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pivotTables/pivotTable3.xml" ContentType="application/vnd.openxmlformats-officedocument.spreadsheetml.pivotTable+xml"/>
  <Override PartName="/xl/drawings/drawing1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13.xml" ContentType="application/vnd.openxmlformats-officedocument.drawing+xml"/>
  <Override PartName="/xl/pivotTables/pivotTable5.xml" ContentType="application/vnd.openxmlformats-officedocument.spreadsheetml.pivotTable+xml"/>
  <Override PartName="/xl/drawings/drawing14.xml" ContentType="application/vnd.openxmlformats-officedocument.drawing+xml"/>
  <Override PartName="/xl/pivotTables/pivotTable6.xml" ContentType="application/vnd.openxmlformats-officedocument.spreadsheetml.pivotTable+xml"/>
  <Override PartName="/xl/drawings/drawing15.xml" ContentType="application/vnd.openxmlformats-officedocument.drawing+xml"/>
  <Override PartName="/xl/pivotTables/pivotTable7.xml" ContentType="application/vnd.openxmlformats-officedocument.spreadsheetml.pivotTable+xml"/>
  <Override PartName="/xl/drawings/drawing16.xml" ContentType="application/vnd.openxmlformats-officedocument.drawing+xml"/>
  <Override PartName="/xl/charts/chart4.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7.xml" ContentType="application/vnd.openxmlformats-officedocument.drawing+xml"/>
  <Override PartName="/xl/charts/chart5.xml" ContentType="application/vnd.openxmlformats-officedocument.drawingml.chart+xml"/>
  <Override PartName="/xl/pivotTables/pivotTable10.xml" ContentType="application/vnd.openxmlformats-officedocument.spreadsheetml.pivotTable+xml"/>
  <Override PartName="/xl/drawings/drawing18.xml" ContentType="application/vnd.openxmlformats-officedocument.drawing+xml"/>
  <Override PartName="/xl/charts/chart6.xml" ContentType="application/vnd.openxmlformats-officedocument.drawingml.chart+xml"/>
  <Override PartName="/xl/pivotTables/pivotTable11.xml" ContentType="application/vnd.openxmlformats-officedocument.spreadsheetml.pivotTable+xml"/>
  <Override PartName="/xl/drawings/drawing19.xml" ContentType="application/vnd.openxmlformats-officedocument.drawing+xml"/>
  <Override PartName="/xl/charts/chart7.xml" ContentType="application/vnd.openxmlformats-officedocument.drawingml.chart+xml"/>
  <Override PartName="/xl/pivotTables/pivotTable12.xml" ContentType="application/vnd.openxmlformats-officedocument.spreadsheetml.pivotTable+xml"/>
  <Override PartName="/xl/drawings/drawing20.xml" ContentType="application/vnd.openxmlformats-officedocument.drawing+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21.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5.xml" ContentType="application/vnd.openxmlformats-officedocument.spreadsheetml.pivotTable+xml"/>
  <Override PartName="/xl/drawings/drawing22.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pivotTables/pivotTable16.xml" ContentType="application/vnd.openxmlformats-officedocument.spreadsheetml.pivotTable+xml"/>
  <Override PartName="/xl/drawings/drawing23.xml" ContentType="application/vnd.openxmlformats-officedocument.drawing+xml"/>
  <Override PartName="/xl/pivotTables/pivotTable17.xml" ContentType="application/vnd.openxmlformats-officedocument.spreadsheetml.pivotTable+xml"/>
  <Override PartName="/xl/drawings/drawing24.xml" ContentType="application/vnd.openxmlformats-officedocument.drawing+xml"/>
  <Override PartName="/xl/pivotTables/pivotTable18.xml" ContentType="application/vnd.openxmlformats-officedocument.spreadsheetml.pivotTable+xml"/>
  <Override PartName="/xl/drawings/drawing25.xml" ContentType="application/vnd.openxmlformats-officedocument.drawing+xml"/>
  <Override PartName="/xl/pivotTables/pivotTable19.xml" ContentType="application/vnd.openxmlformats-officedocument.spreadsheetml.pivotTable+xml"/>
  <Override PartName="/xl/drawings/drawing26.xml" ContentType="application/vnd.openxmlformats-officedocument.drawing+xml"/>
  <Override PartName="/xl/drawings/drawing27.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20.xml" ContentType="application/vnd.openxmlformats-officedocument.spreadsheetml.pivotTable+xml"/>
  <Override PartName="/xl/drawings/drawing28.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21.xml" ContentType="application/vnd.openxmlformats-officedocument.spreadsheetml.pivotTable+xml"/>
  <Override PartName="/xl/drawings/drawing31.xml" ContentType="application/vnd.openxmlformats-officedocument.drawing+xml"/>
  <Override PartName="/xl/pivotTables/pivotTable22.xml" ContentType="application/vnd.openxmlformats-officedocument.spreadsheetml.pivotTable+xml"/>
  <Override PartName="/xl/drawings/drawing32.xml" ContentType="application/vnd.openxmlformats-officedocument.drawing+xml"/>
  <Override PartName="/xl/pivotTables/pivotTable23.xml" ContentType="application/vnd.openxmlformats-officedocument.spreadsheetml.pivotTable+xml"/>
  <Override PartName="/xl/drawings/drawing33.xml" ContentType="application/vnd.openxmlformats-officedocument.drawing+xml"/>
  <Override PartName="/xl/pivotTables/pivotTable24.xml" ContentType="application/vnd.openxmlformats-officedocument.spreadsheetml.pivotTable+xml"/>
  <Override PartName="/xl/drawings/drawing34.xml" ContentType="application/vnd.openxmlformats-officedocument.drawing+xml"/>
  <Override PartName="/xl/pivotTables/pivotTable25.xml" ContentType="application/vnd.openxmlformats-officedocument.spreadsheetml.pivotTable+xml"/>
  <Override PartName="/xl/drawings/drawing35.xml" ContentType="application/vnd.openxmlformats-officedocument.drawing+xml"/>
  <Override PartName="/xl/pivotTables/pivotTable26.xml" ContentType="application/vnd.openxmlformats-officedocument.spreadsheetml.pivotTable+xml"/>
  <Override PartName="/xl/drawings/drawing36.xml" ContentType="application/vnd.openxmlformats-officedocument.drawing+xml"/>
  <Override PartName="/xl/charts/chart20.xml" ContentType="application/vnd.openxmlformats-officedocument.drawingml.chart+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37.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codeName="ThisWorkbook" hidePivotFieldList="1" defaultThemeVersion="124226"/>
  <mc:AlternateContent xmlns:mc="http://schemas.openxmlformats.org/markup-compatibility/2006">
    <mc:Choice Requires="x15">
      <x15ac:absPath xmlns:x15ac="http://schemas.microsoft.com/office/spreadsheetml/2010/11/ac" url="/Users/freddyvillamil/Downloads/"/>
    </mc:Choice>
  </mc:AlternateContent>
  <xr:revisionPtr revIDLastSave="0" documentId="13_ncr:1_{3BE2A16F-F367-BD46-BC57-1A304198C7E8}" xr6:coauthVersionLast="44" xr6:coauthVersionMax="45" xr10:uidLastSave="{00000000-0000-0000-0000-000000000000}"/>
  <bookViews>
    <workbookView xWindow="0" yWindow="460" windowWidth="25600" windowHeight="14780" tabRatio="680" activeTab="2" xr2:uid="{00000000-000D-0000-FFFF-FFFF00000000}"/>
  </bookViews>
  <sheets>
    <sheet name="TABLAS_MACROPROCESO" sheetId="101" state="hidden" r:id="rId1"/>
    <sheet name="2019" sheetId="7" state="hidden" r:id="rId2"/>
    <sheet name="PORTADA" sheetId="4" r:id="rId3"/>
    <sheet name="OBJETIVOS DE CALIDAD" sheetId="33" r:id="rId4"/>
    <sheet name="Hoja1" sheetId="15" state="hidden" r:id="rId5"/>
    <sheet name="TABLA DINÁMICA" sheetId="41" state="hidden" r:id="rId6"/>
    <sheet name="CRITICOS IV TRIMESTRE" sheetId="50" state="hidden" r:id="rId7"/>
    <sheet name="BAJOS IV TRIMESTRE" sheetId="51" state="hidden" r:id="rId8"/>
    <sheet name="CRITICOS II TRIMESTRE" sheetId="46" state="hidden" r:id="rId9"/>
    <sheet name="BAJOS II TRIMESTE" sheetId="47" state="hidden" r:id="rId10"/>
    <sheet name="BAJOS III TRIMESTRE" sheetId="49" state="hidden" r:id="rId11"/>
    <sheet name="CRITICOS III TRIMESTRE" sheetId="48" state="hidden" r:id="rId12"/>
    <sheet name="CRITICOS I TRIMESTRE" sheetId="44" state="hidden" r:id="rId13"/>
    <sheet name="BAJOS I TRIMESTRE" sheetId="45" state="hidden" r:id="rId14"/>
    <sheet name="DESEMPEÑO OBJ TRIMESTRE II" sheetId="23" r:id="rId15"/>
    <sheet name="INDICADORES POR TIPO" sheetId="9" r:id="rId16"/>
    <sheet name="EFECTIVIDAD" sheetId="80" r:id="rId17"/>
    <sheet name="EFICACIA" sheetId="78" r:id="rId18"/>
    <sheet name="EFICIENCIA" sheetId="79" r:id="rId19"/>
    <sheet name="ANÁLISIS BAJOS DESEMPEÑOS" sheetId="96" r:id="rId20"/>
    <sheet name="TABLA BAJOS DESEMPEÑOS" sheetId="97" r:id="rId21"/>
    <sheet name="INDICADORES POR PROCESO" sheetId="8" r:id="rId22"/>
    <sheet name="INDICADORES POR ORGANISMOS" sheetId="31" r:id="rId23"/>
    <sheet name="ORGANISMOS" sheetId="30" r:id="rId24"/>
    <sheet name="INDICADORES FRECUENCIA" sheetId="10" r:id="rId25"/>
    <sheet name="INDICADORES POR MACROPROCESO" sheetId="11" r:id="rId26"/>
    <sheet name="MACROP_APOYO" sheetId="18" r:id="rId27"/>
    <sheet name="MACROP_ESTRATÉGICOS" sheetId="19" r:id="rId28"/>
    <sheet name="MACROP_CONTROL" sheetId="21" r:id="rId29"/>
    <sheet name="MACROP_MISIONALES" sheetId="22" r:id="rId30"/>
    <sheet name="DESEMPEÑO I TRIMESTRE" sheetId="95" r:id="rId31"/>
    <sheet name="DESEMPEÑO II TRIMESTRE" sheetId="93" r:id="rId32"/>
    <sheet name="DESEMPEÑO III TRIMESTRE" sheetId="25" state="hidden" r:id="rId33"/>
    <sheet name="DESEMPEÑO IV TRIMESTRE" sheetId="26" state="hidden" r:id="rId34"/>
    <sheet name="SOBRESALIENTE_DESP" sheetId="75" r:id="rId35"/>
    <sheet name="SATISFACTORIO_DESP" sheetId="74" r:id="rId36"/>
    <sheet name="MEDIOS_DESP" sheetId="72" r:id="rId37"/>
    <sheet name="BAJOS_DESP" sheetId="73" r:id="rId38"/>
    <sheet name="CRITICOS_DESP" sheetId="56" r:id="rId39"/>
    <sheet name="ANÁLISIS BAJOS DESEMPEÑOS IT" sheetId="103" r:id="rId40"/>
    <sheet name="TABLA BAJOS DESEMPEÑOS IT" sheetId="104" r:id="rId41"/>
    <sheet name="Hoja2" sheetId="14" state="hidden" r:id="rId42"/>
  </sheets>
  <externalReferences>
    <externalReference r:id="rId43"/>
  </externalReferences>
  <definedNames>
    <definedName name="_xlnm._FilterDatabase" localSheetId="1" hidden="1">'2019'!$A$1:$BA$233</definedName>
    <definedName name="_xlnm._FilterDatabase" localSheetId="4" hidden="1">Hoja1!$A$1:$AI$22</definedName>
    <definedName name="_xlnm._FilterDatabase" localSheetId="3" hidden="1">'OBJETIVOS DE CALIDAD'!$B$10:$R$58</definedName>
    <definedName name="_xlchart.v2.0" hidden="1">'DESEMPEÑO OBJ TRIMESTRE II'!$B$36:$B$42</definedName>
    <definedName name="_xlchart.v2.1" hidden="1">'DESEMPEÑO OBJ TRIMESTRE II'!$D$36:$D$42</definedName>
    <definedName name="Concepto_MOD" localSheetId="39">#REF!</definedName>
    <definedName name="Concepto_MOD" localSheetId="37">#REF!</definedName>
    <definedName name="Concepto_MOD" localSheetId="30">#REF!</definedName>
    <definedName name="Concepto_MOD" localSheetId="31">#REF!</definedName>
    <definedName name="Concepto_MOD" localSheetId="16">#REF!</definedName>
    <definedName name="Concepto_MOD" localSheetId="18">#REF!</definedName>
    <definedName name="Concepto_MOD" localSheetId="36">#REF!</definedName>
    <definedName name="Concepto_MOD" localSheetId="35">#REF!</definedName>
    <definedName name="Concepto_MOD" localSheetId="34">#REF!</definedName>
    <definedName name="Concepto_MOD" localSheetId="20">#REF!</definedName>
    <definedName name="Concepto_MOD" localSheetId="40">#REF!</definedName>
    <definedName name="Concepto_MOD">#REF!</definedName>
    <definedName name="CONCEPTOS" localSheetId="39">#REF!</definedName>
    <definedName name="CONCEPTOS" localSheetId="37">#REF!</definedName>
    <definedName name="CONCEPTOS" localSheetId="30">#REF!</definedName>
    <definedName name="CONCEPTOS" localSheetId="31">#REF!</definedName>
    <definedName name="CONCEPTOS" localSheetId="16">#REF!</definedName>
    <definedName name="CONCEPTOS" localSheetId="18">#REF!</definedName>
    <definedName name="CONCEPTOS" localSheetId="36">#REF!</definedName>
    <definedName name="CONCEPTOS" localSheetId="35">#REF!</definedName>
    <definedName name="CONCEPTOS" localSheetId="34">#REF!</definedName>
    <definedName name="CONCEPTOS" localSheetId="20">#REF!</definedName>
    <definedName name="CONCEPTOS" localSheetId="40">#REF!</definedName>
    <definedName name="CONCEPTOS">#REF!</definedName>
    <definedName name="Conceptos_MOD" localSheetId="39">#REF!</definedName>
    <definedName name="Conceptos_MOD" localSheetId="37">#REF!</definedName>
    <definedName name="Conceptos_MOD" localSheetId="30">#REF!</definedName>
    <definedName name="Conceptos_MOD" localSheetId="31">#REF!</definedName>
    <definedName name="Conceptos_MOD" localSheetId="16">#REF!</definedName>
    <definedName name="Conceptos_MOD" localSheetId="18">#REF!</definedName>
    <definedName name="Conceptos_MOD" localSheetId="36">#REF!</definedName>
    <definedName name="Conceptos_MOD" localSheetId="35">#REF!</definedName>
    <definedName name="Conceptos_MOD" localSheetId="34">#REF!</definedName>
    <definedName name="Conceptos_MOD" localSheetId="20">#REF!</definedName>
    <definedName name="Conceptos_MOD" localSheetId="40">#REF!</definedName>
    <definedName name="Conceptos_MOD">#REF!</definedName>
    <definedName name="conceptos_validacion" localSheetId="39">#REF!</definedName>
    <definedName name="conceptos_validacion" localSheetId="37">#REF!</definedName>
    <definedName name="conceptos_validacion" localSheetId="30">#REF!</definedName>
    <definedName name="conceptos_validacion" localSheetId="31">#REF!</definedName>
    <definedName name="conceptos_validacion" localSheetId="16">#REF!</definedName>
    <definedName name="conceptos_validacion" localSheetId="18">#REF!</definedName>
    <definedName name="conceptos_validacion" localSheetId="36">#REF!</definedName>
    <definedName name="conceptos_validacion" localSheetId="35">#REF!</definedName>
    <definedName name="conceptos_validacion" localSheetId="34">#REF!</definedName>
    <definedName name="conceptos_validacion" localSheetId="20">#REF!</definedName>
    <definedName name="conceptos_validacion" localSheetId="40">#REF!</definedName>
    <definedName name="conceptos_validacion">#REF!</definedName>
    <definedName name="datos">[1]PUERTOCARREÑO!$C$36:$C$40,[1]PUERTOCARREÑO!$D$85:$D$87,[1]PUERTOCARREÑO!$C$92:$C$96,[1]PUERTOCARREÑO!$C$99:$C$103</definedName>
    <definedName name="DEUDA" localSheetId="39">#REF!</definedName>
    <definedName name="DEUDA" localSheetId="37">#REF!</definedName>
    <definedName name="DEUDA" localSheetId="30">#REF!</definedName>
    <definedName name="DEUDA" localSheetId="31">#REF!</definedName>
    <definedName name="DEUDA" localSheetId="16">#REF!</definedName>
    <definedName name="DEUDA" localSheetId="18">#REF!</definedName>
    <definedName name="DEUDA" localSheetId="36">#REF!</definedName>
    <definedName name="DEUDA" localSheetId="35">#REF!</definedName>
    <definedName name="DEUDA" localSheetId="34">#REF!</definedName>
    <definedName name="DEUDA" localSheetId="20">#REF!</definedName>
    <definedName name="DEUDA" localSheetId="40">#REF!</definedName>
    <definedName name="DEUDA">#REF!</definedName>
    <definedName name="FGGFGFGFG" localSheetId="39">#REF!</definedName>
    <definedName name="FGGFGFGFG" localSheetId="37">#REF!</definedName>
    <definedName name="FGGFGFGFG" localSheetId="30">#REF!</definedName>
    <definedName name="FGGFGFGFG" localSheetId="31">#REF!</definedName>
    <definedName name="FGGFGFGFG" localSheetId="16">#REF!</definedName>
    <definedName name="FGGFGFGFG" localSheetId="18">#REF!</definedName>
    <definedName name="FGGFGFGFG" localSheetId="36">#REF!</definedName>
    <definedName name="FGGFGFGFG" localSheetId="35">#REF!</definedName>
    <definedName name="FGGFGFGFG" localSheetId="34">#REF!</definedName>
    <definedName name="FGGFGFGFG" localSheetId="20">#REF!</definedName>
    <definedName name="FGGFGFGFG" localSheetId="40">#REF!</definedName>
    <definedName name="FGGFGFGFG">#REF!</definedName>
    <definedName name="GASTOS_FUNCIONAMIENTO" localSheetId="39">#REF!</definedName>
    <definedName name="GASTOS_FUNCIONAMIENTO" localSheetId="37">#REF!</definedName>
    <definedName name="GASTOS_FUNCIONAMIENTO" localSheetId="30">#REF!</definedName>
    <definedName name="GASTOS_FUNCIONAMIENTO" localSheetId="31">#REF!</definedName>
    <definedName name="GASTOS_FUNCIONAMIENTO" localSheetId="16">#REF!</definedName>
    <definedName name="GASTOS_FUNCIONAMIENTO" localSheetId="18">#REF!</definedName>
    <definedName name="GASTOS_FUNCIONAMIENTO" localSheetId="36">#REF!</definedName>
    <definedName name="GASTOS_FUNCIONAMIENTO" localSheetId="35">#REF!</definedName>
    <definedName name="GASTOS_FUNCIONAMIENTO" localSheetId="34">#REF!</definedName>
    <definedName name="GASTOS_FUNCIONAMIENTO" localSheetId="20">#REF!</definedName>
    <definedName name="GASTOS_FUNCIONAMIENTO" localSheetId="40">#REF!</definedName>
    <definedName name="GASTOS_FUNCIONAMIENTO">#REF!</definedName>
    <definedName name="INGRESOS" localSheetId="39">#REF!</definedName>
    <definedName name="INGRESOS" localSheetId="37">#REF!</definedName>
    <definedName name="INGRESOS" localSheetId="30">#REF!</definedName>
    <definedName name="INGRESOS" localSheetId="31">#REF!</definedName>
    <definedName name="INGRESOS" localSheetId="16">#REF!</definedName>
    <definedName name="INGRESOS" localSheetId="18">#REF!</definedName>
    <definedName name="INGRESOS" localSheetId="36">#REF!</definedName>
    <definedName name="INGRESOS" localSheetId="35">#REF!</definedName>
    <definedName name="INGRESOS" localSheetId="34">#REF!</definedName>
    <definedName name="INGRESOS" localSheetId="20">#REF!</definedName>
    <definedName name="INGRESOS" localSheetId="40">#REF!</definedName>
    <definedName name="INGRESOS">#REF!</definedName>
    <definedName name="TABLERO" localSheetId="39">#REF!</definedName>
    <definedName name="TABLERO" localSheetId="37">#REF!</definedName>
    <definedName name="TABLERO" localSheetId="30">#REF!</definedName>
    <definedName name="TABLERO" localSheetId="31">#REF!</definedName>
    <definedName name="TABLERO" localSheetId="32">#REF!</definedName>
    <definedName name="TABLERO" localSheetId="33">#REF!</definedName>
    <definedName name="TABLERO" localSheetId="14">#REF!</definedName>
    <definedName name="TABLERO" localSheetId="16">#REF!</definedName>
    <definedName name="TABLERO" localSheetId="18">#REF!</definedName>
    <definedName name="TABLERO" localSheetId="22">#REF!</definedName>
    <definedName name="TABLERO" localSheetId="36">#REF!</definedName>
    <definedName name="TABLERO" localSheetId="35">#REF!</definedName>
    <definedName name="TABLERO" localSheetId="34">#REF!</definedName>
    <definedName name="TABLERO" localSheetId="20">#REF!</definedName>
    <definedName name="TABLERO" localSheetId="40">#REF!</definedName>
    <definedName name="TABLERO">#REF!</definedName>
  </definedNames>
  <calcPr calcId="191029"/>
  <pivotCaches>
    <pivotCache cacheId="0" r:id="rId44"/>
    <pivotCache cacheId="1" r:id="rId45"/>
    <pivotCache cacheId="2" r:id="rId46"/>
    <pivotCache cacheId="3" r:id="rId47"/>
    <pivotCache cacheId="4" r:id="rId48"/>
    <pivotCache cacheId="5" r:id="rId49"/>
    <pivotCache cacheId="6" r:id="rId5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3" i="33" l="1"/>
  <c r="Q39" i="33"/>
  <c r="R39" i="33" s="1"/>
  <c r="AP106" i="7" l="1"/>
  <c r="AP82" i="7" l="1"/>
  <c r="AP67" i="7" l="1"/>
  <c r="AU67" i="7" s="1"/>
  <c r="AP66" i="7"/>
  <c r="AU66" i="7" s="1"/>
  <c r="AP100" i="7"/>
  <c r="AO100" i="7"/>
  <c r="AU100" i="7" l="1"/>
  <c r="AQ99" i="7" l="1"/>
  <c r="AP120" i="7" l="1"/>
  <c r="AP119" i="7" l="1"/>
  <c r="J64" i="33" l="1"/>
  <c r="Q29" i="33"/>
  <c r="P29" i="33" l="1"/>
  <c r="AO177" i="7" l="1"/>
  <c r="AP177" i="7"/>
  <c r="AU177" i="7" s="1"/>
  <c r="AO176" i="7"/>
  <c r="AP176" i="7"/>
  <c r="AU176" i="7" s="1"/>
  <c r="AO175" i="7"/>
  <c r="AP175" i="7"/>
  <c r="AU175" i="7" s="1"/>
  <c r="C26" i="93"/>
  <c r="R34" i="33" l="1"/>
  <c r="D40" i="23" s="1"/>
  <c r="AP162" i="7"/>
  <c r="C22" i="93"/>
  <c r="F14" i="95" l="1"/>
  <c r="F27" i="93" l="1"/>
  <c r="C25" i="93"/>
  <c r="C23" i="93"/>
  <c r="C24" i="93"/>
  <c r="AU42" i="7" l="1"/>
  <c r="AT42" i="7"/>
  <c r="AO209" i="7"/>
  <c r="Q46" i="33" l="1"/>
  <c r="Q58" i="33"/>
  <c r="Q30" i="33"/>
  <c r="Q16" i="33"/>
  <c r="Q14" i="33"/>
  <c r="AS23" i="7" l="1"/>
  <c r="AS30" i="7"/>
  <c r="AS31" i="7"/>
  <c r="AS32" i="7"/>
  <c r="AS33" i="7"/>
  <c r="AS42" i="7"/>
  <c r="AS44" i="7"/>
  <c r="AS51" i="7"/>
  <c r="AS53" i="7"/>
  <c r="AS57" i="7"/>
  <c r="AS69" i="7"/>
  <c r="AS79" i="7"/>
  <c r="AS80" i="7"/>
  <c r="AS83" i="7"/>
  <c r="AS95" i="7"/>
  <c r="AS96" i="7"/>
  <c r="AS97" i="7"/>
  <c r="AS100" i="7"/>
  <c r="AS101" i="7"/>
  <c r="AS102" i="7"/>
  <c r="AS103" i="7"/>
  <c r="AS107" i="7"/>
  <c r="AS110" i="7"/>
  <c r="AS111" i="7"/>
  <c r="AS116" i="7"/>
  <c r="AS118" i="7"/>
  <c r="AS121" i="7"/>
  <c r="AS122" i="7"/>
  <c r="AS123" i="7"/>
  <c r="AS124" i="7"/>
  <c r="AS126" i="7"/>
  <c r="AS127" i="7"/>
  <c r="AS128" i="7"/>
  <c r="AS130" i="7"/>
  <c r="AS131" i="7"/>
  <c r="AS132" i="7"/>
  <c r="AS134" i="7"/>
  <c r="AS135" i="7"/>
  <c r="AS136" i="7"/>
  <c r="AS137" i="7"/>
  <c r="AS138" i="7"/>
  <c r="AS151" i="7"/>
  <c r="AS167" i="7"/>
  <c r="AS178" i="7"/>
  <c r="AS180" i="7"/>
  <c r="AS183" i="7"/>
  <c r="AS194" i="7"/>
  <c r="AS195" i="7"/>
  <c r="AS207" i="7"/>
  <c r="AS219" i="7"/>
  <c r="AS227" i="7"/>
  <c r="AS228" i="7"/>
  <c r="AS229" i="7"/>
  <c r="AS230" i="7"/>
  <c r="AS231" i="7"/>
  <c r="AS232" i="7"/>
  <c r="AS233" i="7"/>
  <c r="Q18" i="33" l="1"/>
  <c r="Q41" i="33"/>
  <c r="R41" i="33" s="1"/>
  <c r="AO148" i="7" l="1"/>
  <c r="AO146" i="7"/>
  <c r="AO72" i="7"/>
  <c r="Q33" i="33"/>
  <c r="Q31" i="33"/>
  <c r="P31" i="33" s="1"/>
  <c r="Q28" i="33"/>
  <c r="AS119" i="7"/>
  <c r="O27" i="33"/>
  <c r="N27" i="33"/>
  <c r="O26" i="33"/>
  <c r="Q26" i="33" s="1"/>
  <c r="N26" i="33"/>
  <c r="O24" i="33"/>
  <c r="Q24" i="33" s="1"/>
  <c r="O23" i="33"/>
  <c r="Q23" i="33" s="1"/>
  <c r="O20" i="33"/>
  <c r="O22" i="33"/>
  <c r="Q22" i="33" s="1"/>
  <c r="O21" i="33"/>
  <c r="O17" i="33"/>
  <c r="O15" i="33"/>
  <c r="O12" i="33"/>
  <c r="O13" i="33"/>
  <c r="Q13" i="33" s="1"/>
  <c r="R12" i="33" s="1"/>
  <c r="AP71" i="7" l="1"/>
  <c r="AS71" i="7" s="1"/>
  <c r="AQ52" i="7"/>
  <c r="AP52" i="7"/>
  <c r="AU101" i="7"/>
  <c r="AU102" i="7"/>
  <c r="AU103" i="7"/>
  <c r="AP216" i="7"/>
  <c r="AT214" i="7"/>
  <c r="AW214" i="7"/>
  <c r="AT36" i="7"/>
  <c r="AT35" i="7"/>
  <c r="AT34" i="7"/>
  <c r="AU33" i="7"/>
  <c r="AU32" i="7"/>
  <c r="AU31" i="7"/>
  <c r="I14" i="10"/>
  <c r="I15" i="10"/>
  <c r="D12" i="10"/>
  <c r="I18" i="10"/>
  <c r="D16" i="10"/>
  <c r="I16" i="10"/>
  <c r="I19" i="10"/>
  <c r="I12" i="10"/>
  <c r="D14" i="10"/>
  <c r="D13" i="10"/>
  <c r="I20" i="10"/>
  <c r="D18" i="10"/>
  <c r="D15" i="10"/>
  <c r="I17" i="10"/>
  <c r="D17" i="10"/>
  <c r="I13" i="10"/>
  <c r="AS52" i="7" l="1"/>
  <c r="AU52" i="7"/>
  <c r="AU216" i="7"/>
  <c r="AS216" i="7"/>
  <c r="AP94" i="7"/>
  <c r="AS94" i="7" s="1"/>
  <c r="AU118" i="7"/>
  <c r="AU121" i="7"/>
  <c r="AU122" i="7"/>
  <c r="AP159" i="7"/>
  <c r="AS159" i="7" s="1"/>
  <c r="AP158" i="7"/>
  <c r="AS158" i="7" s="1"/>
  <c r="AP154" i="7"/>
  <c r="AS154" i="7" s="1"/>
  <c r="AP153" i="7"/>
  <c r="AS153" i="7" s="1"/>
  <c r="AP152" i="7"/>
  <c r="AS152" i="7" s="1"/>
  <c r="AQ148" i="7"/>
  <c r="AQ146" i="7"/>
  <c r="AO161" i="7" l="1"/>
  <c r="AP193" i="7"/>
  <c r="AS193" i="7" s="1"/>
  <c r="AO193" i="7"/>
  <c r="AR179" i="7"/>
  <c r="AP179" i="7"/>
  <c r="AS179" i="7" s="1"/>
  <c r="AQ165" i="7" l="1"/>
  <c r="AP209" i="7" l="1"/>
  <c r="AO210" i="7"/>
  <c r="AS209" i="7" l="1"/>
  <c r="AU209" i="7"/>
  <c r="AP24" i="7"/>
  <c r="AS24" i="7" s="1"/>
  <c r="AO187" i="7" l="1"/>
  <c r="AP189" i="7"/>
  <c r="AS189" i="7" s="1"/>
  <c r="AO189" i="7"/>
  <c r="AP188" i="7"/>
  <c r="AS188" i="7" s="1"/>
  <c r="AO188" i="7"/>
  <c r="AP187" i="7"/>
  <c r="AS187" i="7" s="1"/>
  <c r="AO186" i="7"/>
  <c r="AU120" i="7" l="1"/>
  <c r="AS120" i="7"/>
  <c r="AU119" i="7"/>
  <c r="AO119" i="7"/>
  <c r="AP115" i="7" l="1"/>
  <c r="AS115" i="7" s="1"/>
  <c r="AO115" i="7"/>
  <c r="AP113" i="7" l="1"/>
  <c r="AS113" i="7" s="1"/>
  <c r="AO113" i="7"/>
  <c r="AP41" i="7" l="1"/>
  <c r="AS41" i="7" s="1"/>
  <c r="AO41" i="7"/>
  <c r="AR186" i="7" l="1"/>
  <c r="AW186" i="7" s="1"/>
  <c r="AQ186" i="7"/>
  <c r="AV186" i="7" s="1"/>
  <c r="AP186" i="7"/>
  <c r="AT186" i="7"/>
  <c r="AR185" i="7"/>
  <c r="AW185" i="7" s="1"/>
  <c r="AQ185" i="7"/>
  <c r="AV185" i="7" s="1"/>
  <c r="AE185" i="7"/>
  <c r="AP185" i="7" s="1"/>
  <c r="AB185" i="7"/>
  <c r="AO185" i="7" s="1"/>
  <c r="AT185" i="7" s="1"/>
  <c r="AR184" i="7"/>
  <c r="AW184" i="7" s="1"/>
  <c r="AQ184" i="7"/>
  <c r="AV184" i="7" s="1"/>
  <c r="AP184" i="7"/>
  <c r="AD184" i="7"/>
  <c r="AO184" i="7" s="1"/>
  <c r="AT184" i="7" s="1"/>
  <c r="AC184" i="7"/>
  <c r="AB184" i="7"/>
  <c r="AR162" i="7"/>
  <c r="AW162" i="7" s="1"/>
  <c r="AQ162" i="7"/>
  <c r="AV162" i="7" s="1"/>
  <c r="AO162" i="7"/>
  <c r="AT162" i="7" s="1"/>
  <c r="AR161" i="7"/>
  <c r="AW161" i="7" s="1"/>
  <c r="AQ161" i="7"/>
  <c r="AV161" i="7" s="1"/>
  <c r="AP161" i="7"/>
  <c r="AT161" i="7"/>
  <c r="AR160" i="7"/>
  <c r="AW160" i="7" s="1"/>
  <c r="AQ160" i="7"/>
  <c r="AV160" i="7" s="1"/>
  <c r="AP160" i="7"/>
  <c r="AO160" i="7"/>
  <c r="AT160" i="7" s="1"/>
  <c r="AR200" i="7"/>
  <c r="AW200" i="7" s="1"/>
  <c r="AQ200" i="7"/>
  <c r="AV200" i="7" s="1"/>
  <c r="AP200" i="7"/>
  <c r="AO200" i="7"/>
  <c r="AT200" i="7" s="1"/>
  <c r="AR199" i="7"/>
  <c r="AW199" i="7" s="1"/>
  <c r="AQ199" i="7"/>
  <c r="AV199" i="7" s="1"/>
  <c r="AP199" i="7"/>
  <c r="AO199" i="7"/>
  <c r="AT199" i="7" s="1"/>
  <c r="AR198" i="7"/>
  <c r="AW198" i="7" s="1"/>
  <c r="AQ198" i="7"/>
  <c r="AV198" i="7" s="1"/>
  <c r="AP198" i="7"/>
  <c r="AO198" i="7"/>
  <c r="AT198" i="7" s="1"/>
  <c r="AR197" i="7"/>
  <c r="AW197" i="7" s="1"/>
  <c r="AQ197" i="7"/>
  <c r="AV197" i="7" s="1"/>
  <c r="AP197" i="7"/>
  <c r="AO197" i="7"/>
  <c r="AT197" i="7" s="1"/>
  <c r="AV196" i="7"/>
  <c r="AR196" i="7"/>
  <c r="AW196" i="7" s="1"/>
  <c r="AP196" i="7"/>
  <c r="AO196" i="7"/>
  <c r="AT196" i="7" s="1"/>
  <c r="AU195" i="7"/>
  <c r="AT195" i="7"/>
  <c r="AR195" i="7"/>
  <c r="AW195" i="7" s="1"/>
  <c r="AQ195" i="7"/>
  <c r="AV195" i="7" s="1"/>
  <c r="AU194" i="7"/>
  <c r="AT194" i="7"/>
  <c r="AR194" i="7"/>
  <c r="AW194" i="7" s="1"/>
  <c r="AQ194" i="7"/>
  <c r="AV194" i="7" s="1"/>
  <c r="AT193" i="7"/>
  <c r="AR193" i="7"/>
  <c r="AW193" i="7" s="1"/>
  <c r="AQ193" i="7"/>
  <c r="AV193" i="7" s="1"/>
  <c r="AU193" i="7"/>
  <c r="AR192" i="7"/>
  <c r="AW192" i="7" s="1"/>
  <c r="AQ192" i="7"/>
  <c r="AV192" i="7" s="1"/>
  <c r="AP192" i="7"/>
  <c r="AO192" i="7"/>
  <c r="AT192" i="7" s="1"/>
  <c r="AR191" i="7"/>
  <c r="AW191" i="7" s="1"/>
  <c r="AQ191" i="7"/>
  <c r="AV191" i="7" s="1"/>
  <c r="AP191" i="7"/>
  <c r="AO191" i="7"/>
  <c r="AT191" i="7" s="1"/>
  <c r="AR190" i="7"/>
  <c r="AW190" i="7" s="1"/>
  <c r="AQ190" i="7"/>
  <c r="AV190" i="7" s="1"/>
  <c r="AP190" i="7"/>
  <c r="AO190" i="7"/>
  <c r="AT190" i="7" s="1"/>
  <c r="AR189" i="7"/>
  <c r="AW189" i="7" s="1"/>
  <c r="AQ189" i="7"/>
  <c r="AV189" i="7" s="1"/>
  <c r="AU189" i="7"/>
  <c r="AT189" i="7"/>
  <c r="AW188" i="7"/>
  <c r="AV188" i="7"/>
  <c r="AU188" i="7"/>
  <c r="AT188" i="7"/>
  <c r="AR187" i="7"/>
  <c r="AW187" i="7" s="1"/>
  <c r="AQ187" i="7"/>
  <c r="AV187" i="7" s="1"/>
  <c r="AU187" i="7"/>
  <c r="AT187" i="7"/>
  <c r="AU161" i="7" l="1"/>
  <c r="AS161" i="7"/>
  <c r="AU184" i="7"/>
  <c r="AS184" i="7"/>
  <c r="AU185" i="7"/>
  <c r="AS185" i="7"/>
  <c r="AU186" i="7"/>
  <c r="AS186" i="7"/>
  <c r="AU190" i="7"/>
  <c r="AS190" i="7"/>
  <c r="AU192" i="7"/>
  <c r="AS192" i="7"/>
  <c r="AU196" i="7"/>
  <c r="AS196" i="7"/>
  <c r="AU197" i="7"/>
  <c r="AS197" i="7"/>
  <c r="AU198" i="7"/>
  <c r="AS198" i="7"/>
  <c r="AU199" i="7"/>
  <c r="AS199" i="7"/>
  <c r="AU200" i="7"/>
  <c r="AS200" i="7"/>
  <c r="AU160" i="7"/>
  <c r="AS160" i="7"/>
  <c r="AU162" i="7"/>
  <c r="AS162" i="7"/>
  <c r="AU191" i="7"/>
  <c r="AS191" i="7"/>
  <c r="AU116" i="7"/>
  <c r="AT116" i="7"/>
  <c r="AR116" i="7"/>
  <c r="AW116" i="7" s="1"/>
  <c r="AQ116" i="7"/>
  <c r="AV116" i="7" s="1"/>
  <c r="AR115" i="7"/>
  <c r="AW115" i="7" s="1"/>
  <c r="AQ115" i="7"/>
  <c r="AV115" i="7" s="1"/>
  <c r="AU115" i="7"/>
  <c r="AT115" i="7"/>
  <c r="AR114" i="7"/>
  <c r="AW114" i="7" s="1"/>
  <c r="AQ114" i="7"/>
  <c r="AV114" i="7" s="1"/>
  <c r="AP114" i="7"/>
  <c r="AO114" i="7"/>
  <c r="AT114" i="7" s="1"/>
  <c r="AR113" i="7"/>
  <c r="AW113" i="7" s="1"/>
  <c r="AQ113" i="7"/>
  <c r="AV113" i="7" s="1"/>
  <c r="AU113" i="7"/>
  <c r="AT113" i="7"/>
  <c r="AV112" i="7"/>
  <c r="AT112" i="7"/>
  <c r="AR112" i="7"/>
  <c r="AW112" i="7" s="1"/>
  <c r="AP112" i="7"/>
  <c r="AV111" i="7"/>
  <c r="AU111" i="7"/>
  <c r="AT111" i="7"/>
  <c r="AR111" i="7"/>
  <c r="AW111" i="7" s="1"/>
  <c r="AU110" i="7"/>
  <c r="AT110" i="7"/>
  <c r="AR110" i="7"/>
  <c r="AW110" i="7" s="1"/>
  <c r="AQ110" i="7"/>
  <c r="AV110" i="7" s="1"/>
  <c r="AV109" i="7"/>
  <c r="AT109" i="7"/>
  <c r="AR109" i="7"/>
  <c r="AW109" i="7" s="1"/>
  <c r="AP109" i="7"/>
  <c r="AV108" i="7"/>
  <c r="AT108" i="7"/>
  <c r="AR108" i="7"/>
  <c r="AW108" i="7" s="1"/>
  <c r="AP108" i="7"/>
  <c r="AV107" i="7"/>
  <c r="AU107" i="7"/>
  <c r="AT107" i="7"/>
  <c r="AR107" i="7"/>
  <c r="AW107" i="7" s="1"/>
  <c r="AR106" i="7"/>
  <c r="AW106" i="7" s="1"/>
  <c r="AV106" i="7"/>
  <c r="AT106" i="7"/>
  <c r="AT218" i="7"/>
  <c r="AP218" i="7"/>
  <c r="AP217" i="7"/>
  <c r="AU217" i="7" s="1"/>
  <c r="AO217" i="7"/>
  <c r="AT217" i="7" s="1"/>
  <c r="AO216" i="7"/>
  <c r="AP215" i="7"/>
  <c r="AO215" i="7"/>
  <c r="AP214" i="7"/>
  <c r="AR26" i="7"/>
  <c r="AW26" i="7" s="1"/>
  <c r="AQ26" i="7"/>
  <c r="AV26" i="7" s="1"/>
  <c r="AP26" i="7"/>
  <c r="AO26" i="7"/>
  <c r="AT26" i="7" s="1"/>
  <c r="AV25" i="7"/>
  <c r="AT25" i="7"/>
  <c r="AR25" i="7"/>
  <c r="AW25" i="7" s="1"/>
  <c r="AP25" i="7"/>
  <c r="AR24" i="7"/>
  <c r="AW24" i="7" s="1"/>
  <c r="AQ24" i="7"/>
  <c r="AV24" i="7" s="1"/>
  <c r="AU24" i="7"/>
  <c r="AO24" i="7"/>
  <c r="AT24" i="7" s="1"/>
  <c r="AV83" i="7"/>
  <c r="AU83" i="7"/>
  <c r="AT83" i="7"/>
  <c r="AR83" i="7"/>
  <c r="AW83" i="7" s="1"/>
  <c r="AV82" i="7"/>
  <c r="AT82" i="7"/>
  <c r="AR82" i="7"/>
  <c r="AW82" i="7" s="1"/>
  <c r="AV42" i="7"/>
  <c r="AR42" i="7"/>
  <c r="AW42" i="7" s="1"/>
  <c r="AR41" i="7"/>
  <c r="AW41" i="7" s="1"/>
  <c r="AQ41" i="7"/>
  <c r="AV41" i="7" s="1"/>
  <c r="AU41" i="7"/>
  <c r="AT41" i="7"/>
  <c r="AU218" i="7" l="1"/>
  <c r="AS218" i="7"/>
  <c r="AU215" i="7"/>
  <c r="AS215" i="7"/>
  <c r="AU82" i="7"/>
  <c r="AS82" i="7"/>
  <c r="AU25" i="7"/>
  <c r="AS25" i="7"/>
  <c r="AU214" i="7"/>
  <c r="AS214" i="7"/>
  <c r="AU108" i="7"/>
  <c r="AS108" i="7"/>
  <c r="AU109" i="7"/>
  <c r="AS109" i="7"/>
  <c r="AU112" i="7"/>
  <c r="AS112" i="7"/>
  <c r="AU26" i="7"/>
  <c r="AS26" i="7"/>
  <c r="AS217" i="7"/>
  <c r="AU106" i="7"/>
  <c r="AS106" i="7"/>
  <c r="AU114" i="7"/>
  <c r="AS114" i="7"/>
  <c r="AP212" i="7"/>
  <c r="AU212" i="7" s="1"/>
  <c r="AP213" i="7"/>
  <c r="AU213" i="7" s="1"/>
  <c r="AP210" i="7"/>
  <c r="AS213" i="7" l="1"/>
  <c r="AU210" i="7"/>
  <c r="AS210" i="7"/>
  <c r="AS212" i="7"/>
  <c r="AP29" i="7"/>
  <c r="AS29" i="7" s="1"/>
  <c r="AU23" i="7" l="1"/>
  <c r="AT23" i="7"/>
  <c r="AE32" i="7" l="1"/>
  <c r="AR36" i="7" l="1"/>
  <c r="AW36" i="7" s="1"/>
  <c r="AQ36" i="7"/>
  <c r="AV36" i="7" s="1"/>
  <c r="AP36" i="7"/>
  <c r="AR35" i="7"/>
  <c r="AW35" i="7" s="1"/>
  <c r="AQ35" i="7"/>
  <c r="AV35" i="7" s="1"/>
  <c r="AP35" i="7"/>
  <c r="AR34" i="7"/>
  <c r="AW34" i="7" s="1"/>
  <c r="AQ34" i="7"/>
  <c r="AV34" i="7" s="1"/>
  <c r="AP34" i="7"/>
  <c r="AU34" i="7" l="1"/>
  <c r="AS34" i="7"/>
  <c r="AU36" i="7"/>
  <c r="AS36" i="7"/>
  <c r="AU35" i="7"/>
  <c r="AS35" i="7"/>
  <c r="AO62" i="7"/>
  <c r="AP62" i="7"/>
  <c r="AS62" i="7" s="1"/>
  <c r="AR97" i="7" l="1"/>
  <c r="AW97" i="7" s="1"/>
  <c r="AQ97" i="7"/>
  <c r="AV97" i="7" s="1"/>
  <c r="AU97" i="7"/>
  <c r="AR96" i="7" l="1"/>
  <c r="AW96" i="7" s="1"/>
  <c r="AQ96" i="7"/>
  <c r="AV96" i="7" s="1"/>
  <c r="AU96" i="7"/>
  <c r="AR95" i="7" l="1"/>
  <c r="AW95" i="7" s="1"/>
  <c r="AQ95" i="7"/>
  <c r="AV95" i="7" s="1"/>
  <c r="AU95" i="7"/>
  <c r="AP73" i="7" l="1"/>
  <c r="AS73" i="7" s="1"/>
  <c r="AO73" i="7"/>
  <c r="AP75" i="7" l="1"/>
  <c r="AS75" i="7" s="1"/>
  <c r="AT74" i="7" l="1"/>
  <c r="AP74" i="7"/>
  <c r="AS74" i="7" s="1"/>
  <c r="AP78" i="7" l="1"/>
  <c r="AU78" i="7" l="1"/>
  <c r="AS78" i="7"/>
  <c r="AP76" i="7"/>
  <c r="AS76" i="7" s="1"/>
  <c r="AP77" i="7" l="1"/>
  <c r="AU74" i="7"/>
  <c r="AU75" i="7"/>
  <c r="AU76" i="7"/>
  <c r="AU77" i="7" l="1"/>
  <c r="AS77" i="7"/>
  <c r="AP70" i="7"/>
  <c r="AS70" i="7" s="1"/>
  <c r="AP225" i="7" l="1"/>
  <c r="AU225" i="7" s="1"/>
  <c r="AU123" i="7"/>
  <c r="A3" i="7"/>
  <c r="A4" i="7" s="1"/>
  <c r="A5" i="7" s="1"/>
  <c r="A6" i="7" s="1"/>
  <c r="A7" i="7" s="1"/>
  <c r="A8" i="7" s="1"/>
  <c r="A9" i="7" s="1"/>
  <c r="A10" i="7" s="1"/>
  <c r="A11" i="7" s="1"/>
  <c r="A12" i="7" s="1"/>
  <c r="A13" i="7" s="1"/>
  <c r="A14" i="7" s="1"/>
  <c r="A15" i="7" s="1"/>
  <c r="A16" i="7" s="1"/>
  <c r="A17" i="7" s="1"/>
  <c r="A18" i="7" s="1"/>
  <c r="A19" i="7" s="1"/>
  <c r="A20" i="7" s="1"/>
  <c r="A21" i="7" s="1"/>
  <c r="A22" i="7" s="1"/>
  <c r="A23" i="7" s="1"/>
  <c r="AP220" i="7"/>
  <c r="AP221" i="7"/>
  <c r="AP222" i="7"/>
  <c r="AP223" i="7"/>
  <c r="AP224" i="7"/>
  <c r="AP226" i="7"/>
  <c r="AU226" i="7" s="1"/>
  <c r="AP211" i="7"/>
  <c r="AU211" i="7" s="1"/>
  <c r="AT182" i="7"/>
  <c r="AP182" i="7"/>
  <c r="AT181" i="7"/>
  <c r="AP181" i="7"/>
  <c r="AW179" i="7"/>
  <c r="AU179" i="7"/>
  <c r="AP72" i="7"/>
  <c r="AO63" i="7"/>
  <c r="AT63" i="7" s="1"/>
  <c r="AP46" i="7"/>
  <c r="AP45" i="7"/>
  <c r="AO173" i="7"/>
  <c r="AT173" i="7" s="1"/>
  <c r="AU128" i="7"/>
  <c r="AT127" i="7"/>
  <c r="AT31" i="7"/>
  <c r="AT30" i="7"/>
  <c r="AO163" i="7"/>
  <c r="AT163" i="7" s="1"/>
  <c r="AT100" i="7"/>
  <c r="AO94" i="7"/>
  <c r="AT94" i="7" s="1"/>
  <c r="AO93" i="7"/>
  <c r="AT93" i="7" s="1"/>
  <c r="AO91" i="7"/>
  <c r="AT91" i="7" s="1"/>
  <c r="AP22" i="7"/>
  <c r="AP21" i="7"/>
  <c r="AP20" i="7"/>
  <c r="AP19" i="7"/>
  <c r="AP18" i="7"/>
  <c r="AP11" i="7"/>
  <c r="AP10" i="7"/>
  <c r="AP9" i="7"/>
  <c r="AP8" i="7"/>
  <c r="AP7" i="7"/>
  <c r="AP6" i="7"/>
  <c r="AP5" i="7"/>
  <c r="AP4" i="7"/>
  <c r="AP3" i="7"/>
  <c r="AP2" i="7"/>
  <c r="AT2" i="7"/>
  <c r="AO45" i="7"/>
  <c r="AT45" i="7" s="1"/>
  <c r="P33" i="33"/>
  <c r="P32" i="33"/>
  <c r="P30" i="33"/>
  <c r="R29" i="33"/>
  <c r="P28" i="33"/>
  <c r="P27" i="33"/>
  <c r="AT119" i="7"/>
  <c r="P26" i="33"/>
  <c r="Q25" i="33"/>
  <c r="P25" i="33" s="1"/>
  <c r="P23" i="33"/>
  <c r="N22" i="33"/>
  <c r="P21" i="33"/>
  <c r="P20" i="33"/>
  <c r="N13" i="33"/>
  <c r="Q19" i="33"/>
  <c r="P17" i="33"/>
  <c r="P18" i="33"/>
  <c r="P16" i="33"/>
  <c r="P15" i="33"/>
  <c r="N12" i="33"/>
  <c r="AO39" i="7"/>
  <c r="AT39" i="7" s="1"/>
  <c r="AO29" i="7"/>
  <c r="AT29" i="7" s="1"/>
  <c r="AW79" i="7"/>
  <c r="AV79" i="7"/>
  <c r="AU79" i="7"/>
  <c r="AT79" i="7"/>
  <c r="AB145" i="7"/>
  <c r="AO145" i="7" s="1"/>
  <c r="AT145" i="7" s="1"/>
  <c r="AB144" i="7"/>
  <c r="AO144" i="7" s="1"/>
  <c r="AT144" i="7" s="1"/>
  <c r="AB143" i="7"/>
  <c r="AO143" i="7" s="1"/>
  <c r="AT143" i="7" s="1"/>
  <c r="AB142" i="7"/>
  <c r="AO142" i="7" s="1"/>
  <c r="AT142" i="7" s="1"/>
  <c r="AB141" i="7"/>
  <c r="AO141" i="7" s="1"/>
  <c r="AT141" i="7" s="1"/>
  <c r="AB140" i="7"/>
  <c r="AO140" i="7" s="1"/>
  <c r="AT140" i="7" s="1"/>
  <c r="AB139" i="7"/>
  <c r="AO139" i="7" s="1"/>
  <c r="AT139" i="7" s="1"/>
  <c r="AB202" i="7"/>
  <c r="AO202" i="7" s="1"/>
  <c r="AT202" i="7" s="1"/>
  <c r="AD207" i="7"/>
  <c r="AT207" i="7" s="1"/>
  <c r="AC207" i="7"/>
  <c r="AB207" i="7"/>
  <c r="AB213" i="7"/>
  <c r="AO213" i="7" s="1"/>
  <c r="AT213" i="7" s="1"/>
  <c r="AB212" i="7"/>
  <c r="AO212" i="7" s="1"/>
  <c r="AT212" i="7" s="1"/>
  <c r="AB211" i="7"/>
  <c r="AO211" i="7" s="1"/>
  <c r="AT211" i="7" s="1"/>
  <c r="AT70" i="7"/>
  <c r="AT3" i="7"/>
  <c r="AT4" i="7"/>
  <c r="AT5" i="7"/>
  <c r="AT6" i="7"/>
  <c r="AT7" i="7"/>
  <c r="AT8" i="7"/>
  <c r="AT9" i="7"/>
  <c r="AT10" i="7"/>
  <c r="AO11" i="7"/>
  <c r="AT11" i="7" s="1"/>
  <c r="AT12" i="7"/>
  <c r="AT13" i="7"/>
  <c r="AT14" i="7"/>
  <c r="AT15" i="7"/>
  <c r="AT16" i="7"/>
  <c r="AT17" i="7"/>
  <c r="AO18" i="7"/>
  <c r="AT18" i="7" s="1"/>
  <c r="AO19" i="7"/>
  <c r="AT19" i="7" s="1"/>
  <c r="AO20" i="7"/>
  <c r="AT20" i="7" s="1"/>
  <c r="AO21" i="7"/>
  <c r="AT21" i="7" s="1"/>
  <c r="AO22" i="7"/>
  <c r="AT22" i="7" s="1"/>
  <c r="AT32" i="7"/>
  <c r="AO33" i="7"/>
  <c r="AT33" i="7" s="1"/>
  <c r="AO37" i="7"/>
  <c r="AT37" i="7" s="1"/>
  <c r="AO38" i="7"/>
  <c r="AT38" i="7" s="1"/>
  <c r="AO40" i="7"/>
  <c r="AT40" i="7" s="1"/>
  <c r="AT43" i="7"/>
  <c r="AT44" i="7"/>
  <c r="AO46" i="7"/>
  <c r="AT46" i="7" s="1"/>
  <c r="AO47" i="7"/>
  <c r="AT47" i="7" s="1"/>
  <c r="AO48" i="7"/>
  <c r="AT48" i="7" s="1"/>
  <c r="AO49" i="7"/>
  <c r="AT49" i="7" s="1"/>
  <c r="AO50" i="7"/>
  <c r="AT50" i="7" s="1"/>
  <c r="AT51" i="7"/>
  <c r="AO52" i="7"/>
  <c r="AT52" i="7" s="1"/>
  <c r="AT53" i="7"/>
  <c r="AT54" i="7"/>
  <c r="AT55" i="7"/>
  <c r="AO56" i="7"/>
  <c r="AT56" i="7" s="1"/>
  <c r="AT57" i="7"/>
  <c r="AT58" i="7"/>
  <c r="AT59" i="7"/>
  <c r="AO60" i="7"/>
  <c r="AT60" i="7" s="1"/>
  <c r="AO61" i="7"/>
  <c r="AT61" i="7" s="1"/>
  <c r="AT62" i="7"/>
  <c r="AO64" i="7"/>
  <c r="AT64" i="7" s="1"/>
  <c r="AT65" i="7"/>
  <c r="AO66" i="7"/>
  <c r="AT66" i="7" s="1"/>
  <c r="AO67" i="7"/>
  <c r="AT67" i="7" s="1"/>
  <c r="AO68" i="7"/>
  <c r="AT68" i="7" s="1"/>
  <c r="AT69" i="7"/>
  <c r="AO71" i="7"/>
  <c r="AT71" i="7" s="1"/>
  <c r="AT72" i="7"/>
  <c r="AT73" i="7"/>
  <c r="AT80" i="7"/>
  <c r="AT81" i="7"/>
  <c r="AT84" i="7"/>
  <c r="AT85" i="7"/>
  <c r="AT86" i="7"/>
  <c r="AT87" i="7"/>
  <c r="AT88" i="7"/>
  <c r="AO89" i="7"/>
  <c r="AT89" i="7" s="1"/>
  <c r="AO90" i="7"/>
  <c r="AT90" i="7" s="1"/>
  <c r="AT92" i="7"/>
  <c r="AO98" i="7"/>
  <c r="AT98" i="7" s="1"/>
  <c r="AO99" i="7"/>
  <c r="AT99" i="7" s="1"/>
  <c r="AO104" i="7"/>
  <c r="AT104" i="7" s="1"/>
  <c r="AO105" i="7"/>
  <c r="AT105" i="7" s="1"/>
  <c r="AO117" i="7"/>
  <c r="AT117" i="7" s="1"/>
  <c r="AT118" i="7"/>
  <c r="AT123" i="7"/>
  <c r="AT124" i="7"/>
  <c r="AO125" i="7"/>
  <c r="AT125" i="7" s="1"/>
  <c r="AT126" i="7"/>
  <c r="AT128" i="7"/>
  <c r="AO129" i="7"/>
  <c r="AT129" i="7" s="1"/>
  <c r="AT130" i="7"/>
  <c r="AT131" i="7"/>
  <c r="AT132" i="7"/>
  <c r="AO133" i="7"/>
  <c r="AT133" i="7" s="1"/>
  <c r="AT134" i="7"/>
  <c r="AT135" i="7"/>
  <c r="AT136" i="7"/>
  <c r="AT137" i="7"/>
  <c r="AT138" i="7"/>
  <c r="AT146" i="7"/>
  <c r="AO147" i="7"/>
  <c r="AT147" i="7" s="1"/>
  <c r="AT148" i="7"/>
  <c r="AT149" i="7"/>
  <c r="AT150" i="7"/>
  <c r="AT151" i="7"/>
  <c r="AT152" i="7"/>
  <c r="AT153" i="7"/>
  <c r="AT154" i="7"/>
  <c r="AO155" i="7"/>
  <c r="AT155" i="7" s="1"/>
  <c r="AO156" i="7"/>
  <c r="AT156" i="7" s="1"/>
  <c r="AO157" i="7"/>
  <c r="AT157" i="7" s="1"/>
  <c r="AO158" i="7"/>
  <c r="AT158" i="7" s="1"/>
  <c r="AO159" i="7"/>
  <c r="AT159" i="7" s="1"/>
  <c r="AO164" i="7"/>
  <c r="AT164" i="7" s="1"/>
  <c r="AO165" i="7"/>
  <c r="AT165" i="7" s="1"/>
  <c r="AO166" i="7"/>
  <c r="AT166" i="7" s="1"/>
  <c r="AT167" i="7"/>
  <c r="AO168" i="7"/>
  <c r="AT168" i="7" s="1"/>
  <c r="AO169" i="7"/>
  <c r="AT169" i="7" s="1"/>
  <c r="AO170" i="7"/>
  <c r="AT170" i="7" s="1"/>
  <c r="AO171" i="7"/>
  <c r="AT171" i="7" s="1"/>
  <c r="AO172" i="7"/>
  <c r="AT172" i="7" s="1"/>
  <c r="AO174" i="7"/>
  <c r="AT174" i="7" s="1"/>
  <c r="AT175" i="7"/>
  <c r="AT176" i="7"/>
  <c r="AT177" i="7"/>
  <c r="AT178" i="7"/>
  <c r="AT179" i="7"/>
  <c r="AT180" i="7"/>
  <c r="AT183" i="7"/>
  <c r="AO201" i="7"/>
  <c r="AT201" i="7" s="1"/>
  <c r="AO203" i="7"/>
  <c r="AT203" i="7" s="1"/>
  <c r="AT204" i="7"/>
  <c r="AT205" i="7"/>
  <c r="AT206" i="7"/>
  <c r="AT209" i="7"/>
  <c r="AT210" i="7"/>
  <c r="F16" i="23"/>
  <c r="AR2" i="7"/>
  <c r="AW2" i="7" s="1"/>
  <c r="AR3" i="7"/>
  <c r="AW3" i="7" s="1"/>
  <c r="AR4" i="7"/>
  <c r="AW4" i="7" s="1"/>
  <c r="AR5" i="7"/>
  <c r="AW5" i="7" s="1"/>
  <c r="AR6" i="7"/>
  <c r="AW6" i="7" s="1"/>
  <c r="AR7" i="7"/>
  <c r="AW7" i="7" s="1"/>
  <c r="AR8" i="7"/>
  <c r="AW8" i="7" s="1"/>
  <c r="AR9" i="7"/>
  <c r="AW9" i="7" s="1"/>
  <c r="AR10" i="7"/>
  <c r="AW10" i="7" s="1"/>
  <c r="AR11" i="7"/>
  <c r="AW11" i="7" s="1"/>
  <c r="AR12" i="7"/>
  <c r="AW12" i="7" s="1"/>
  <c r="AR13" i="7"/>
  <c r="AW13" i="7" s="1"/>
  <c r="AR14" i="7"/>
  <c r="AW14" i="7" s="1"/>
  <c r="AR15" i="7"/>
  <c r="AW15" i="7" s="1"/>
  <c r="AR16" i="7"/>
  <c r="AW16" i="7" s="1"/>
  <c r="AR17" i="7"/>
  <c r="AW17" i="7" s="1"/>
  <c r="AR18" i="7"/>
  <c r="AW18" i="7" s="1"/>
  <c r="AR19" i="7"/>
  <c r="AW19" i="7" s="1"/>
  <c r="AR20" i="7"/>
  <c r="AW20" i="7" s="1"/>
  <c r="AR21" i="7"/>
  <c r="AW21" i="7" s="1"/>
  <c r="AR22" i="7"/>
  <c r="AW22" i="7" s="1"/>
  <c r="AR29" i="7"/>
  <c r="AW29" i="7" s="1"/>
  <c r="AR30" i="7"/>
  <c r="AW30" i="7" s="1"/>
  <c r="AR31" i="7"/>
  <c r="AW31" i="7" s="1"/>
  <c r="AR32" i="7"/>
  <c r="AW32" i="7" s="1"/>
  <c r="AR33" i="7"/>
  <c r="AW33" i="7" s="1"/>
  <c r="AR37" i="7"/>
  <c r="AW37" i="7" s="1"/>
  <c r="AR38" i="7"/>
  <c r="AW38" i="7" s="1"/>
  <c r="AR39" i="7"/>
  <c r="AW39" i="7" s="1"/>
  <c r="AR40" i="7"/>
  <c r="AW40" i="7" s="1"/>
  <c r="AR43" i="7"/>
  <c r="AW43" i="7" s="1"/>
  <c r="AR44" i="7"/>
  <c r="AW44" i="7" s="1"/>
  <c r="AR45" i="7"/>
  <c r="AW45" i="7" s="1"/>
  <c r="AR46" i="7"/>
  <c r="AW46" i="7" s="1"/>
  <c r="AR47" i="7"/>
  <c r="AW47" i="7" s="1"/>
  <c r="AR48" i="7"/>
  <c r="AW48" i="7" s="1"/>
  <c r="AR49" i="7"/>
  <c r="AW49" i="7" s="1"/>
  <c r="AR50" i="7"/>
  <c r="AW50" i="7" s="1"/>
  <c r="AR51" i="7"/>
  <c r="AW51" i="7" s="1"/>
  <c r="AR52" i="7"/>
  <c r="AW52" i="7" s="1"/>
  <c r="AR53" i="7"/>
  <c r="AW53" i="7" s="1"/>
  <c r="AR54" i="7"/>
  <c r="AW54" i="7" s="1"/>
  <c r="AR55" i="7"/>
  <c r="AW55" i="7" s="1"/>
  <c r="AR56" i="7"/>
  <c r="AW56" i="7" s="1"/>
  <c r="AR57" i="7"/>
  <c r="AW57" i="7" s="1"/>
  <c r="AR58" i="7"/>
  <c r="AW58" i="7" s="1"/>
  <c r="AR59" i="7"/>
  <c r="AW59" i="7" s="1"/>
  <c r="AR60" i="7"/>
  <c r="AW60" i="7" s="1"/>
  <c r="AR61" i="7"/>
  <c r="AW61" i="7" s="1"/>
  <c r="AR62" i="7"/>
  <c r="AW62" i="7" s="1"/>
  <c r="AR63" i="7"/>
  <c r="AW63" i="7" s="1"/>
  <c r="AR64" i="7"/>
  <c r="AW64" i="7" s="1"/>
  <c r="AR65" i="7"/>
  <c r="AW65" i="7" s="1"/>
  <c r="AR66" i="7"/>
  <c r="AW66" i="7" s="1"/>
  <c r="AR67" i="7"/>
  <c r="AW67" i="7" s="1"/>
  <c r="AR68" i="7"/>
  <c r="AW68" i="7" s="1"/>
  <c r="AW69" i="7"/>
  <c r="AW70" i="7"/>
  <c r="AR71" i="7"/>
  <c r="AW71" i="7" s="1"/>
  <c r="AR72" i="7"/>
  <c r="AW72" i="7" s="1"/>
  <c r="AR73" i="7"/>
  <c r="AW73" i="7" s="1"/>
  <c r="AR80" i="7"/>
  <c r="AW80" i="7" s="1"/>
  <c r="AR81" i="7"/>
  <c r="AW81" i="7" s="1"/>
  <c r="AR84" i="7"/>
  <c r="AW84" i="7" s="1"/>
  <c r="AR85" i="7"/>
  <c r="AW85" i="7" s="1"/>
  <c r="AR86" i="7"/>
  <c r="AW86" i="7" s="1"/>
  <c r="AR87" i="7"/>
  <c r="AW87" i="7" s="1"/>
  <c r="AR88" i="7"/>
  <c r="AW88" i="7" s="1"/>
  <c r="AR89" i="7"/>
  <c r="AW89" i="7" s="1"/>
  <c r="AR90" i="7"/>
  <c r="AW90" i="7" s="1"/>
  <c r="AR91" i="7"/>
  <c r="AW91" i="7" s="1"/>
  <c r="AR92" i="7"/>
  <c r="AW92" i="7" s="1"/>
  <c r="AR93" i="7"/>
  <c r="AW93" i="7" s="1"/>
  <c r="AR94" i="7"/>
  <c r="AW94" i="7" s="1"/>
  <c r="AR98" i="7"/>
  <c r="AW98" i="7" s="1"/>
  <c r="AR99" i="7"/>
  <c r="AW99" i="7" s="1"/>
  <c r="AR104" i="7"/>
  <c r="AW104" i="7" s="1"/>
  <c r="AR105" i="7"/>
  <c r="AW105" i="7" s="1"/>
  <c r="AR117" i="7"/>
  <c r="AW117" i="7" s="1"/>
  <c r="AR118" i="7"/>
  <c r="AW118" i="7" s="1"/>
  <c r="AR119" i="7"/>
  <c r="AW119" i="7" s="1"/>
  <c r="AR123" i="7"/>
  <c r="AW123" i="7" s="1"/>
  <c r="AR124" i="7"/>
  <c r="AW124" i="7" s="1"/>
  <c r="AR125" i="7"/>
  <c r="AW125" i="7" s="1"/>
  <c r="AR126" i="7"/>
  <c r="AW126" i="7" s="1"/>
  <c r="AR127" i="7"/>
  <c r="AW127" i="7" s="1"/>
  <c r="AR128" i="7"/>
  <c r="AW128" i="7" s="1"/>
  <c r="AR129" i="7"/>
  <c r="AW129" i="7" s="1"/>
  <c r="AR130" i="7"/>
  <c r="AW130" i="7" s="1"/>
  <c r="AR131" i="7"/>
  <c r="AW131" i="7" s="1"/>
  <c r="AR132" i="7"/>
  <c r="AW132" i="7" s="1"/>
  <c r="AR133" i="7"/>
  <c r="AW133" i="7" s="1"/>
  <c r="AR134" i="7"/>
  <c r="AW134" i="7" s="1"/>
  <c r="AR135" i="7"/>
  <c r="AW135" i="7" s="1"/>
  <c r="AR136" i="7"/>
  <c r="AW136" i="7" s="1"/>
  <c r="AR137" i="7"/>
  <c r="AW137" i="7" s="1"/>
  <c r="AR138" i="7"/>
  <c r="AW138" i="7" s="1"/>
  <c r="AR139" i="7"/>
  <c r="AW139" i="7" s="1"/>
  <c r="AR140" i="7"/>
  <c r="AW140" i="7" s="1"/>
  <c r="AR141" i="7"/>
  <c r="AW141" i="7" s="1"/>
  <c r="AR142" i="7"/>
  <c r="AW142" i="7" s="1"/>
  <c r="AR143" i="7"/>
  <c r="AW143" i="7" s="1"/>
  <c r="AR144" i="7"/>
  <c r="AW144" i="7" s="1"/>
  <c r="AR145" i="7"/>
  <c r="AW145" i="7" s="1"/>
  <c r="AR146" i="7"/>
  <c r="AW146" i="7" s="1"/>
  <c r="AR147" i="7"/>
  <c r="AW147" i="7" s="1"/>
  <c r="AR148" i="7"/>
  <c r="AW148" i="7" s="1"/>
  <c r="AR149" i="7"/>
  <c r="AW149" i="7" s="1"/>
  <c r="AR150" i="7"/>
  <c r="AW150" i="7" s="1"/>
  <c r="AR151" i="7"/>
  <c r="AW151" i="7" s="1"/>
  <c r="AR152" i="7"/>
  <c r="AW152" i="7" s="1"/>
  <c r="AR153" i="7"/>
  <c r="AW153" i="7" s="1"/>
  <c r="AR154" i="7"/>
  <c r="AW154" i="7" s="1"/>
  <c r="AR155" i="7"/>
  <c r="AW155" i="7" s="1"/>
  <c r="AR156" i="7"/>
  <c r="AW156" i="7" s="1"/>
  <c r="AR157" i="7"/>
  <c r="AW157" i="7" s="1"/>
  <c r="AR158" i="7"/>
  <c r="AW158" i="7" s="1"/>
  <c r="AR159" i="7"/>
  <c r="AW159" i="7" s="1"/>
  <c r="AR163" i="7"/>
  <c r="AW163" i="7" s="1"/>
  <c r="AR164" i="7"/>
  <c r="AW164" i="7" s="1"/>
  <c r="AR165" i="7"/>
  <c r="AW165" i="7" s="1"/>
  <c r="AR166" i="7"/>
  <c r="AW166" i="7" s="1"/>
  <c r="AR167" i="7"/>
  <c r="AW167" i="7" s="1"/>
  <c r="AR168" i="7"/>
  <c r="AW168" i="7" s="1"/>
  <c r="AR169" i="7"/>
  <c r="AW169" i="7" s="1"/>
  <c r="AR170" i="7"/>
  <c r="AW170" i="7" s="1"/>
  <c r="AR171" i="7"/>
  <c r="AW171" i="7" s="1"/>
  <c r="AR172" i="7"/>
  <c r="AW172" i="7" s="1"/>
  <c r="AR173" i="7"/>
  <c r="AW173" i="7" s="1"/>
  <c r="AR174" i="7"/>
  <c r="AW174" i="7" s="1"/>
  <c r="AR175" i="7"/>
  <c r="AW175" i="7" s="1"/>
  <c r="AR176" i="7"/>
  <c r="AW176" i="7" s="1"/>
  <c r="AR177" i="7"/>
  <c r="AW177" i="7" s="1"/>
  <c r="AR178" i="7"/>
  <c r="AW178" i="7" s="1"/>
  <c r="AR180" i="7"/>
  <c r="AW180" i="7" s="1"/>
  <c r="AR183" i="7"/>
  <c r="AW183" i="7" s="1"/>
  <c r="AR201" i="7"/>
  <c r="AW201" i="7" s="1"/>
  <c r="AR202" i="7"/>
  <c r="AW202" i="7" s="1"/>
  <c r="AR203" i="7"/>
  <c r="AW203" i="7" s="1"/>
  <c r="AR204" i="7"/>
  <c r="AW204" i="7" s="1"/>
  <c r="AR205" i="7"/>
  <c r="AW205" i="7" s="1"/>
  <c r="AR206" i="7"/>
  <c r="AW206" i="7" s="1"/>
  <c r="AR207" i="7"/>
  <c r="AW207" i="7" s="1"/>
  <c r="AR208" i="7"/>
  <c r="AW208" i="7" s="1"/>
  <c r="AR209" i="7"/>
  <c r="AW209" i="7" s="1"/>
  <c r="AR210" i="7"/>
  <c r="AW210" i="7" s="1"/>
  <c r="AR211" i="7"/>
  <c r="AW211" i="7" s="1"/>
  <c r="AR212" i="7"/>
  <c r="AW212" i="7" s="1"/>
  <c r="AR213" i="7"/>
  <c r="AW213" i="7" s="1"/>
  <c r="AP206" i="7"/>
  <c r="AQ105" i="7"/>
  <c r="AV105" i="7" s="1"/>
  <c r="AP105" i="7"/>
  <c r="AQ72" i="7"/>
  <c r="AV72" i="7" s="1"/>
  <c r="AP54" i="7"/>
  <c r="AQ66" i="7"/>
  <c r="AV66" i="7" s="1"/>
  <c r="AQ73" i="7"/>
  <c r="AV73" i="7" s="1"/>
  <c r="AV2" i="7"/>
  <c r="AV3" i="7"/>
  <c r="AV4" i="7"/>
  <c r="AV5" i="7"/>
  <c r="AV6" i="7"/>
  <c r="AV7" i="7"/>
  <c r="AV8" i="7"/>
  <c r="AV9" i="7"/>
  <c r="AV10" i="7"/>
  <c r="AQ11" i="7"/>
  <c r="AV11" i="7" s="1"/>
  <c r="AV12" i="7"/>
  <c r="AV13" i="7"/>
  <c r="AV14" i="7"/>
  <c r="AV15" i="7"/>
  <c r="AV16" i="7"/>
  <c r="AV17" i="7"/>
  <c r="AQ18" i="7"/>
  <c r="AV18" i="7" s="1"/>
  <c r="AQ19" i="7"/>
  <c r="AV19" i="7" s="1"/>
  <c r="AQ20" i="7"/>
  <c r="AV20" i="7" s="1"/>
  <c r="AQ21" i="7"/>
  <c r="AV21" i="7" s="1"/>
  <c r="AQ22" i="7"/>
  <c r="AV22" i="7" s="1"/>
  <c r="AQ29" i="7"/>
  <c r="AV29" i="7" s="1"/>
  <c r="AQ30" i="7"/>
  <c r="AV30" i="7" s="1"/>
  <c r="AQ31" i="7"/>
  <c r="AV31" i="7" s="1"/>
  <c r="AQ32" i="7"/>
  <c r="AV32" i="7" s="1"/>
  <c r="AQ33" i="7"/>
  <c r="AV33" i="7" s="1"/>
  <c r="AQ37" i="7"/>
  <c r="AV37" i="7" s="1"/>
  <c r="AQ38" i="7"/>
  <c r="AV38" i="7" s="1"/>
  <c r="AQ39" i="7"/>
  <c r="AV39" i="7" s="1"/>
  <c r="AQ40" i="7"/>
  <c r="AV40" i="7" s="1"/>
  <c r="AV43" i="7"/>
  <c r="AV44" i="7"/>
  <c r="AQ45" i="7"/>
  <c r="AV45" i="7" s="1"/>
  <c r="AQ46" i="7"/>
  <c r="AV46" i="7" s="1"/>
  <c r="AQ47" i="7"/>
  <c r="AV47" i="7" s="1"/>
  <c r="AQ48" i="7"/>
  <c r="AV48" i="7" s="1"/>
  <c r="AQ49" i="7"/>
  <c r="AV49" i="7" s="1"/>
  <c r="AQ50" i="7"/>
  <c r="AV50" i="7" s="1"/>
  <c r="AV51" i="7"/>
  <c r="AV52" i="7"/>
  <c r="AV53" i="7"/>
  <c r="AQ54" i="7"/>
  <c r="AV54" i="7" s="1"/>
  <c r="AV55" i="7"/>
  <c r="AQ56" i="7"/>
  <c r="AV56" i="7" s="1"/>
  <c r="AQ57" i="7"/>
  <c r="AV57" i="7" s="1"/>
  <c r="AV58" i="7"/>
  <c r="AV59" i="7"/>
  <c r="AQ60" i="7"/>
  <c r="AV60" i="7" s="1"/>
  <c r="AQ61" i="7"/>
  <c r="AV61" i="7" s="1"/>
  <c r="AQ62" i="7"/>
  <c r="AV62" i="7" s="1"/>
  <c r="AQ63" i="7"/>
  <c r="AV63" i="7" s="1"/>
  <c r="AQ64" i="7"/>
  <c r="AV64" i="7" s="1"/>
  <c r="AV65" i="7"/>
  <c r="AQ67" i="7"/>
  <c r="AV67" i="7" s="1"/>
  <c r="AQ68" i="7"/>
  <c r="AV68" i="7" s="1"/>
  <c r="AV69" i="7"/>
  <c r="AV70" i="7"/>
  <c r="AQ71" i="7"/>
  <c r="AV71" i="7" s="1"/>
  <c r="AV80" i="7"/>
  <c r="AV81" i="7"/>
  <c r="AV84" i="7"/>
  <c r="AV85" i="7"/>
  <c r="AV86" i="7"/>
  <c r="AV87" i="7"/>
  <c r="AV88" i="7"/>
  <c r="AQ89" i="7"/>
  <c r="AV89" i="7" s="1"/>
  <c r="AQ90" i="7"/>
  <c r="AV90" i="7" s="1"/>
  <c r="AQ91" i="7"/>
  <c r="AV91" i="7" s="1"/>
  <c r="AV92" i="7"/>
  <c r="AQ93" i="7"/>
  <c r="AV93" i="7" s="1"/>
  <c r="AQ94" i="7"/>
  <c r="AV94" i="7" s="1"/>
  <c r="AQ98" i="7"/>
  <c r="AV98" i="7" s="1"/>
  <c r="AV99" i="7"/>
  <c r="AQ104" i="7"/>
  <c r="AV104" i="7" s="1"/>
  <c r="AQ117" i="7"/>
  <c r="AV117" i="7" s="1"/>
  <c r="AQ118" i="7"/>
  <c r="AV118" i="7" s="1"/>
  <c r="AQ119" i="7"/>
  <c r="AV119" i="7" s="1"/>
  <c r="AQ123" i="7"/>
  <c r="AV123" i="7" s="1"/>
  <c r="AQ124" i="7"/>
  <c r="AV124" i="7" s="1"/>
  <c r="AQ125" i="7"/>
  <c r="AV125" i="7" s="1"/>
  <c r="AV126" i="7"/>
  <c r="AQ127" i="7"/>
  <c r="AV127" i="7" s="1"/>
  <c r="AQ128" i="7"/>
  <c r="AV128" i="7" s="1"/>
  <c r="AQ129" i="7"/>
  <c r="AV129" i="7" s="1"/>
  <c r="AQ130" i="7"/>
  <c r="AV130" i="7" s="1"/>
  <c r="AQ131" i="7"/>
  <c r="AV131" i="7" s="1"/>
  <c r="AQ132" i="7"/>
  <c r="AV132" i="7" s="1"/>
  <c r="AQ133" i="7"/>
  <c r="AV133" i="7" s="1"/>
  <c r="AQ134" i="7"/>
  <c r="AV134" i="7" s="1"/>
  <c r="AQ135" i="7"/>
  <c r="AV135" i="7" s="1"/>
  <c r="AQ136" i="7"/>
  <c r="AV136" i="7" s="1"/>
  <c r="AQ137" i="7"/>
  <c r="AV137" i="7" s="1"/>
  <c r="AQ138" i="7"/>
  <c r="AV138" i="7" s="1"/>
  <c r="AQ139" i="7"/>
  <c r="AV139" i="7" s="1"/>
  <c r="AQ140" i="7"/>
  <c r="AV140" i="7" s="1"/>
  <c r="AQ141" i="7"/>
  <c r="AV141" i="7" s="1"/>
  <c r="AQ142" i="7"/>
  <c r="AV142" i="7" s="1"/>
  <c r="AQ143" i="7"/>
  <c r="AV143" i="7" s="1"/>
  <c r="AQ144" i="7"/>
  <c r="AV144" i="7" s="1"/>
  <c r="AQ145" i="7"/>
  <c r="AV145" i="7" s="1"/>
  <c r="AV146" i="7"/>
  <c r="AQ147" i="7"/>
  <c r="AV147" i="7" s="1"/>
  <c r="AV148" i="7"/>
  <c r="AV149" i="7"/>
  <c r="AV150" i="7"/>
  <c r="AV151" i="7"/>
  <c r="AV152" i="7"/>
  <c r="AQ153" i="7"/>
  <c r="AV153" i="7" s="1"/>
  <c r="AQ154" i="7"/>
  <c r="AV154" i="7" s="1"/>
  <c r="AQ155" i="7"/>
  <c r="AV155" i="7" s="1"/>
  <c r="AQ156" i="7"/>
  <c r="AV156" i="7" s="1"/>
  <c r="AQ157" i="7"/>
  <c r="AV157" i="7" s="1"/>
  <c r="AQ158" i="7"/>
  <c r="AV158" i="7" s="1"/>
  <c r="AQ159" i="7"/>
  <c r="AV159" i="7" s="1"/>
  <c r="AQ163" i="7"/>
  <c r="AV163" i="7" s="1"/>
  <c r="AQ164" i="7"/>
  <c r="AV164" i="7" s="1"/>
  <c r="AV165" i="7"/>
  <c r="AQ166" i="7"/>
  <c r="AV166" i="7" s="1"/>
  <c r="AV167" i="7"/>
  <c r="AQ168" i="7"/>
  <c r="AV168" i="7" s="1"/>
  <c r="AQ169" i="7"/>
  <c r="AV169" i="7" s="1"/>
  <c r="AQ170" i="7"/>
  <c r="AV170" i="7" s="1"/>
  <c r="AQ171" i="7"/>
  <c r="AV171" i="7" s="1"/>
  <c r="AQ172" i="7"/>
  <c r="AV172" i="7" s="1"/>
  <c r="AQ173" i="7"/>
  <c r="AV173" i="7" s="1"/>
  <c r="AQ174" i="7"/>
  <c r="AV174" i="7" s="1"/>
  <c r="AV175" i="7"/>
  <c r="AV176" i="7"/>
  <c r="AV177" i="7"/>
  <c r="AV178" i="7"/>
  <c r="AV179" i="7"/>
  <c r="AV180" i="7"/>
  <c r="AV183" i="7"/>
  <c r="AQ201" i="7"/>
  <c r="AV201" i="7" s="1"/>
  <c r="AQ202" i="7"/>
  <c r="AV202" i="7" s="1"/>
  <c r="AQ203" i="7"/>
  <c r="AV203" i="7" s="1"/>
  <c r="AV204" i="7"/>
  <c r="AV205" i="7"/>
  <c r="AV206" i="7"/>
  <c r="AQ207" i="7"/>
  <c r="AV207" i="7" s="1"/>
  <c r="AQ208" i="7"/>
  <c r="AV208" i="7" s="1"/>
  <c r="AQ209" i="7"/>
  <c r="AV209" i="7" s="1"/>
  <c r="AQ210" i="7"/>
  <c r="AV210" i="7" s="1"/>
  <c r="AQ211" i="7"/>
  <c r="AV211" i="7" s="1"/>
  <c r="AQ212" i="7"/>
  <c r="AV212" i="7" s="1"/>
  <c r="AQ213" i="7"/>
  <c r="AV213" i="7" s="1"/>
  <c r="AP12" i="7"/>
  <c r="AP13" i="7"/>
  <c r="AP14" i="7"/>
  <c r="AP15" i="7"/>
  <c r="AP16" i="7"/>
  <c r="AP17" i="7"/>
  <c r="AU29" i="7"/>
  <c r="AU30" i="7"/>
  <c r="AP37" i="7"/>
  <c r="AP38" i="7"/>
  <c r="AP39" i="7"/>
  <c r="AP40" i="7"/>
  <c r="AP43" i="7"/>
  <c r="AU44" i="7"/>
  <c r="AP47" i="7"/>
  <c r="AP48" i="7"/>
  <c r="AP49" i="7"/>
  <c r="AP50" i="7"/>
  <c r="AU51" i="7"/>
  <c r="AU53" i="7"/>
  <c r="AP55" i="7"/>
  <c r="AP56" i="7"/>
  <c r="AU57" i="7"/>
  <c r="AP58" i="7"/>
  <c r="AP59" i="7"/>
  <c r="AP60" i="7"/>
  <c r="AP61" i="7"/>
  <c r="AU62" i="7"/>
  <c r="AP63" i="7"/>
  <c r="AP64" i="7"/>
  <c r="AP65" i="7"/>
  <c r="AP68" i="7"/>
  <c r="AU68" i="7" s="1"/>
  <c r="AU69" i="7"/>
  <c r="AU70" i="7"/>
  <c r="AU71" i="7"/>
  <c r="AU73" i="7"/>
  <c r="AU80" i="7"/>
  <c r="AP81" i="7"/>
  <c r="AP84" i="7"/>
  <c r="AP85" i="7"/>
  <c r="AP86" i="7"/>
  <c r="AP87" i="7"/>
  <c r="AP88" i="7"/>
  <c r="AP89" i="7"/>
  <c r="AP90" i="7"/>
  <c r="AP91" i="7"/>
  <c r="AP92" i="7"/>
  <c r="AP93" i="7"/>
  <c r="AU94" i="7"/>
  <c r="AP98" i="7"/>
  <c r="AU98" i="7" s="1"/>
  <c r="AP99" i="7"/>
  <c r="AU99" i="7" s="1"/>
  <c r="AP104" i="7"/>
  <c r="AP117" i="7"/>
  <c r="AU124" i="7"/>
  <c r="AP125" i="7"/>
  <c r="AU126" i="7"/>
  <c r="AU127" i="7"/>
  <c r="AP129" i="7"/>
  <c r="AU130" i="7"/>
  <c r="AU131" i="7"/>
  <c r="AU132" i="7"/>
  <c r="AP133" i="7"/>
  <c r="AU134" i="7"/>
  <c r="AU135" i="7"/>
  <c r="AU136" i="7"/>
  <c r="AU137" i="7"/>
  <c r="AU138" i="7"/>
  <c r="AP139" i="7"/>
  <c r="AP140" i="7"/>
  <c r="AP141" i="7"/>
  <c r="AP142" i="7"/>
  <c r="AP143" i="7"/>
  <c r="AP144" i="7"/>
  <c r="AP145" i="7"/>
  <c r="AP146" i="7"/>
  <c r="AU146" i="7" s="1"/>
  <c r="AP147" i="7"/>
  <c r="AP148" i="7"/>
  <c r="AP149" i="7"/>
  <c r="AP150" i="7"/>
  <c r="AU151" i="7"/>
  <c r="AU152" i="7"/>
  <c r="AU153" i="7"/>
  <c r="AU154" i="7"/>
  <c r="AP155" i="7"/>
  <c r="AP156" i="7"/>
  <c r="AP157" i="7"/>
  <c r="AU158" i="7"/>
  <c r="AU159" i="7"/>
  <c r="AP163" i="7"/>
  <c r="AP164" i="7"/>
  <c r="AP165" i="7"/>
  <c r="AP166" i="7"/>
  <c r="AU167" i="7"/>
  <c r="AP168" i="7"/>
  <c r="AU168" i="7" s="1"/>
  <c r="AP169" i="7"/>
  <c r="AU169" i="7" s="1"/>
  <c r="AP170" i="7"/>
  <c r="AU170" i="7" s="1"/>
  <c r="AP171" i="7"/>
  <c r="AU171" i="7" s="1"/>
  <c r="AP172" i="7"/>
  <c r="AU172" i="7" s="1"/>
  <c r="AP173" i="7"/>
  <c r="AU173" i="7" s="1"/>
  <c r="AP174" i="7"/>
  <c r="AU174" i="7" s="1"/>
  <c r="AU178" i="7"/>
  <c r="AU180" i="7"/>
  <c r="AU183" i="7"/>
  <c r="AP201" i="7"/>
  <c r="AP202" i="7"/>
  <c r="AP203" i="7"/>
  <c r="AP204" i="7"/>
  <c r="AP205" i="7"/>
  <c r="AU207" i="7"/>
  <c r="AP208" i="7"/>
  <c r="F16" i="26"/>
  <c r="F16" i="25"/>
  <c r="AE22" i="15"/>
  <c r="AI22" i="15" s="1"/>
  <c r="AD22" i="15"/>
  <c r="AH22" i="15" s="1"/>
  <c r="AC22" i="15"/>
  <c r="AG22" i="15" s="1"/>
  <c r="AB22" i="15"/>
  <c r="AF22" i="15" s="1"/>
  <c r="AE21" i="15"/>
  <c r="AI21" i="15" s="1"/>
  <c r="AD21" i="15"/>
  <c r="AH21" i="15" s="1"/>
  <c r="AC21" i="15"/>
  <c r="AG21" i="15" s="1"/>
  <c r="AB21" i="15"/>
  <c r="AF21" i="15" s="1"/>
  <c r="AE20" i="15"/>
  <c r="AI20" i="15" s="1"/>
  <c r="AD20" i="15"/>
  <c r="AH20" i="15" s="1"/>
  <c r="AC20" i="15"/>
  <c r="AG20" i="15" s="1"/>
  <c r="AB20" i="15"/>
  <c r="AF20" i="15" s="1"/>
  <c r="AE19" i="15"/>
  <c r="AI19" i="15" s="1"/>
  <c r="AD19" i="15"/>
  <c r="AH19" i="15" s="1"/>
  <c r="AC19" i="15"/>
  <c r="AG19" i="15" s="1"/>
  <c r="AB19" i="15"/>
  <c r="AF19" i="15" s="1"/>
  <c r="AE18" i="15"/>
  <c r="AI18" i="15" s="1"/>
  <c r="AD18" i="15"/>
  <c r="AH18" i="15" s="1"/>
  <c r="AC18" i="15"/>
  <c r="AG18" i="15" s="1"/>
  <c r="AB18" i="15"/>
  <c r="AF18" i="15" s="1"/>
  <c r="AH17" i="15"/>
  <c r="AF17" i="15"/>
  <c r="AE17" i="15"/>
  <c r="AI17" i="15" s="1"/>
  <c r="AC17" i="15"/>
  <c r="AG17" i="15" s="1"/>
  <c r="AH16" i="15"/>
  <c r="AF16" i="15"/>
  <c r="AE16" i="15"/>
  <c r="AI16" i="15" s="1"/>
  <c r="AC16" i="15"/>
  <c r="AG16" i="15" s="1"/>
  <c r="AH15" i="15"/>
  <c r="AF15" i="15"/>
  <c r="AE15" i="15"/>
  <c r="AI15" i="15" s="1"/>
  <c r="AC15" i="15"/>
  <c r="AG15" i="15" s="1"/>
  <c r="AH14" i="15"/>
  <c r="AF14" i="15"/>
  <c r="AE14" i="15"/>
  <c r="AI14" i="15" s="1"/>
  <c r="AC14" i="15"/>
  <c r="AG14" i="15" s="1"/>
  <c r="AH13" i="15"/>
  <c r="AF13" i="15"/>
  <c r="AE13" i="15"/>
  <c r="AI13" i="15" s="1"/>
  <c r="AC13" i="15"/>
  <c r="AG13" i="15" s="1"/>
  <c r="AH12" i="15"/>
  <c r="AF12" i="15"/>
  <c r="AE12" i="15"/>
  <c r="AI12" i="15" s="1"/>
  <c r="AC12" i="15"/>
  <c r="AG12" i="15" s="1"/>
  <c r="AE11" i="15"/>
  <c r="AI11" i="15" s="1"/>
  <c r="AD11" i="15"/>
  <c r="AH11" i="15" s="1"/>
  <c r="AC11" i="15"/>
  <c r="AG11" i="15" s="1"/>
  <c r="AB11" i="15"/>
  <c r="AF11" i="15" s="1"/>
  <c r="AH10" i="15"/>
  <c r="AF10" i="15"/>
  <c r="AE10" i="15"/>
  <c r="AI10" i="15" s="1"/>
  <c r="AC10" i="15"/>
  <c r="AG10" i="15" s="1"/>
  <c r="AH9" i="15"/>
  <c r="AF9" i="15"/>
  <c r="AE9" i="15"/>
  <c r="AI9" i="15" s="1"/>
  <c r="AC9" i="15"/>
  <c r="AG9" i="15" s="1"/>
  <c r="AH8" i="15"/>
  <c r="AF8" i="15"/>
  <c r="AE8" i="15"/>
  <c r="AI8" i="15" s="1"/>
  <c r="AC8" i="15"/>
  <c r="AG8" i="15" s="1"/>
  <c r="AH7" i="15"/>
  <c r="AF7" i="15"/>
  <c r="AE7" i="15"/>
  <c r="AI7" i="15" s="1"/>
  <c r="AC7" i="15"/>
  <c r="AG7" i="15" s="1"/>
  <c r="AH6" i="15"/>
  <c r="AF6" i="15"/>
  <c r="AE6" i="15"/>
  <c r="AI6" i="15" s="1"/>
  <c r="AC6" i="15"/>
  <c r="AG6" i="15" s="1"/>
  <c r="AH5" i="15"/>
  <c r="AF5" i="15"/>
  <c r="AE5" i="15"/>
  <c r="AI5" i="15" s="1"/>
  <c r="AC5" i="15"/>
  <c r="AG5" i="15" s="1"/>
  <c r="AH4" i="15"/>
  <c r="AF4" i="15"/>
  <c r="AE4" i="15"/>
  <c r="AI4" i="15" s="1"/>
  <c r="AC4" i="15"/>
  <c r="AG4" i="15" s="1"/>
  <c r="AH3" i="15"/>
  <c r="AF3" i="15"/>
  <c r="AE3" i="15"/>
  <c r="AI3" i="15" s="1"/>
  <c r="AC3" i="15"/>
  <c r="AG3" i="15" s="1"/>
  <c r="AH2" i="15"/>
  <c r="AF2" i="15"/>
  <c r="AE2" i="15"/>
  <c r="AI2" i="15" s="1"/>
  <c r="AC2" i="15"/>
  <c r="AG2" i="15" s="1"/>
  <c r="R16" i="33" l="1"/>
  <c r="C10" i="95"/>
  <c r="C13" i="95"/>
  <c r="C12" i="95"/>
  <c r="C11" i="95"/>
  <c r="C9" i="95"/>
  <c r="C27" i="93"/>
  <c r="P19" i="33"/>
  <c r="AU204" i="7"/>
  <c r="AS204" i="7"/>
  <c r="AS173" i="7"/>
  <c r="AS169" i="7"/>
  <c r="AU165" i="7"/>
  <c r="AS165" i="7"/>
  <c r="AU150" i="7"/>
  <c r="AS150" i="7"/>
  <c r="AS146" i="7"/>
  <c r="AU142" i="7"/>
  <c r="AS142" i="7"/>
  <c r="AU125" i="7"/>
  <c r="AS125" i="7"/>
  <c r="AS99" i="7"/>
  <c r="AU92" i="7"/>
  <c r="AS92" i="7"/>
  <c r="AU88" i="7"/>
  <c r="AS88" i="7"/>
  <c r="AU84" i="7"/>
  <c r="AS84" i="7"/>
  <c r="AS67" i="7"/>
  <c r="AU63" i="7"/>
  <c r="AS63" i="7"/>
  <c r="AU59" i="7"/>
  <c r="AS59" i="7"/>
  <c r="AU55" i="7"/>
  <c r="AS55" i="7"/>
  <c r="AU50" i="7"/>
  <c r="AS50" i="7"/>
  <c r="AU38" i="7"/>
  <c r="AS38" i="7"/>
  <c r="AU17" i="7"/>
  <c r="AS17" i="7"/>
  <c r="AU13" i="7"/>
  <c r="AS13" i="7"/>
  <c r="AS105" i="7"/>
  <c r="AS168" i="7"/>
  <c r="AU4" i="7"/>
  <c r="AS4" i="7"/>
  <c r="AU8" i="7"/>
  <c r="AS8" i="7"/>
  <c r="AU18" i="7"/>
  <c r="AS18" i="7"/>
  <c r="AU22" i="7"/>
  <c r="AS22" i="7"/>
  <c r="AU46" i="7"/>
  <c r="AS46" i="7"/>
  <c r="AS175" i="7"/>
  <c r="AU223" i="7"/>
  <c r="AS223" i="7"/>
  <c r="AU3" i="7"/>
  <c r="AS3" i="7"/>
  <c r="AU21" i="7"/>
  <c r="AS21" i="7"/>
  <c r="AU45" i="7"/>
  <c r="AS45" i="7"/>
  <c r="AU72" i="7"/>
  <c r="AS72" i="7"/>
  <c r="AS182" i="7"/>
  <c r="AU224" i="7"/>
  <c r="AS224" i="7"/>
  <c r="AU164" i="7"/>
  <c r="AS164" i="7"/>
  <c r="AU157" i="7"/>
  <c r="AS157" i="7"/>
  <c r="AU149" i="7"/>
  <c r="AS149" i="7"/>
  <c r="AU145" i="7"/>
  <c r="AS145" i="7"/>
  <c r="AU141" i="7"/>
  <c r="AS141" i="7"/>
  <c r="AU87" i="7"/>
  <c r="AS87" i="7"/>
  <c r="AS66" i="7"/>
  <c r="AU58" i="7"/>
  <c r="AS58" i="7"/>
  <c r="AU49" i="7"/>
  <c r="AS49" i="7"/>
  <c r="AU37" i="7"/>
  <c r="AS37" i="7"/>
  <c r="AU16" i="7"/>
  <c r="AS16" i="7"/>
  <c r="AU12" i="7"/>
  <c r="AS12" i="7"/>
  <c r="AU202" i="7"/>
  <c r="AS202" i="7"/>
  <c r="AS171" i="7"/>
  <c r="AU163" i="7"/>
  <c r="AS163" i="7"/>
  <c r="AU156" i="7"/>
  <c r="AS156" i="7"/>
  <c r="AU148" i="7"/>
  <c r="AS148" i="7"/>
  <c r="AU144" i="7"/>
  <c r="AS144" i="7"/>
  <c r="AU140" i="7"/>
  <c r="AS140" i="7"/>
  <c r="AU117" i="7"/>
  <c r="AS117" i="7"/>
  <c r="AU90" i="7"/>
  <c r="AS90" i="7"/>
  <c r="AU86" i="7"/>
  <c r="AS86" i="7"/>
  <c r="AU65" i="7"/>
  <c r="AS65" i="7"/>
  <c r="AU61" i="7"/>
  <c r="AS61" i="7"/>
  <c r="AU48" i="7"/>
  <c r="AS48" i="7"/>
  <c r="AU40" i="7"/>
  <c r="AS40" i="7"/>
  <c r="AU15" i="7"/>
  <c r="AS15" i="7"/>
  <c r="AU54" i="7"/>
  <c r="AS54" i="7"/>
  <c r="AU206" i="7"/>
  <c r="AS206" i="7"/>
  <c r="AU5" i="7"/>
  <c r="AS5" i="7"/>
  <c r="AU9" i="7"/>
  <c r="AS9" i="7"/>
  <c r="AU19" i="7"/>
  <c r="AS19" i="7"/>
  <c r="AS176" i="7"/>
  <c r="AU181" i="7"/>
  <c r="AS181" i="7"/>
  <c r="AS211" i="7"/>
  <c r="AU222" i="7"/>
  <c r="AS222" i="7"/>
  <c r="AU7" i="7"/>
  <c r="AS7" i="7"/>
  <c r="AU11" i="7"/>
  <c r="AS11" i="7"/>
  <c r="AU220" i="7"/>
  <c r="AS220" i="7"/>
  <c r="AU208" i="7"/>
  <c r="AS208" i="7"/>
  <c r="AU203" i="7"/>
  <c r="AS203" i="7"/>
  <c r="AS172" i="7"/>
  <c r="AU133" i="7"/>
  <c r="AS133" i="7"/>
  <c r="AU129" i="7"/>
  <c r="AS129" i="7"/>
  <c r="AS98" i="7"/>
  <c r="AU91" i="7"/>
  <c r="AS91" i="7"/>
  <c r="AU81" i="7"/>
  <c r="AS81" i="7"/>
  <c r="AU43" i="7"/>
  <c r="AS43" i="7"/>
  <c r="AU205" i="7"/>
  <c r="AS205" i="7"/>
  <c r="AU201" i="7"/>
  <c r="AS201" i="7"/>
  <c r="AS174" i="7"/>
  <c r="AS170" i="7"/>
  <c r="AU166" i="7"/>
  <c r="AS166" i="7"/>
  <c r="AU155" i="7"/>
  <c r="AS155" i="7"/>
  <c r="AU147" i="7"/>
  <c r="AS147" i="7"/>
  <c r="AU143" i="7"/>
  <c r="AS143" i="7"/>
  <c r="AU139" i="7"/>
  <c r="AS139" i="7"/>
  <c r="AU104" i="7"/>
  <c r="AS104" i="7"/>
  <c r="AU93" i="7"/>
  <c r="AS93" i="7"/>
  <c r="AU89" i="7"/>
  <c r="AS89" i="7"/>
  <c r="AU85" i="7"/>
  <c r="AS85" i="7"/>
  <c r="AS68" i="7"/>
  <c r="AU64" i="7"/>
  <c r="AS64" i="7"/>
  <c r="AU60" i="7"/>
  <c r="AS60" i="7"/>
  <c r="AU56" i="7"/>
  <c r="AS56" i="7"/>
  <c r="AU47" i="7"/>
  <c r="AS47" i="7"/>
  <c r="AU39" i="7"/>
  <c r="AS39" i="7"/>
  <c r="AU14" i="7"/>
  <c r="AS14" i="7"/>
  <c r="AU2" i="7"/>
  <c r="AS2" i="7"/>
  <c r="AU6" i="7"/>
  <c r="AS6" i="7"/>
  <c r="AU10" i="7"/>
  <c r="AS10" i="7"/>
  <c r="AU20" i="7"/>
  <c r="AS20" i="7"/>
  <c r="AS177" i="7"/>
  <c r="AS226" i="7"/>
  <c r="AU221" i="7"/>
  <c r="AS221" i="7"/>
  <c r="AS225" i="7"/>
  <c r="P24" i="33"/>
  <c r="P13" i="33"/>
  <c r="A24" i="7"/>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R30" i="33"/>
  <c r="C15" i="25"/>
  <c r="C14" i="25"/>
  <c r="C15" i="26"/>
  <c r="C12" i="26"/>
  <c r="C13" i="25"/>
  <c r="C11" i="25"/>
  <c r="P22" i="33"/>
  <c r="C11" i="26"/>
  <c r="C14" i="26"/>
  <c r="C12" i="25"/>
  <c r="C13" i="26"/>
  <c r="C14" i="95" l="1"/>
  <c r="D22" i="93"/>
  <c r="E27" i="93"/>
  <c r="D27" i="93"/>
  <c r="D26" i="93"/>
  <c r="D24" i="93"/>
  <c r="D25" i="93"/>
  <c r="D23" i="93"/>
  <c r="P12" i="33"/>
  <c r="C16" i="26"/>
  <c r="D11" i="26" s="1"/>
  <c r="C16" i="25"/>
  <c r="D12" i="25" s="1"/>
  <c r="C16" i="23"/>
  <c r="D14" i="23" s="1"/>
  <c r="D14" i="95" l="1"/>
  <c r="E14" i="95"/>
  <c r="D13" i="95"/>
  <c r="D10" i="95"/>
  <c r="D12" i="95"/>
  <c r="D9" i="95"/>
  <c r="D11" i="95"/>
  <c r="C31" i="93"/>
  <c r="C37" i="93" s="1"/>
  <c r="E40" i="93" s="1"/>
  <c r="D11" i="25"/>
  <c r="D13" i="25"/>
  <c r="D14" i="26"/>
  <c r="D13" i="23"/>
  <c r="D13" i="26"/>
  <c r="E16" i="23"/>
  <c r="D16" i="23"/>
  <c r="D15" i="23"/>
  <c r="C23" i="23" s="1"/>
  <c r="D16" i="25"/>
  <c r="D15" i="25"/>
  <c r="D14" i="25"/>
  <c r="E16" i="25"/>
  <c r="E16" i="26"/>
  <c r="D15" i="26"/>
  <c r="D12" i="26"/>
  <c r="D16" i="26"/>
  <c r="C18" i="95" l="1"/>
  <c r="C24" i="95" s="1"/>
  <c r="C40" i="93"/>
  <c r="C29" i="23"/>
  <c r="C32" i="23" s="1"/>
  <c r="C19" i="26"/>
  <c r="C25" i="26" s="1"/>
  <c r="C28" i="26" s="1"/>
  <c r="C19" i="25"/>
  <c r="C25" i="25" s="1"/>
  <c r="C28" i="25" s="1"/>
  <c r="E27" i="95" l="1"/>
  <c r="C27" i="95"/>
  <c r="E28" i="26"/>
  <c r="E32" i="23"/>
  <c r="E28" i="25"/>
  <c r="P14" i="33" l="1"/>
</calcChain>
</file>

<file path=xl/sharedStrings.xml><?xml version="1.0" encoding="utf-8"?>
<sst xmlns="http://schemas.openxmlformats.org/spreadsheetml/2006/main" count="9211" uniqueCount="1518">
  <si>
    <t xml:space="preserve"> NOMBRE  DEL INDICADOR</t>
  </si>
  <si>
    <t>UNIDAD DE MEDIDA</t>
  </si>
  <si>
    <t>DEFINICION DE VARIABLES DE LA FORMULA</t>
  </si>
  <si>
    <t>FORMULA DEL INDICADOR</t>
  </si>
  <si>
    <t xml:space="preserve">FRECUENCIA DE MEDICION </t>
  </si>
  <si>
    <t>CODIGO DEL INDICADOR</t>
  </si>
  <si>
    <t>MIDE</t>
  </si>
  <si>
    <t>ORGANISMO</t>
  </si>
  <si>
    <t xml:space="preserve">NOMBRE Y VIGENCIA </t>
  </si>
  <si>
    <t>EJE</t>
  </si>
  <si>
    <t xml:space="preserve">COMPONENTE </t>
  </si>
  <si>
    <t>PROGRAMA</t>
  </si>
  <si>
    <t>MACROPROCESO</t>
  </si>
  <si>
    <t>PROCESO</t>
  </si>
  <si>
    <t>SUBPROCESO</t>
  </si>
  <si>
    <t>PROCEDIMIENTO (CÓDIGO)</t>
  </si>
  <si>
    <t>EFICACIA</t>
  </si>
  <si>
    <t>Porcentaje</t>
  </si>
  <si>
    <t>(V1 / V2) * 100</t>
  </si>
  <si>
    <t>EFICIENCIA</t>
  </si>
  <si>
    <t>Trimestral</t>
  </si>
  <si>
    <t>ENERO</t>
  </si>
  <si>
    <t>FEBRERO</t>
  </si>
  <si>
    <t>MARZO</t>
  </si>
  <si>
    <t>ABRIL</t>
  </si>
  <si>
    <t>MAYO</t>
  </si>
  <si>
    <t>JUNIO</t>
  </si>
  <si>
    <t>JULIO</t>
  </si>
  <si>
    <t>AGOSTO</t>
  </si>
  <si>
    <t>SEPTIEMBRE</t>
  </si>
  <si>
    <t>OCTUBRE</t>
  </si>
  <si>
    <t>NOVIEMBRE</t>
  </si>
  <si>
    <t>DICIEMBRE</t>
  </si>
  <si>
    <t>% CUMPLIMIENTO TRIMESTRE 1</t>
  </si>
  <si>
    <t>% CUMPLIMIENTO TRIMESTRE 2</t>
  </si>
  <si>
    <t>% CUMPLIMIENTO TRIMESTRE 3</t>
  </si>
  <si>
    <t>% CUMPLIMIENTO TRIMESTRE 4</t>
  </si>
  <si>
    <t>DESEMPEÑO CUMPLIMIENTO 1</t>
  </si>
  <si>
    <t>DESEMPEÑO CUMPLIMIENTO 2</t>
  </si>
  <si>
    <t>DESEMPEÑO CUMPLIMIENTO 3</t>
  </si>
  <si>
    <t>DESEMPEÑO CUMPLIMIENTO 4</t>
  </si>
  <si>
    <t>EFECTIVIDAD</t>
  </si>
  <si>
    <t>META TRIMESTRE 1</t>
  </si>
  <si>
    <t>META TRIMESTRE 2</t>
  </si>
  <si>
    <t>META TRIMESTRE 3</t>
  </si>
  <si>
    <t>META TRIMESTRE 4</t>
  </si>
  <si>
    <t>Semestral</t>
  </si>
  <si>
    <t>Gestión Cultural</t>
  </si>
  <si>
    <t>Número de manifestaciones culturales con acciones de difusión  realizadas sobre el  Número manifestaciones culturales del municipio que cuenten con Lista Representativa o que se estén trabajando sobre ellas  por cien (100)</t>
  </si>
  <si>
    <t xml:space="preserve">Porcentaje de cumplimiento de las acciones de digitalización de documentos del archivo historico </t>
  </si>
  <si>
    <t>Número de imágenes digitalizadas de los documentos del archivo historico en la vigencia  sobre el  Número de imágenes proyectadas a digitalizar de los documentos del archivo historico en la vigencia por cien (100)</t>
  </si>
  <si>
    <t>Cumplimiento de las estrategias de difusión del patrimonio cultural (BIC)</t>
  </si>
  <si>
    <t>Número de acciones de difusión realizadas acerca de los bienes de interes cultural sobre el Número de acciones de difusión planficadas a realizar acerca de los bienes de interés cultural (BIC) del municipio por cien (100)</t>
  </si>
  <si>
    <t>Nivel de actualización del inventario de bienes muebles culturales del municipio de Santiago de Cali.</t>
  </si>
  <si>
    <t>Número de bienes de interés cultural muebles identificados, registrados e inventariados sobre el  Número de bienes de interés cultural muebles proyectados a actualizar  por cien (100)</t>
  </si>
  <si>
    <t>Porcentaje de cumplimiento de intervenciones artisticas solicitadas por la comunidad.</t>
  </si>
  <si>
    <t>Número de intervenciones artisticas realizadas sobre Número de requerimientos realizados por la comunidad en materia de intervenciones artisticas</t>
  </si>
  <si>
    <t>Porcentaje de artistas que circulan en los espacios publicos definidos por la Secretaria de Cultura.</t>
  </si>
  <si>
    <t>Número de artistas y/o organizaciones artísticas que realizan circulación en los espacios públicos definidos sobre Número de artistas y/o organizaciones artísticas planificados a circular en los espacios publicos</t>
  </si>
  <si>
    <t>Cumplimiento en las metas de apoyo a la formación en educación artística.</t>
  </si>
  <si>
    <t>Número de artistas y/o organizaciones artísticas apoyados para la formación artística sobre el Número de artistas y/o organizaciones artísticas planificados para la formacion artistica por cien (100)</t>
  </si>
  <si>
    <t>Cobertura de monitores culturales en las expresiones artísticas en el municipio de Cali</t>
  </si>
  <si>
    <t>Número de  comunas y corregimientos con monitores culturales sobre el Número de comunas y corregimientos del municipio de santiago de cali por cien (100)</t>
  </si>
  <si>
    <t>Número de personas capacitadas en expresiones artísticas por los monitores culturales sobre Numero de personas planificadas a capacitar en expresiones artísticas por monitores culturales</t>
  </si>
  <si>
    <t>Número de beneficiarios de los servicios bibliotecarios de periodo actual  menos el  Número de beneficiarios del periodo anterior sobre el  Número  de beneficiarios del periodo anterior  por cien (100)</t>
  </si>
  <si>
    <t>(V1 - V2) / V2 * 100</t>
  </si>
  <si>
    <t>Número de colecciones de la Red de Bibliotecas Públicas de Cali  adquiridas  sobre Número Total de colecciones de la Red de Bibliotecas Públicas de Cali por cien (100)</t>
  </si>
  <si>
    <t>Número de personas participantes en las estrategias de acceso a las tecnologias de la informacion y la comunicacion sobre el Número de personas proyectadas a participar en las estrategias de acceso a las tecnologias de la informacion y la comunicacion por cien (100)</t>
  </si>
  <si>
    <t>Número de estrategias de fomento a los hábitos de lectura  y escritura implementadas sobre el Número de estrategias de fomento a los hábitos de lectura  y escritura planeadas por cien (100)</t>
  </si>
  <si>
    <t>Número de procesos de emprendimiento cultural, comunitario y alternativo asesorados y  fortalecidos técnicamente, financieramente sobre Número de procesos de emprendimiento cultural planificados a fortalecer y asesorar.</t>
  </si>
  <si>
    <t xml:space="preserve">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t>
  </si>
  <si>
    <t>Número de alianzas realizadas de fortalecimiento y promoción cultural sobre Número de alianzas proyectadas a realizar para el fortalecimiento y promoción cultural</t>
  </si>
  <si>
    <t>Gestión Jurídica</t>
  </si>
  <si>
    <t>Número de actuaciones judiciales atendidas por los apoderados del municipio. sobre el Número de actuaciones judiciales notificadas por los despachos judiciales. por cien (100)</t>
  </si>
  <si>
    <t>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t>
  </si>
  <si>
    <t>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t>
  </si>
  <si>
    <t>Valor de las pretensiones de los fallos favorables sobre el Valor de las pretensiones de todos los fallos por cien (100)</t>
  </si>
  <si>
    <t>Aporte porcentual acumulado de la conformación de un equipo de trabajo sobre Aporte porcentual acumulado de la alternativa de solución al problema</t>
  </si>
  <si>
    <t>V1 + V2 + V3</t>
  </si>
  <si>
    <t>TOTAL</t>
  </si>
  <si>
    <t>N</t>
  </si>
  <si>
    <t>1.5.2: Patrimonio, arte y cultura</t>
  </si>
  <si>
    <t>MMDS01 - Desarrollo Social</t>
  </si>
  <si>
    <t>MMDS01.10.01 - Gestión del Patrimonio Cultural</t>
  </si>
  <si>
    <t>MMDS01.10.01.18.P01</t>
  </si>
  <si>
    <t>MMDS01.10.18.FT01</t>
  </si>
  <si>
    <t>Cumplimiento de las estrategias de difusión del Patrimonio Cultural Inmaterial (Manifestaciones)</t>
  </si>
  <si>
    <t>Secretaría de Cultura</t>
  </si>
  <si>
    <t xml:space="preserve">MMDS01.10.01.18.P02 </t>
  </si>
  <si>
    <t>MMDS01.10.18.FT02</t>
  </si>
  <si>
    <t>MMDS01.10.01.18.P02</t>
  </si>
  <si>
    <t>MMDS01.10.18.FT03</t>
  </si>
  <si>
    <t>MMDS01.10.01.18.P03</t>
  </si>
  <si>
    <t>MMDS01.10.18.FT04</t>
  </si>
  <si>
    <t>MMDS01.10.02.18.P01</t>
  </si>
  <si>
    <t>MMDS01.10.18.FT05</t>
  </si>
  <si>
    <t>MMDS01.10.02 - Gestión de Artes</t>
  </si>
  <si>
    <t>MMDS01.10.18.FT06</t>
  </si>
  <si>
    <t>MMDS01.10.02.18.P02</t>
  </si>
  <si>
    <t>MMDS01.10.18.FT07</t>
  </si>
  <si>
    <t>MMDS01.10.18.FT08</t>
  </si>
  <si>
    <t>MMDS01.10.18.FT09</t>
  </si>
  <si>
    <t>Porcentaje de personas formadas en expresiones artísticas por los monitores culturales</t>
  </si>
  <si>
    <t>MMDS01.10.03 - Gestión del Acceso a la Información, al Conocimiento y a los hábitos de Lectura y Escritura</t>
  </si>
  <si>
    <t>MMDS01.10.03.18.P01</t>
  </si>
  <si>
    <t>MMDS01.10.18.FT10</t>
  </si>
  <si>
    <t>Incremento de los beneficiarios de los servicios bibliotecarios</t>
  </si>
  <si>
    <t>MMDS01.10.18.FT11</t>
  </si>
  <si>
    <t>Porcentaje de incremento del número de colecciones de la red de bibliotecas</t>
  </si>
  <si>
    <t>MMDS01.10.03.18.P02</t>
  </si>
  <si>
    <t>MMDS01.10.18.FT12</t>
  </si>
  <si>
    <t>Porcentaje de personas participantes en las estrategias de acceso a las tecnologías de información y comunicación respecto a las planificadas</t>
  </si>
  <si>
    <t>MMDS01.10.03.18.P03</t>
  </si>
  <si>
    <t>MMDS01.10.18.FT13</t>
  </si>
  <si>
    <t>Cumplimiento en la implementación de estrategias para el fomento de hábitos de lectura y escritura</t>
  </si>
  <si>
    <t xml:space="preserve">MMDS01.10.04 - Gestión del Fortalecimiento y Promoción Cultural </t>
  </si>
  <si>
    <t>MMDS01.10.04.18.P01</t>
  </si>
  <si>
    <t>MMDS01.10.18.FT14</t>
  </si>
  <si>
    <t>Porcentaje de procesos artisticos y culturales asesorados y  fortalecidos</t>
  </si>
  <si>
    <t>MMDS01.10.04 - Gestión del Fortalecimiento y Promoción Cultural</t>
  </si>
  <si>
    <t>MMDS01.10.04.18.P03</t>
  </si>
  <si>
    <t>MMDS01.10.18.FT15</t>
  </si>
  <si>
    <t>Porcentaje de cumplimiento de participación en escenarios estratégicos de los artistas, gestores y organizaciones culturales</t>
  </si>
  <si>
    <t>MMDS01.10.18.FT16</t>
  </si>
  <si>
    <t xml:space="preserve">Porcentaje de cumplimiento en la gestión de alianzas para el fortalecimiento y promoción </t>
  </si>
  <si>
    <t>MAJA01 Gestión Juridico Administrativa</t>
  </si>
  <si>
    <t>MAJA01.01.01 Defensa de lo Público</t>
  </si>
  <si>
    <t>MAJA01.01.01.18.P01 - MAJA01.01.01.18.P02 - MAJA01.01.01.18.P03</t>
  </si>
  <si>
    <t>MAJA01.01.18.FT01</t>
  </si>
  <si>
    <t>Porcentaje de actuaciones judiciales y extrajudiciales atendidas</t>
  </si>
  <si>
    <t>Departamento Administrativo de Gestión Jurídica Pública</t>
  </si>
  <si>
    <t>MAJA01.01.02 Soporte y asesoría jurídicos</t>
  </si>
  <si>
    <t>MAJA01.01.02.18.P01</t>
  </si>
  <si>
    <t>MAJA01.01.18FT02</t>
  </si>
  <si>
    <t>Porcentaje de solicitudes de emisión de conceptos y revisión de actos administrativos atendidas</t>
  </si>
  <si>
    <t xml:space="preserve">MAJA01.01.02.18.P01 </t>
  </si>
  <si>
    <t>MAJA01.01.18.FT03</t>
  </si>
  <si>
    <t>Porcentaje de solicitudes de emisión de conceptos y revisión de actos administrativos atendidas dentro de los tiempos de respuesta establecidos</t>
  </si>
  <si>
    <t>MAJA01.01.01.18.P01 - MAJA01.01.01.18.P02</t>
  </si>
  <si>
    <t>MAJA01.01.18.FT04</t>
  </si>
  <si>
    <t>Exito procesal cualitativo</t>
  </si>
  <si>
    <t>NO APLICA</t>
  </si>
  <si>
    <t>MAJA01.01.18.FT05</t>
  </si>
  <si>
    <t>Porcentaje de desarrollo de la metodología para la formulación e implementación de políticas de prevención del daño antijurídico</t>
  </si>
  <si>
    <t>CODIGO DE PROCESO</t>
  </si>
  <si>
    <t>MMDS01.10</t>
  </si>
  <si>
    <t>MAJA01.01</t>
  </si>
  <si>
    <t>INDICADORES</t>
  </si>
  <si>
    <t>INDICADOR</t>
  </si>
  <si>
    <t>TIPO</t>
  </si>
  <si>
    <t>MISIONAL</t>
  </si>
  <si>
    <t>APOYO</t>
  </si>
  <si>
    <t>PROCESOS</t>
  </si>
  <si>
    <t>Administración de Bienes Inmuebles, Muebles y Automotores</t>
  </si>
  <si>
    <t>Administración de Tecnologías de Información y las Comunicaciones</t>
  </si>
  <si>
    <t>Administración de Tesorería</t>
  </si>
  <si>
    <t>Adquisición de Bienes, Obras y Servicios</t>
  </si>
  <si>
    <t>Atención a la Comunidad y Grupos Poblacionales</t>
  </si>
  <si>
    <t>Atención al Usuario (PQRS)</t>
  </si>
  <si>
    <t>Comunicación Publica</t>
  </si>
  <si>
    <t>Contabilidad General</t>
  </si>
  <si>
    <t>Control Disciplinario</t>
  </si>
  <si>
    <t xml:space="preserve">Control Interno a la Gestión </t>
  </si>
  <si>
    <t>Control y Mantenimiento del Orden Público</t>
  </si>
  <si>
    <t>Convivencia y Fortalecimiento Social</t>
  </si>
  <si>
    <t>Desarrollo Económico y Competitividad</t>
  </si>
  <si>
    <t>Desarrollo Físico</t>
  </si>
  <si>
    <t>Gestión Catastral</t>
  </si>
  <si>
    <t xml:space="preserve">Gestión Cultural </t>
  </si>
  <si>
    <t>Gestión de Finanzas Públicas</t>
  </si>
  <si>
    <t>Gestión de Paz y Cultura Ciudadana</t>
  </si>
  <si>
    <t>Gestión de Seguridad Social Integral</t>
  </si>
  <si>
    <t>Gestión del Riesgo de Desastres</t>
  </si>
  <si>
    <t>Gestión del Tránsito y Transporte</t>
  </si>
  <si>
    <t>Gestión del Turismo</t>
  </si>
  <si>
    <t>Gestión Documental</t>
  </si>
  <si>
    <t>Gestión Tributaria</t>
  </si>
  <si>
    <t>Gestión y Desarrollo Humano</t>
  </si>
  <si>
    <t>Información Estratégica</t>
  </si>
  <si>
    <t>Liquidaciones Laborales</t>
  </si>
  <si>
    <t>Participación Ciudadana y Gestión Comunitaria</t>
  </si>
  <si>
    <t>Planeación Económica y Social</t>
  </si>
  <si>
    <t>Planeación Física y del Ordenamiento Territorial</t>
  </si>
  <si>
    <t>Planeación Institucional</t>
  </si>
  <si>
    <t>Prestación del Servicio Educativo</t>
  </si>
  <si>
    <t>Servicio de Salud Publica</t>
  </si>
  <si>
    <t>Servicio de Vivienda Social</t>
  </si>
  <si>
    <t>Servicio Deporte y Recreación</t>
  </si>
  <si>
    <t>Servicios Públicos</t>
  </si>
  <si>
    <t>Sustentabilidad Ambiental</t>
  </si>
  <si>
    <t>1. Cali Social y Diversa</t>
  </si>
  <si>
    <t>1.1. Construyendo Sociedad</t>
  </si>
  <si>
    <t>1.1.2. Niños, Niñas, Adolescentes y Jóvenes - NNAJ con oportunidades para su desarrollo.</t>
  </si>
  <si>
    <t xml:space="preserve">MMDS01 MISIONAL DE DESARROLLO SOCIAL </t>
  </si>
  <si>
    <t>No aplica</t>
  </si>
  <si>
    <t>MMDS01.04.18.P02</t>
  </si>
  <si>
    <t xml:space="preserve">MMDS01.04.18.FT01 
</t>
  </si>
  <si>
    <t>Cantidad de ciudadanos del municipio de Santiago de Cali beneficiados por proyectos de Iniciación y Formación Deportiva</t>
  </si>
  <si>
    <t xml:space="preserve">MMDS01.04.18.FT02 
</t>
  </si>
  <si>
    <t xml:space="preserve">Cantidad promedio de beneficiarios por monitores vinculados para realizar gestión en Formación Deportiva Inicial de Niñas, Niños y Adolescentes en el Municipio de Santiago de Cali.           
</t>
  </si>
  <si>
    <t>MMDS01.04.18.FT03</t>
  </si>
  <si>
    <t xml:space="preserve">Porcentaje de participación de escenarios deportivos habilitados por medio de proyectos de Iniciación y Formación deportiva en el municipio de Santiago de Cali.             
</t>
  </si>
  <si>
    <t>5.2.2. Gestión pública efectiva y transparente</t>
  </si>
  <si>
    <t xml:space="preserve">MCCO01 Segimiento y Evaluacion </t>
  </si>
  <si>
    <t xml:space="preserve">MCCO01.03.18.FT01 
</t>
  </si>
  <si>
    <t>Disminución porcentual en el numero de procesos prescritos por vencimiento de terminos respetando las etapas procesales.</t>
  </si>
  <si>
    <t>MCCO01 Control</t>
  </si>
  <si>
    <t xml:space="preserve">MCCO01.03.18.FT02 
</t>
  </si>
  <si>
    <t>Dias promedio para valorar informes o quejas disciplinarias radicadas.</t>
  </si>
  <si>
    <t>5.2.1 Gobierno digital</t>
  </si>
  <si>
    <t xml:space="preserve">MAGT04 Gestion Tecnologica y de la Informacion. </t>
  </si>
  <si>
    <t>MAGT04.04.02 Gestión de servicios TI</t>
  </si>
  <si>
    <t>MAGT04.04.02.18.P07 Administración de la Operación</t>
  </si>
  <si>
    <t xml:space="preserve">MAGT04.04.18.FT01 
</t>
  </si>
  <si>
    <t>Porcentaje de tickets atendidos en los módulos de la mesa de servicios.</t>
  </si>
  <si>
    <t xml:space="preserve">MAGT04.04.18.FT02 
</t>
  </si>
  <si>
    <t>Porcentaje de tickets atendidos oportunamente en los módulos de la mesa de servicios.</t>
  </si>
  <si>
    <t xml:space="preserve">MAGT04.04.18.FT03 
</t>
  </si>
  <si>
    <t>Productividad en la atención de tickets radicados en los módulos de la mesa de servicios.</t>
  </si>
  <si>
    <t xml:space="preserve">MAGT04.05.18.P01   Radicacion de Comunicaciones Oficiales a traves de los diferentes canales de Atencion. </t>
  </si>
  <si>
    <t xml:space="preserve">MAGT04.05.18.FT01 
</t>
  </si>
  <si>
    <t>Porcentaje de comunicaciones oficiales direccionadas correctamente.</t>
  </si>
  <si>
    <t xml:space="preserve">MAGT04.05.18.FT02 
</t>
  </si>
  <si>
    <t>Porcentaje de PQRS clasificadas con eje temático.</t>
  </si>
  <si>
    <t>No Aplica</t>
  </si>
  <si>
    <t>MAGT04.05.18.P02   Medición de la Percepción de la Atención al Usuario a través de los Diferentes Canales de Atención - Versión 4</t>
  </si>
  <si>
    <t xml:space="preserve">MAGT04.05.18.FT03 
</t>
  </si>
  <si>
    <t>Nivel de percepción de la atencion del usuario a traves de canal presencial.</t>
  </si>
  <si>
    <t xml:space="preserve">MAGT04.05.18.FT04 
</t>
  </si>
  <si>
    <t>Nivel de percepción de la atencion del usuario a traves de canal no presencial.</t>
  </si>
  <si>
    <t>MEDE01 Direccionamiento Estratégico</t>
  </si>
  <si>
    <t>MEDE01.06.01 Comunicación Informativa</t>
  </si>
  <si>
    <t>MEDE01.06.01.P01</t>
  </si>
  <si>
    <t xml:space="preserve">MEDE01.06.18.FT01 
</t>
  </si>
  <si>
    <t xml:space="preserve">MEDE01.06.18.FT02 
</t>
  </si>
  <si>
    <t>Nivel de favorabilidad en la calificacion dada por los ciudadanos a la gestion realizada por el Alcalde, como lider de la entidad</t>
  </si>
  <si>
    <t xml:space="preserve">MCCO01 Control </t>
  </si>
  <si>
    <t xml:space="preserve">MCCO01.02.01 Fomento de la Cultura de Control </t>
  </si>
  <si>
    <t>Servidores públicos sensibilizados sobre el fomento de la cultura de control</t>
  </si>
  <si>
    <t xml:space="preserve">MCCO01.02.18.FT02 
</t>
  </si>
  <si>
    <t>Seguimiento a la aplicación de las herramientas y conceptos institucionales sobre la cultura de control</t>
  </si>
  <si>
    <t xml:space="preserve">MCCO01.02.03 Evaluación y Seguimiento </t>
  </si>
  <si>
    <t xml:space="preserve">MCCO01.02.18.FT03 
</t>
  </si>
  <si>
    <t xml:space="preserve">MCCO01.02.18.FT04 
</t>
  </si>
  <si>
    <t xml:space="preserve">MCCO01.02.18.FT05 
</t>
  </si>
  <si>
    <t>Porcentaje de auditores internos calificados con puntaje igual o superior a 3,4</t>
  </si>
  <si>
    <t>MCCO01.02.04 Relación con Entes Externos</t>
  </si>
  <si>
    <t>MCCO01.02.04.18.P01 Atención de requerimientos de los Entes Externos de Control</t>
  </si>
  <si>
    <t xml:space="preserve">MCCO01.02.18.FT06 
</t>
  </si>
  <si>
    <t xml:space="preserve">MCCO01.02.18.FT07 
</t>
  </si>
  <si>
    <t>MCCO01.02.04.18.P02 Rendición de los formatos de obligatorio cumplimiento ante los entes externos de control</t>
  </si>
  <si>
    <t xml:space="preserve">MCCO01.02.18.FT08 
</t>
  </si>
  <si>
    <t>Porcentaje de formatos de obligatorio cumplimiento rendidos oportunamente a los Entes Externos de Control</t>
  </si>
  <si>
    <t>Número</t>
  </si>
  <si>
    <t>V1</t>
  </si>
  <si>
    <t>Mensual</t>
  </si>
  <si>
    <t xml:space="preserve">V : Cantidad promedio de beneficiarios por monitor.
V1: Cantidad acumulada de beneficiarios. 
v2: Cantidad de monitores. </t>
  </si>
  <si>
    <t>(V1 / V2)</t>
  </si>
  <si>
    <t>V(k)= porcentaje de participación de escenarios deportivos habilitados para la iniciación y formación deportiva en el municipio de Santiago de Cali
V1 = Cantidad total de escenarios deportivos habilitados por medio de sesiones de clase de iniciación y formación deportiva.
V2= Cantidad total de escenarios deportivos inventariados en el municipio de Santiago de Cali.</t>
  </si>
  <si>
    <t>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t>
  </si>
  <si>
    <t>Sumatoria del tiempo de respuesta total de la valoración de informes o quejas disciplinarias radicadas sobre el Número de informes o quejas disciplinarias valoradas</t>
  </si>
  <si>
    <t>Número de tickets en los módulos de la mesa de servicios atendidas sobre el Número de tickets en los módulos de la mesa de servicios radicados  por cien (100)</t>
  </si>
  <si>
    <t>Numero de tickets en los módulos de la mesa de servicios atendidas oportunamente sobre el Numero de tickets en los módulos de la mesa de servicios atendidos  por cien (100)</t>
  </si>
  <si>
    <t>Numero de tickets en los módulos de la mesa de servicios atendidas oportunamente sobre el Numero de tickets en los módulos de la mesa de servicios radicados  por cien (100)</t>
  </si>
  <si>
    <t xml:space="preserve">Número de comunicaciones oficiales direccionadas correctamente sobre el  Número Total de  Comunicaciones Oficiales Radicadas por cien  (100) </t>
  </si>
  <si>
    <t>Número de PQRS Clasificadas con Eje Tematico sobre el Número Total de PQRS Radicadas por cien (100)</t>
  </si>
  <si>
    <t>Número de encuestas de percepcion de la atencion del usuario con respuestas igual o superior a 3  sobre Número total de encuestas de percepcion de la atencion del  usuario</t>
  </si>
  <si>
    <t>Número de encuestas de percepción de la atención del usuario a través de los canales no presenciales con respuestas igual o superior a 3 sobre Número de encuestas de percepción de la atencion del usuario a través de los canales no presenciales</t>
  </si>
  <si>
    <t>Número de contenido noticioso realizado por mes sobre el Número de contenido noticioso programado por mes</t>
  </si>
  <si>
    <t>Número de ciudadanos  que calificaron como  favorable la  imagen de la administración municipal sobre el número total de ciudadanos que participaron en la encuesta de percepción por cien (100)</t>
  </si>
  <si>
    <t>Anual</t>
  </si>
  <si>
    <t>V1 = Número de servidores públicos asistentes a la sensibilización</t>
  </si>
  <si>
    <t xml:space="preserve">V1: No. de evaluaciones realizadas con calificación ≥ 80% 
V2: No. total de evaluaciones aplicadas
</t>
  </si>
  <si>
    <t xml:space="preserve"> (V1/ V2) *100  </t>
  </si>
  <si>
    <t xml:space="preserve">V1 = Número de auditores internos calificados con puntaje igual o superior a 3,4          
V2 = Número total auditores con calificación recibida          
</t>
  </si>
  <si>
    <t xml:space="preserve">V1= Número total de requerimientos de los Entes de Control Externo direccionados por el Departamento Administrativo de Control Interno hacia los Organismos de la Administración Central Municipal involucrados en dar respuesta oportuna.          
V2= Número total de requerimientos de los Entes de Control Externo direccionados por Ventanilla Única de la Alcaldía Municipal y recibidos en el Departamento Administrativo de Control Interno.          
</t>
  </si>
  <si>
    <t xml:space="preserve">V1= Número total de requerimientos de los Entes de Control Externos, direccionados por el Departamento Administrativo de Control Interno, y atendidos oportunamente por los Organismos de la Administración Central Municipal          
V2= Número total de requerimientos de los Entes de Control Externo direccionados por el Departamento Administrativo de Control Interno a los Organismos de la Administración Central Municipal responsables de dar respuesta oportuna.          
</t>
  </si>
  <si>
    <t>MMDS01.04</t>
  </si>
  <si>
    <t>CONTROL</t>
  </si>
  <si>
    <t>MCCO01.03</t>
  </si>
  <si>
    <t>MAGT04.04</t>
  </si>
  <si>
    <t>Administración de Tecnologías de la Información y las Comunicaciones (TIC)</t>
  </si>
  <si>
    <t>MAGT04.05</t>
  </si>
  <si>
    <t xml:space="preserve">Atencion al Usuario </t>
  </si>
  <si>
    <t>ESTRATEGICO</t>
  </si>
  <si>
    <t>MEDE01.06</t>
  </si>
  <si>
    <t>Comunicación Pública</t>
  </si>
  <si>
    <t>MCCO01.02</t>
  </si>
  <si>
    <t>Control Interno a la Gestión</t>
  </si>
  <si>
    <t>5. Cali participativa y bien gobernada</t>
  </si>
  <si>
    <t>1.5. Cali vibra con la cultura y el deporte</t>
  </si>
  <si>
    <t>5.2. Modernización institucional con transparencia y dignificación del servicio público</t>
  </si>
  <si>
    <t>5.2.3. Gestión del talento humano y cultura organizacional</t>
  </si>
  <si>
    <t>Servicio de Deporte y Recreación</t>
  </si>
  <si>
    <t>MCCO01.02.01.18.P02</t>
  </si>
  <si>
    <t>MCCO01.02.03.14.12.P03 - MCCO01.02.03.14.12.P04 - MCCO01.02.03.14.12.P05</t>
  </si>
  <si>
    <t>MCCO01.02.03.14.12.P03 -MCCO01.02.03.14.12.P04 -MCCO01.02.03.14.12.P05</t>
  </si>
  <si>
    <t>MCCO01.02.03.14.12.P06</t>
  </si>
  <si>
    <t xml:space="preserve">Cantidad ciudadanos del municipio de Santiago de Cali beneficiadas por proyectos de iniciación y formación deportiva.          
</t>
  </si>
  <si>
    <t>Días</t>
  </si>
  <si>
    <t>PORCENTAJE</t>
  </si>
  <si>
    <t>Porcentaje de participación de escenarios deportivos habilitados por medio de proyectos de Iniciación y Formación deportiva en el municipio de Santiago de Cali.</t>
  </si>
  <si>
    <t>DESEMPEÑO</t>
  </si>
  <si>
    <t>AVANCE</t>
  </si>
  <si>
    <t>ESCALA</t>
  </si>
  <si>
    <t>CRÍTICO</t>
  </si>
  <si>
    <t>BAJO</t>
  </si>
  <si>
    <t>MEDIO</t>
  </si>
  <si>
    <t>SATISFACTORIO</t>
  </si>
  <si>
    <t>SOBRESALIENTE</t>
  </si>
  <si>
    <t>GRADO</t>
  </si>
  <si>
    <t>PUNTOS</t>
  </si>
  <si>
    <t>X</t>
  </si>
  <si>
    <t>Y</t>
  </si>
  <si>
    <t>INICIO</t>
  </si>
  <si>
    <t>FIN</t>
  </si>
  <si>
    <t>NIVELES</t>
  </si>
  <si>
    <t>40% - 60%</t>
  </si>
  <si>
    <t>&lt;40%</t>
  </si>
  <si>
    <t>60% -70%</t>
  </si>
  <si>
    <t>70%-80%</t>
  </si>
  <si>
    <t>&gt;90%</t>
  </si>
  <si>
    <t>CODIGO MACROPROCESO</t>
  </si>
  <si>
    <t>4.5.0.1 Gerencia pública basada en resultado y defensa en lo publico</t>
  </si>
  <si>
    <t>4.5.01.002 Información de calidad para la planificación territorial</t>
  </si>
  <si>
    <t>Direccionamiento estrategico</t>
  </si>
  <si>
    <t>MEDE01.03</t>
  </si>
  <si>
    <t>MEDE01.03.03 Seguimiento y evaluación de los instrumentos de planificación</t>
  </si>
  <si>
    <t>MEDE01.03.03.18.P01</t>
  </si>
  <si>
    <t>Índice de eficacia del plan de desarrollo</t>
  </si>
  <si>
    <t xml:space="preserve">Sumatoria del cumplimiento de los ejes por su ponderador
(IEOGi = Cumplimiento del eje i
mi = Ponderador del eje i)
</t>
  </si>
  <si>
    <t>IET = ∑(IEOGi* mi)</t>
  </si>
  <si>
    <t>LISTA</t>
  </si>
  <si>
    <t>N° DE  INDICADORES</t>
  </si>
  <si>
    <t>Departamento Administrativo de Control Disciplinario</t>
  </si>
  <si>
    <t>Departamento Administrativo de Tecnologías de la Información y las Comunicaciones</t>
  </si>
  <si>
    <t>Secretaría del Deporte y la Recreación</t>
  </si>
  <si>
    <t xml:space="preserve">Departamento Administrativo de Control Interno
</t>
  </si>
  <si>
    <t>Secretaría de Gobierno</t>
  </si>
  <si>
    <t>Secretaría de Desarrollo Territorial y Participacion Ciudadana</t>
  </si>
  <si>
    <t>MEDE01.03.18.FT01</t>
  </si>
  <si>
    <t>MEDE01.03.03</t>
  </si>
  <si>
    <t>MEDE01.03.18.FT02</t>
  </si>
  <si>
    <t>Entrega oportuna y completa de la información para el seguimiento del Plan de Acción</t>
  </si>
  <si>
    <t>Departamento Administrativo de Planeación Municipal</t>
  </si>
  <si>
    <t>Organismos que cumplen con la entrega oportuna y completa de la información para el seguimiento del Plan de Acción  sobre el total de organismos  por cien (100)</t>
  </si>
  <si>
    <t>MEDE01.03.18.FT03</t>
  </si>
  <si>
    <t>Índice de efectividad del plan de desarrollo</t>
  </si>
  <si>
    <t xml:space="preserve">Ejecución de metas con logro superior al 59.9% en relación con su cumplimiento
MT = Ejecución de metas con cumplimiento superior al 59.9% 
IET = Índice de eficacia total
</t>
  </si>
  <si>
    <t xml:space="preserve">IEFT = MT * IET  </t>
  </si>
  <si>
    <t>MAGT04.03</t>
  </si>
  <si>
    <t xml:space="preserve">Gestión Documental </t>
  </si>
  <si>
    <t>MAGT04.03.18.P01</t>
  </si>
  <si>
    <t xml:space="preserve">Porcentaje de  Archivos de gestión Inventariados </t>
  </si>
  <si>
    <t>Departamento Administrativo de Desarrollo e Innovación Institucional</t>
  </si>
  <si>
    <t>Número de archivos de gestión inventariados sobre el Número de archivos de gestión identificados por cien (100)</t>
  </si>
  <si>
    <t>Cuatrimestral</t>
  </si>
  <si>
    <t>Porcentaje de documentos tipificados por serie en el sistema de gestión documental</t>
  </si>
  <si>
    <t>Número de documentos producidos tipificados por serie en el sistema de gestión documental sobre el Número de documentos producidos en el sistema de gestión documental por cien (100)</t>
  </si>
  <si>
    <t>Nivel de implementación de los centros de documentación en la administración central de Cali</t>
  </si>
  <si>
    <t>Número de Organismos con Centro de Documentación Implementado sobre el Numero Total de organismos por cien (100)</t>
  </si>
  <si>
    <t>(V1 / V2) * 100%</t>
  </si>
  <si>
    <t>Cumplimiento en la programación de la digitalización de documentos de conservación total y de consulta frecuente</t>
  </si>
  <si>
    <t>Número de imágenes digitalizadas de documentos de conservacion total y de consulta frecuente sobre el Numero de imágenes de documentos de conservacion total y de consulta frecuente a digitalizar programadas por cien (100)</t>
  </si>
  <si>
    <t>Etiquetas de fila</t>
  </si>
  <si>
    <t>Total general</t>
  </si>
  <si>
    <t>Direccionamiento Estratégico</t>
  </si>
  <si>
    <t>MEDE01.05</t>
  </si>
  <si>
    <t>Sistemas de Gestión</t>
  </si>
  <si>
    <t>MEDE01.05.18.FT01</t>
  </si>
  <si>
    <t>Eficacia Global del Sistema de Gestion de Calidad</t>
  </si>
  <si>
    <t>Número de indicadores de proceso que cumplen la meta a nivel Satisfactorio y Sobresaliente sobre el Número total de indicadores de proceso</t>
  </si>
  <si>
    <t>(V1/V2)*100</t>
  </si>
  <si>
    <t>Número de indicadores de proceso con tendencia positiva sobre Número total de indicadores de proceso</t>
  </si>
  <si>
    <t>4.2.3 Viviendo mejor y disfrutando mas a Cali</t>
  </si>
  <si>
    <t>4.2.3.1  Construyendo entornos para la Vida</t>
  </si>
  <si>
    <t>Desarrollo Social MMDS01</t>
  </si>
  <si>
    <t>MMDS01.02</t>
  </si>
  <si>
    <t>Legalización de Predios MMDS01.02.04</t>
  </si>
  <si>
    <t>MMDS01.02.04.18.P04</t>
  </si>
  <si>
    <t>MMDS01.02.18.FT.01</t>
  </si>
  <si>
    <t>Número de Resoluciones de Transferencia Proyectadas por Abogado</t>
  </si>
  <si>
    <t>Secretaría de Vivienda Social y Hábitat</t>
  </si>
  <si>
    <t>Número de Resoluciones de Trasferencia proyectadas sobre el  Número de Abogados encargados de Legalización de Predios</t>
  </si>
  <si>
    <t>MMDS01.02.18.FT.02</t>
  </si>
  <si>
    <t>Porcentaje de predios legalizados del total de predios programados a legalizar</t>
  </si>
  <si>
    <t>Número de Predios Legalizados  sobre el numero de Predios Programados a Legalizar por cien (100)</t>
  </si>
  <si>
    <t>MMDS01.02.18.FT.03</t>
  </si>
  <si>
    <t xml:space="preserve">Disminución de predios con resolución de trasferencia sin registrar en la oficina de instrumentos públicos </t>
  </si>
  <si>
    <t>Número de resoluciones de trasferencia no registradas en la oficina de instrumentos Públicos sobre el Número de Resoluciones de Trasferencia proyectadas por cien (100)</t>
  </si>
  <si>
    <t>Subsidio municipal de vivienda de interés social en Santiago de Cali Código - MMDS01.02.03</t>
  </si>
  <si>
    <t>MMDS01.02.03.18.P01,MMDS01.02.03.18.P02, MMDS01.02.03.18.P03, MMDS01.02.03.18.P04, MMDS01.02.03.18.P05</t>
  </si>
  <si>
    <t>MMDS01.02.18.FT.04</t>
  </si>
  <si>
    <t>Número de subsidios municipales de vivienda asignados y de viviendas entregados por persona.</t>
  </si>
  <si>
    <t>Valor</t>
  </si>
  <si>
    <t>Número de Subsidios Municipales de Vivienda asignados y Número de viviendas entregadas en el trimestre  sobre Número de viviendas entregadas en el trimestre</t>
  </si>
  <si>
    <t>MMDS01.02.18.FT.05</t>
  </si>
  <si>
    <t xml:space="preserve">Porcentaje de cumplimiento en la asignación del subsidio municipal de vivienda de interés social </t>
  </si>
  <si>
    <t>Número de subsidios municipales de vivienda asignados y soluciones de vivienda generadas en el trimestre sobre  Número de Subsidios Municipales de Vivienda y soluciones de vivienda  proyectados a asignar y generar en el trimestre  por cien</t>
  </si>
  <si>
    <t>MMDS01.02.18.FT.06</t>
  </si>
  <si>
    <t xml:space="preserve">Disminución del déficit cualitativo y cuantitativo de vivienda </t>
  </si>
  <si>
    <t>Número de Viviendas entregadas y subsidios entregados en el año sobre Déficit cuantitativo y cualitativo de vivienda de la vigencia actual por cien</t>
  </si>
  <si>
    <t>Indice de mejora del Sistema de Gestion de Calidad</t>
  </si>
  <si>
    <t>MEDE01.05.18.FT02</t>
  </si>
  <si>
    <t>1- Cali Social y Diversa
2- Cali Amable y Sustentable
3- Cali progresa en paz, con seguridad y cultura ciudadana
4- Cali Emprendedora y Pujante
5- Cali Participativa y Bien Gobernada</t>
  </si>
  <si>
    <t>1.1- Construyendo Sociedad
1.2- Derechos con Equidad, Superando barreras para la inclusión
1.3- Salud pública oportuna y confiable
1.6- Lucha contra la pobreza extrema
2.3- Viviendo mejor y disfrutando más a Cali
2.4- Responsabilidad ambiental
2.5- Gestión integral del riesgo de desastres
2.6- Gestión eficiente para la prestación de los servicios públicos
3.1- Seguridad, causa común
3.2- Paz y Derechos Humanos
3.4- Atención Integral a las víctimas del conflicto armado
4.1- Fomento al emprendimiento
5.3- Participación Ciudadana</t>
  </si>
  <si>
    <t>1.1.1- Atención integral a la primera infancia
1.1.2- Niños, Niñas, Adolescentes y Jóvenes - NNAJ con oportunidades para su desarrollo
1.1.3- Vida, familia y salud mental
1.1.4- Cultura del envejecimiento
1.2.1- Discapacidad sin límites
1.2.3- Tradiciones ancestrales indígenas
1.3.1- Salud pública con enfoque intersectorial y poblacional
1.3.2- Servicios de salud pública oportuna y confiable
1.6.2- Seguridad alimentaria y nutricional
2.3.1- Construyendo entornos para la vida
2.3.4- Equipamientos colectivos multifuncionales, sostenibles y accesibles
2.4.4- Servicio de salud pública para animales de compañía y prevención de zoonosis
2.5.3- Reducción de riesgos
2.6.2- Gestión integral de residuos sólidos
3.2.3- Reintegración social y económica de desvinculados y desmovilizados del conflicto armado
3.4.3- Reparación Integral
4.1.1- Emprendimientos como forma de vida
5.3.1- Ciudadanía activa y participativa</t>
  </si>
  <si>
    <t>Servicio de Salud Pública</t>
  </si>
  <si>
    <t>MMDS01.03</t>
  </si>
  <si>
    <t>Articulación y coordinación de la función rectora en salud - MMDS01.03.05
Gestión sobre los determinantes sociales y ambientales de la salud - MMDS01.03.06
Gestión del aseguramiento en salud - MMDS01.03.07
Gestión de desarrollo y prestación de servicios en salud - MMDS01.03.08</t>
  </si>
  <si>
    <t>Todos los procedimientos que aplican a los subprocesos</t>
  </si>
  <si>
    <t>MMDS01.03.18.FT01</t>
  </si>
  <si>
    <t>Porcentaje de ejecución presupuestal en acciones de rectoría en salud para la vigencia</t>
  </si>
  <si>
    <t>Secretaría de Salud Pública</t>
  </si>
  <si>
    <t>Presupuesto ejecutado en acciones de rectoría en salud para la vigencia sobre Presupuesto programado para acciones de rectoría en salud para la vigencia por cien</t>
  </si>
  <si>
    <t>MMDS01.03.18.FT02</t>
  </si>
  <si>
    <t>Promedio simple del  porcentaje de ejecución del Plan de Acción de rectoría en Salud Pública</t>
  </si>
  <si>
    <t>Sumatoria del  porcentaje de ejecución de acciones programadas en el plan de acción de rectoría en salud pública sobre Número de acciones programadas en el plan de acción de rectoría en salud pública</t>
  </si>
  <si>
    <t xml:space="preserve">(V1 / V2) </t>
  </si>
  <si>
    <t>MMDS01.03.18.FT03</t>
  </si>
  <si>
    <t>Porcentaje de cumplimiento oportuno de los cronogramas de planes de trabajo de rectoría en salud</t>
  </si>
  <si>
    <t>Número de planes de trabajo misionales ejecutados en el tiempo programado(oportunamente) sobre el Número  Total de planes de trabajo misionales formulados por cien</t>
  </si>
  <si>
    <t>MMDS01.03.18.FT04</t>
  </si>
  <si>
    <t>Índice de indicadores de efectividad en salud priorizados</t>
  </si>
  <si>
    <t xml:space="preserve">Sumatoria de indicadores de efectividad en salud controlados sobre sumatoria de indicadores de efectividad en salud priorizados por cien </t>
  </si>
  <si>
    <t>1.1 Construyendo Sociedad
1.2 Derechos con Equidad Superando Barreras 
1.6 Lucha contra la Pobreza Extrema</t>
  </si>
  <si>
    <t>1.1.4 Cultura del envejecimiento
1.2.2 Cali Afro Incluyente e influyente
1.2.4 Respeto y garantia a los derechos del sector poblacional LGBTI
1.6.1 Atención a población en extrema vulnerabilidad</t>
  </si>
  <si>
    <t>MMDS01.07</t>
  </si>
  <si>
    <t>Atención a la Comunidad y grupos poblacionales</t>
  </si>
  <si>
    <t>MMDS01.07.18.P09, MMDS01.07.18.P13, MMDS01.07.18.P15, MMDS01.07.18.P18</t>
  </si>
  <si>
    <t>MMDS01.07.18.FT01</t>
  </si>
  <si>
    <t>Secretaría de Bienestar Social</t>
  </si>
  <si>
    <t>MMDS01.07.18.P10, MMDS01.07.18.P08</t>
  </si>
  <si>
    <t>MMDS01.07.18.FT02</t>
  </si>
  <si>
    <t xml:space="preserve">Nivel de avance en la formulación y aprobación de  las políticas sociales en el municipio de Santiago de Cali </t>
  </si>
  <si>
    <t>Nivel de avance de la evaluación y/o ajuste de las políticas sociales aprobadas en el municipio de Santiago de Cali</t>
  </si>
  <si>
    <t>Número de productos entregados en el periodo para la evaluación y/o ajuste de la política pública sobre Número  de productos planificados en el periodo para la evaluación y/o ajuste de la política pública</t>
  </si>
  <si>
    <t>Número de productos entregados en el periodo para la formulación y aprobación de la política social sobre Número de productos planificados en el periodo para la formulacion y aprobación de la política social</t>
  </si>
  <si>
    <t>MMDS01.07.18.FT03</t>
  </si>
  <si>
    <t>Número de productos alcanzados en el periodo por las mesas técnicas para la atención integral de las poblaciones sobre Número  de productos planificados en el periodo por  las mesas técnicas para la atención integral de las poblaciones</t>
  </si>
  <si>
    <t xml:space="preserve">Número de formatos rendidos oportunamente en los sistemas SIA y SIRECI por los Organismos de la Administración Central Municipal. en el periodo a evaluar          
V2= Número total de formatos a rendir por los Organismos de la Administración Central Municipal, en los sistemas SIA y SIRECI, en el periodo a evaluar           
</t>
  </si>
  <si>
    <t>MMDS01.07.18.FT04</t>
  </si>
  <si>
    <t>Porcentaje de personas en condición de vulnerabilidad manifiesta atendidas</t>
  </si>
  <si>
    <t>Número de personas en condición de vulnerabilidad atendidas sobre Número  de solicitudes de atención de personas en condición de vulnerabilidad en el periodo</t>
  </si>
  <si>
    <t>MEDE01.04</t>
  </si>
  <si>
    <t>MEDE01.04.04 Expediente Municipal</t>
  </si>
  <si>
    <t>MEDE01.04.04.18.P03</t>
  </si>
  <si>
    <t>MEDE01.04.18.FT01</t>
  </si>
  <si>
    <t>Porcentaje de avance acumulado del plan de Gestión Integral de Residuos Sólidos (PGIRS)</t>
  </si>
  <si>
    <t>MEDE01.04.18.FT02</t>
  </si>
  <si>
    <t>Sumatoria de los resultados de los programas del PGIRS  sobre el Número de programas del PGIRS</t>
  </si>
  <si>
    <t>MEDE01.04.18.FT03</t>
  </si>
  <si>
    <t>Porcentaje de avance acumulado del plan de ejecución y los proyectos de estudio del Plan de Ordenamiento Territorial (POT)</t>
  </si>
  <si>
    <t>(V1/V2)*P1+(V3/V4)*P2+(V5/V6)*P3</t>
  </si>
  <si>
    <t>Oportunidad en el reporte  completo  de la  información para el seguimiento del cumplimiento del PGIRS 2015-2027 de los organismos y entidades  involucradas.</t>
  </si>
  <si>
    <t>Expediente Municipal</t>
  </si>
  <si>
    <t>MEDE01.04.04.18.P02</t>
  </si>
  <si>
    <t>Direccionamiento estratégico</t>
  </si>
  <si>
    <t>MEDE01.07</t>
  </si>
  <si>
    <t>Diseño, producción, análisis y divulgación de información</t>
  </si>
  <si>
    <t>Implementación del Plan Estadístico Territorial - MEDE01.07.01.18.P02</t>
  </si>
  <si>
    <t>MEDE01.07.18.FT01</t>
  </si>
  <si>
    <t>Porcentaje de implementación del Plan Estadístico Territorial</t>
  </si>
  <si>
    <t>Porcentaje de avance de la implementación del Plan Estadístico Territorial del año en curso sobre Porcentaje de avance de la implementeación del Plan Estadístico Teritorial proyectado para el año en curso</t>
  </si>
  <si>
    <t>MEDE01.07.18.FT02</t>
  </si>
  <si>
    <t>Porcentaje de metadatos elaborados</t>
  </si>
  <si>
    <t>Metadatos elaborados en un año sobre Metadatos planeados para un año</t>
  </si>
  <si>
    <t>MAGT04.03.18.FT04</t>
  </si>
  <si>
    <t>MAGT04.03.18.FT03</t>
  </si>
  <si>
    <t>MAGT04.03.18.FT02</t>
  </si>
  <si>
    <t>MAGT04.03.18.FT01</t>
  </si>
  <si>
    <t>4.2 Cali Amable y Sostenible</t>
  </si>
  <si>
    <t>4.2.6 Gestión Efeciente para la Prestación de los Servicios Públicos</t>
  </si>
  <si>
    <t>4.2.6.1 Servicios Públicos Domiciliarios y TIC</t>
  </si>
  <si>
    <t>Desarrollo Social - MMDS01</t>
  </si>
  <si>
    <t>MMDS01.08</t>
  </si>
  <si>
    <t>MMDS01.08.01</t>
  </si>
  <si>
    <t>MMDS01.08.01.18.P02</t>
  </si>
  <si>
    <t>MMDS01.08.18.FT01</t>
  </si>
  <si>
    <t>Porcentaje de sistemas de remoción de aguas residuales construidos o mejorados respecto a los proyectados</t>
  </si>
  <si>
    <t>Unidad Administrativa Especial de Servicios Públicos</t>
  </si>
  <si>
    <t>Número de habitantes del área rural cubiertos con acueductos con plantas de tratamiento de agua potable durante la vigencia sobre Número de habitantes del área rural de Cali durante la vigencia) por cien</t>
  </si>
  <si>
    <t>Apoyo para el mejoramiento de la cobertura y calidad en la prestación de servicios de agua potable y saneamiento básico en la zona rural</t>
  </si>
  <si>
    <t>MMDS01.08.01.18.P01</t>
  </si>
  <si>
    <t>MMDS01.08.18.FT02</t>
  </si>
  <si>
    <t>Cobertura de  sistemas de acueductos con plantas de tratamiento en la población del area rural</t>
  </si>
  <si>
    <t>Número de habitantes del área rural cubiertos con alcantarillados con plantas de tratamiento de aguas residuales durante la vigencia sobre Número de habitantes del área rural de Cali durante la vigencia) por cien</t>
  </si>
  <si>
    <t>MMDS01.08.18.FT03</t>
  </si>
  <si>
    <t>Porcentaje de cobertura en la población del área rural con sistemas de alcantarillados con sistemas de tratamiento de agua residual</t>
  </si>
  <si>
    <t>Número de asistencias técnicas (en componentes técnicos y sociales) ejecutadas a las Juntas Administradoras de Acueducto y Alcantarillado sobre Número de asistencias técnicas (en componentes técnicos y sociales) planeadas en la zona rural de Cali) por cien</t>
  </si>
  <si>
    <t>MMDS01.08.18.FT04</t>
  </si>
  <si>
    <t>Porcentaje de sistemas de abasto y/o plantas de tratamiento de agua potable construidos o mejorados respecto de los proyectados</t>
  </si>
  <si>
    <t>Número de sistemas de abastos construidos o mejorados durante el periodo sobre Número de sistemas de abasto proyectados a construir o mejorar en la zona rural de Cali durante el periodo) por cien</t>
  </si>
  <si>
    <t>MMDS01.08.18.FT05</t>
  </si>
  <si>
    <t>Porcentaje de sistemas de acueductos con plantas de tratamiento de agua potable respecto al  total de sistemas</t>
  </si>
  <si>
    <t>Número de sistemas de remoción de aguas residuales construidos o mejorados durante el periodo sobre Número de sistemas de remoción de aguas residuales proyectados a construir o mejorar en la zona rural de Cali durante el periodo) por cien</t>
  </si>
  <si>
    <t>MMDS01.08.18.FT06</t>
  </si>
  <si>
    <t>Porcentaje de cumplimiento  de la programación de asistencias técnicas (en componentes técnicos, sociales y a viviendas) a las Juntas Administradoras de Acueducto y Alcantarillado en la zona rural de Cali</t>
  </si>
  <si>
    <t>Número de asistencias realizadas a las Juntas Administradoras de Acueducto y Alcantarillado sobre Número de asistencias (en componentes técnicos, sociales y economicos) programadas en la zona rural de Cali</t>
  </si>
  <si>
    <t>MMDS01.08.18.FT07</t>
  </si>
  <si>
    <t>Cobertura  de las asistencias técnicas (en componentes técnicos, sociales y a viviendas) a las Juntas Administradoras de Acueducto y Alcantarillado en la zona rural de Cali</t>
  </si>
  <si>
    <t>Número de asistencias realizadas a las Juntas Administradoras de Acueducto y Alcantarillado sobre Número de Juntas Administradoras de Acueducto y Alcantarillado de la zona rural de Cali</t>
  </si>
  <si>
    <t>MMDS01.08.02</t>
  </si>
  <si>
    <t>MMDS01.08.02.18.P01</t>
  </si>
  <si>
    <t>MMDS01.08.18.FT08</t>
  </si>
  <si>
    <t>Cobertura de los subsidios acueducto en los suscriptores de los estratos 1, 2 y 3  en el municipio de Santiago de Cali</t>
  </si>
  <si>
    <t>Número  de suscriptores de  los estratos 1, 2 y 3   beneficiados del subsidio de acueducto en el municipio de Santiago de Cali sobre Número de total de suscriptores de los estratos 1, 2 y 3 en el municipio de Santiago de Cali</t>
  </si>
  <si>
    <t>MMDS01.08.18.FT09</t>
  </si>
  <si>
    <t>Verificación de las cuentas de cobro por déficit de subsidios</t>
  </si>
  <si>
    <t>Número total de cuentas de cobro verificadas por el municipio sobre Número de cuentas de cobro por deficit de subsidios radicadas por las ESPD</t>
  </si>
  <si>
    <t>MMDS01.08.02.18.P03</t>
  </si>
  <si>
    <t>MMDS01.08.18.FT10</t>
  </si>
  <si>
    <t>Cobertura del programa de mínimo vital</t>
  </si>
  <si>
    <t>Número de suscriptores de los estratos 1 y 2  beneficiados con el programa de mínimo vital sobre Número total de suscriptores de los estratos 1 y 2 registrados en el Municipio de Santiago de Cali</t>
  </si>
  <si>
    <t>MMDS01.08.18.FT11</t>
  </si>
  <si>
    <t>Ejecución presupuestal del programa de minimo vital</t>
  </si>
  <si>
    <t>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t>
  </si>
  <si>
    <t>4512. Información de Calidad para la Planificación Territorial</t>
  </si>
  <si>
    <t xml:space="preserve">MMDI02 Desarrollo Integral del Territorio </t>
  </si>
  <si>
    <t>MMDI02.01.01 Conservación Catastral</t>
  </si>
  <si>
    <t>MMDI02.01.01.18.P19, MMDI02.01.01.18.P20, MMDI02.01.01.18.P21, MMDI02.01.01.18.P22</t>
  </si>
  <si>
    <t>Porcentaje de Mutaciones realizadas en el periodo fiscal</t>
  </si>
  <si>
    <t>Departamento Administrativo de Hacienda Municipal</t>
  </si>
  <si>
    <t>Número de Mutaciones Realizadas  sobre el Número de Mutaciones Radicadas por cien (100) .</t>
  </si>
  <si>
    <t>MMDI02.01.01.18.FT02</t>
  </si>
  <si>
    <t>Porcentaje de Mutaciones Realizadas a Tiempo</t>
  </si>
  <si>
    <t>Número de solicitudes realizadas a tiempo sobre el Número de solicitudes de mutacion radicadas por cien (100)</t>
  </si>
  <si>
    <t>MMDI02.01.02 Actualización Catastral</t>
  </si>
  <si>
    <t>MMDI02.01.02.18.P01</t>
  </si>
  <si>
    <t xml:space="preserve">Porcentaje de disminucion en quejas y peticiones de los ciudadanos una vez realizado el proceso de actualización.  </t>
  </si>
  <si>
    <t>Número de solicitudes de  quejas y peticiones atendidas a favor de los ciudadanos de las comunas actualizadas sobre Número de quejas y peticiones recibidas de las comunas actualizadas por (100).</t>
  </si>
  <si>
    <t>Planificación y control del territorio</t>
  </si>
  <si>
    <t>MMDI02 Desarrollo Integral del Territorio</t>
  </si>
  <si>
    <t>MMDI02.02</t>
  </si>
  <si>
    <t>MMDI02.02.06 Conceptos Técnicos para el Desarrollo Físico</t>
  </si>
  <si>
    <t>MMDI02.02.18.FT01</t>
  </si>
  <si>
    <t>Oportunidad en la atención de solicitudes de los conceptos y permisos para el espacio público y el ordenamiento urbanístico, emitidos</t>
  </si>
  <si>
    <t>Secretaría de Infraestructura</t>
  </si>
  <si>
    <t>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t>
  </si>
  <si>
    <t>MMDI02.02.18.FT02</t>
  </si>
  <si>
    <t>Porcentaje de proyectos  de movilidad vial  en ejecución con concepto  tecnico favorable del comité de movilidad vial</t>
  </si>
  <si>
    <t>Número  de proyectos de movilidad con concepto  tecnico favorable del comité de movilidad vial en ejecución sobre el Número  de proyectos de movilidad  con concepto  tecnico favorable  del comité de movilidad vial  por cien (100)</t>
  </si>
  <si>
    <t>4. Cali Emprendedora y Pujante</t>
  </si>
  <si>
    <t>4.1. Fomento al Emprendimiento</t>
  </si>
  <si>
    <t>4.1.3 Mecanismos de Apoyo al Emprendimiento</t>
  </si>
  <si>
    <t>MMDI02. DESARROLLO INTEGRAL DEL TERRITORIO</t>
  </si>
  <si>
    <t>MMDI02.03</t>
  </si>
  <si>
    <t>MMDI02.03.04 SERVICIOS PRODUCTIVOS Y COMERCIO COLABORATIVO</t>
  </si>
  <si>
    <t>MMDI02.03.18.FT.01</t>
  </si>
  <si>
    <t>Herramientas de Comercio Colaborativo Implementadas</t>
  </si>
  <si>
    <t xml:space="preserve">Secretaria Desarrollo Económico </t>
  </si>
  <si>
    <t>Expresa el porcentaje de herramientas de comercio colaborativo implementadas en un periodo en relación con el total planeado en el plan estratégico Comercio Colaborativo</t>
  </si>
  <si>
    <t>MMDI02.03.18.FT.02</t>
  </si>
  <si>
    <t>Plataformas de Comercio Colaborativo Implementadas</t>
  </si>
  <si>
    <t>Expresa el porcentaje de plataformas de comercio colaborativo implementadas en un periodo en relación con el total planeado en el plan estrategico comercio colaborativo</t>
  </si>
  <si>
    <t>SERVICIOS PRODUCTIVOS Y COMERCIO COLABORATIVO :MMDI02.03.04</t>
  </si>
  <si>
    <t>MMDI02.03.18.FT.03</t>
  </si>
  <si>
    <t>Personas intervenidas por las herramientas de empleabilidad</t>
  </si>
  <si>
    <t>Personas en edad de trabajar (PET) de la ciudad de Cali que asistieron a las ferias y jornadas de empleo</t>
  </si>
  <si>
    <t>MMDI02.03.18.FT.04</t>
  </si>
  <si>
    <t>Personas intervenidas por las rutas de empleabilidad</t>
  </si>
  <si>
    <t>Número de Personas en edad de trabajar (PET) que viven en la cudad de cali que se beneficiaron de las rutas de empleo</t>
  </si>
  <si>
    <t>Servicios Productivos y Comercio Colaborativo</t>
  </si>
  <si>
    <t>MMDI02.03.18.FT.05</t>
  </si>
  <si>
    <t>Número de unidades productivas fortalecidas.</t>
  </si>
  <si>
    <t>Número de unidades produtivas fortalecidas a traves de los proyectos</t>
  </si>
  <si>
    <t>MMDI02.03.18.FT.06</t>
  </si>
  <si>
    <t>Porcentaje de unidades productivas que logran superar la fase de ideación.</t>
  </si>
  <si>
    <t>(V1/V2) *100</t>
  </si>
  <si>
    <t>Número de unidades productivas que logran avanzar de fase de ideación a fase de arranque sobre Número de unidades productivas caracterizadas en fase de ideación que reciben orientación</t>
  </si>
  <si>
    <t>2.2. Ordenamiento territorial e integración regional</t>
  </si>
  <si>
    <t>Desarrollo Integral del Territorio - MMDI02</t>
  </si>
  <si>
    <t>MMDI02.04</t>
  </si>
  <si>
    <t>Regulación del uso, manejo y aprovechamiento de los Recursos Naturales  - MMDI02.04.05</t>
  </si>
  <si>
    <t>MMDI02.04.18.FT01</t>
  </si>
  <si>
    <t>Máximo de los Índices de Calidad de Aire Mes</t>
  </si>
  <si>
    <t>Departamento administrativo de gestión del Medio Ambiente  - DAGMA</t>
  </si>
  <si>
    <t>Adimensional</t>
  </si>
  <si>
    <t>ICAp=índice de calidad del aire para el contaminante p.
Cp=Concentracion medida para el contaminante p. 
PCalto=Punto de corte mayor o igual a Cp.
PCbajo=Punto de corte menor o igual a Cp.
Ialto=Valor del ICA correpondiente al PC alto.
Ibajo=Valor del ICA correpondiente al PC bajo.</t>
  </si>
  <si>
    <t>ICAp=(((Ialto-Ibajo)/(PCalto-PCbajo))*(Cp-PCbajo)+Ibajo)</t>
  </si>
  <si>
    <t>MMDI02.04.18.FT02</t>
  </si>
  <si>
    <t>Índice de Calidad Ambiental Urbana</t>
  </si>
  <si>
    <t>VFD: Valor final del grupo de indicadores directos =   ∑VOI*(70/(# de indicadores del grupo directo))
VFI: Valor final del grupo de indicadores indirectos = ∑VOI*(30/(# de indicadores del grupo indirecto))
VOI: Valor obtenido de acuerdo con la escala de calificación asignada</t>
  </si>
  <si>
    <t xml:space="preserve">ICAU = VFD + VFI </t>
  </si>
  <si>
    <t>Conservación, Protección y Recuperación Ambiental - MMDI02.04.06</t>
  </si>
  <si>
    <t>MMDI02.04.18.FT03</t>
  </si>
  <si>
    <t>Porcentaje de zonas verdes públicas nuevas adoptadas</t>
  </si>
  <si>
    <t>V1 = Número de zonas verdes públicas nuevas  adoptadas en la vigencia
V2 = Número de zonas verdes públicas adoptadas proyectadas para la vigencia</t>
  </si>
  <si>
    <t>(V1 / V2 ) * 100</t>
  </si>
  <si>
    <t>1: Construyendo Sociedad</t>
  </si>
  <si>
    <t>3: Vida, Familia y Salud mental</t>
  </si>
  <si>
    <t>Convivencia y Seguridad</t>
  </si>
  <si>
    <t>Secretaría de Seguridad y Justicia</t>
  </si>
  <si>
    <t>MMCS03.01</t>
  </si>
  <si>
    <t>Resolucion de conflictos</t>
  </si>
  <si>
    <t>MMCS03.01.02.18.P01  MMCS03.01.02.18.P02</t>
  </si>
  <si>
    <t>MMCS03.01.18.FT01</t>
  </si>
  <si>
    <t>Porcentaje de Conflictos de convivencia conciliados</t>
  </si>
  <si>
    <t>PCbajo=Punto de corte menor o igual a Cp.</t>
  </si>
  <si>
    <t>Resolución de Conflictos</t>
  </si>
  <si>
    <t>MMCS03.01.03.18.P20</t>
  </si>
  <si>
    <t>MMCS03.01.18.FT02</t>
  </si>
  <si>
    <t>Porcentaje de Ejecución de Operativos de Control a Menores de Edad</t>
  </si>
  <si>
    <t>Ialto=Valor del ICA correpondiente al PC alto.</t>
  </si>
  <si>
    <t>1: Contruyendo Sociedad</t>
  </si>
  <si>
    <t>MMCS03.01.02.18.P18
MMCS03.01.02.18.P01
MMCS03.01.02.18.P02</t>
  </si>
  <si>
    <t>MMCS03.01.18.FT03</t>
  </si>
  <si>
    <t>Porcentaje de Solicitudes Atendidas referentes a casos de violencia intrafamiliar</t>
  </si>
  <si>
    <t>Ibajo=Valor del ICA correpondiente al PC bajo.</t>
  </si>
  <si>
    <t>3: Cali Progresa en Paz con Seguridad y Cultura Ciudadana</t>
  </si>
  <si>
    <t>MMCS03.01.02.18.P20</t>
  </si>
  <si>
    <t>MMCS03.01.18.FT04</t>
  </si>
  <si>
    <t>Número de Menores de Edad Intervenidos por Operativo</t>
  </si>
  <si>
    <t>Número de menores de edad intervenidos en los operativos de control ejecutados en el mes de análisis sobre Número de operativos de control ejecutados en el mes de análisis</t>
  </si>
  <si>
    <t>2. Cali amable y sostenible</t>
  </si>
  <si>
    <t>MMCS03 Convivencia y Seguridad</t>
  </si>
  <si>
    <t>MMCS03.02</t>
  </si>
  <si>
    <t>Control y Mantenimiento del Orden Publico</t>
  </si>
  <si>
    <t>MMCS03.02.02 Control a Establecimientos</t>
  </si>
  <si>
    <t>MMCS03.02.2.18 P02</t>
  </si>
  <si>
    <t>MMCS03.02.18.FT01</t>
  </si>
  <si>
    <t>Porcentaje de  quejas y peticiones de protección al consumidor atendidas oportunamente (en un plazo menor a 15 dias)</t>
  </si>
  <si>
    <t>Numero de quejas y peticiones de Protección al Consumidor atendidas oportunamente ( en un plazo menor a  15 dias) sobre el  Numero de quejas y peticiones recibidas en el mes por cien (100)</t>
  </si>
  <si>
    <t>2.3. Viviendo mejor y disfrutando más a Cali</t>
  </si>
  <si>
    <t>2.3.2. Espacios públicos más verdes e incluyentes</t>
  </si>
  <si>
    <t>MMCS03.02.02 Control del Espacio público</t>
  </si>
  <si>
    <t>MMCS03.02.4.18.P02</t>
  </si>
  <si>
    <t>MMCS03.02.18.FT02</t>
  </si>
  <si>
    <t>Eficiencia de operativos de publicidad exterior visual no autorizada</t>
  </si>
  <si>
    <t xml:space="preserve">Número de publicidad exterior visual  desmontadas que no cumplen con la norma legal vigente sobre el Número de operativos ejecutados mensuamente </t>
  </si>
  <si>
    <t>MMCS03.02.03 Control a construcciones</t>
  </si>
  <si>
    <t>MMCS03.02.03.18.P08</t>
  </si>
  <si>
    <t>MMCS03.02.18.FT03</t>
  </si>
  <si>
    <t>Número de licencias urbanísticas  controladas por técnico</t>
  </si>
  <si>
    <t>MMCS03.02.18.FT04</t>
  </si>
  <si>
    <t>Porcentaje de licencias urbanisticas con control posterior</t>
  </si>
  <si>
    <t xml:space="preserve">Número de licencias urbanísticas a las cuales se les efectua control posterior sobre Número de licencias urbanísticas recibidas de planeación para control </t>
  </si>
  <si>
    <t xml:space="preserve">MAHP03 - HACIENDA PUBLICA </t>
  </si>
  <si>
    <t>MAHP03.03</t>
  </si>
  <si>
    <t>MAHP03.03.01 Contabilización</t>
  </si>
  <si>
    <t>MAHP03.03.01.18.P02 Causación de cuentas por pagar proveedores y acreededores financieros y de bienes y servicios.</t>
  </si>
  <si>
    <t xml:space="preserve">MAHP03.03.18.FT.01 
</t>
  </si>
  <si>
    <t xml:space="preserve">CUENTAS POR PAGAR CONTABILIZADAS DENTRO DEL TIEMPO          
</t>
  </si>
  <si>
    <t>Número total de cuentas por pagar contabilizadas dentro de los tiempos establecidos ( oportunamente) sobre el Número total de cuentas radicadas por cien (100</t>
  </si>
  <si>
    <t xml:space="preserve">MAHP03.03.01 CONTABILIZACION </t>
  </si>
  <si>
    <t>MAHP03.03.01.18.P02 CAUSACION DE CUENTAS POR PAGAR PROVEEDORES Y ACREEDORES FINANCIEROS Y DE BIENES Y SERVICIOS</t>
  </si>
  <si>
    <t xml:space="preserve">CUENTAS POR PAGAR CONTABILIZADAS          </t>
  </si>
  <si>
    <t>Número total de cuentas por pagar contabilizadas sobre el Número total de cuentas por pagar radicadas por cien (100)</t>
  </si>
  <si>
    <t>CONTABILIZACION MAHP03.03.01</t>
  </si>
  <si>
    <t>MAHP03.03.02.18 P01 PREPARACIÓN DE LA INFORMACIÓN CONTABLE</t>
  </si>
  <si>
    <t xml:space="preserve">INFORMES FINANCIEROS PRESENTADOS OPORTUNAMENTE          
</t>
  </si>
  <si>
    <t>Número total de informes financieros presentados oportunamente sobre el Número de informes financieros por presentar por cien (100)</t>
  </si>
  <si>
    <t>AFECTA TODOS LOS PROCEDIMIENTOS DE LOS DOS SUBPROCESOS</t>
  </si>
  <si>
    <t xml:space="preserve">NIVEL DE CONFIABILIDAD          
</t>
  </si>
  <si>
    <t>1- (V1/V2)</t>
  </si>
  <si>
    <t>MAHP03.03.01.18 P02 CAUSACIÓN DE CUENTAS POR PAGAR PROVEEDORES Y ACREEDORES FINANCIEROS Y DE BIENES Y SERVICIOS</t>
  </si>
  <si>
    <t>Pesos</t>
  </si>
  <si>
    <t>Costo total del personal operativo relacionado con las cuentas por pagar sobre el Numero total de cuentas por pagar contabilizadas</t>
  </si>
  <si>
    <t xml:space="preserve">MAHP03.03.18.FT.06 </t>
  </si>
  <si>
    <t xml:space="preserve">TIEMPO PROMEDIO DE CONTABILIZACION DE CUENTAS POR PAGAR          
</t>
  </si>
  <si>
    <t>Sumatoria de los tiempos de contabilización de las cuentas por pagar sobre el Número total de cuentas por pagar contabilizadas en el mes</t>
  </si>
  <si>
    <t xml:space="preserve">TIEMPO PROMEDIO DE CONTABILIZACION DE SENTENCIAS          
</t>
  </si>
  <si>
    <t>Sumatoria de los tiempos de contabilización de las sentencias sobre el numero de sentencias contabilizadas</t>
  </si>
  <si>
    <t xml:space="preserve">MAHP03 Gestión de Hacienda Pública </t>
  </si>
  <si>
    <t xml:space="preserve">MAHP03.02 </t>
  </si>
  <si>
    <t xml:space="preserve">Administración de Tesorería </t>
  </si>
  <si>
    <t>MAHP03.02.02 Administración de Ingresos</t>
  </si>
  <si>
    <t>MAHP03.02.02.18.P01</t>
  </si>
  <si>
    <t xml:space="preserve">MAHP03.02.18.FT01 </t>
  </si>
  <si>
    <t xml:space="preserve">Porcentaje de recaudos de destinación específica registrados en el Sistema de Gestión Administrativa  Financiera Territorial - SGAFT -SAP          
</t>
  </si>
  <si>
    <t>Departamento Admnistrativo de Hacienda Pública</t>
  </si>
  <si>
    <t>Administración de Ingresos MAHP03.02.02</t>
  </si>
  <si>
    <t xml:space="preserve">MAHP03.02.18.FT02 
</t>
  </si>
  <si>
    <t xml:space="preserve">Porcentaje de recaudos de Libre Destinación registrados en el Sistema de Gestión Administrativa  Financiera Territorial - SGAFT -SAP          
</t>
  </si>
  <si>
    <t>Número de  Recaudos registrados en SGFT-SAP de Libre Destinación  sobre el Número Total de recaudos reportados por las diferentes entidades financieras con recursos de Libre destinación por cien (100)</t>
  </si>
  <si>
    <t>Administración de Pagos MAHP03.02.03</t>
  </si>
  <si>
    <t>MAHP03.02.03.18.P01</t>
  </si>
  <si>
    <t xml:space="preserve">MAHP03.02.18.FT03 
</t>
  </si>
  <si>
    <t xml:space="preserve">Días promedio de trámite de cuentas por pagar al mes.          
</t>
  </si>
  <si>
    <t>Sumatoria de los días de trámite de las cuentas por pagar en el mes sobre Número total de cuentas tramitadas en el mes</t>
  </si>
  <si>
    <t>MAHP03.02.03.18.P04</t>
  </si>
  <si>
    <t xml:space="preserve">MAHP03.02.18.FT04 
</t>
  </si>
  <si>
    <t xml:space="preserve">Porcentaje de solicitudes de embargos y desembargos aplicadas en el Sistema SAP, en el mes.          
</t>
  </si>
  <si>
    <t>Número de solicitudes de embargos, desembargos y certificaciones no embargo atendidas en el mes sobre elNúmero  de solicitudes de embargos, desembargos y certificaciones no embargo radicadas en el mes por cien (100)</t>
  </si>
  <si>
    <t>Administración de Financiera MAHP03.02.01</t>
  </si>
  <si>
    <t>MAHP03.02.01.18.P01</t>
  </si>
  <si>
    <t xml:space="preserve">MAHP03.02.18.FT05 
</t>
  </si>
  <si>
    <t xml:space="preserve">Porcentaje de cumplimiento de los rendimientos financieros.          
</t>
  </si>
  <si>
    <t>Valor en millones de pesos de rendimientos financieros acumulados hasta el mes recuadados sobre Valor en millones de pesos del presupuesto asignado mensual acumulado hasta el mes.</t>
  </si>
  <si>
    <t>MAHP03.02.01.18.P02</t>
  </si>
  <si>
    <t>MAHP03.02.18.FT06</t>
  </si>
  <si>
    <t xml:space="preserve">Porcentaje de solicitudes de  asignación  y modificación del PAC(Plan Anual de Caja) de las dependencias de la administración  central y concejo de cali oportunamente atendidas.  </t>
  </si>
  <si>
    <t>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t>
  </si>
  <si>
    <t xml:space="preserve">MAHP03.02.18.FT07 
</t>
  </si>
  <si>
    <t>Promedio ponderado de los Excedentes de Liquidez con tasa igual o mayor a la TIBR-Tasa de Intervención Politica  Monetaria del Banco de la República.</t>
  </si>
  <si>
    <t>Promedio ponderado de los excedentes de liquidez sobre TIBR-(Tasa de Intervención Politica  Monetaria del Banco de la República)</t>
  </si>
  <si>
    <t>Manejo y control de cuentas bancarios MAHP03.02.08</t>
  </si>
  <si>
    <t>MAHP03.02.08.18.P02</t>
  </si>
  <si>
    <t xml:space="preserve">MAHP03.02.18.FT08 
</t>
  </si>
  <si>
    <t>Porcentaje de partidas de la vigencia actual conciliadas en el mes.</t>
  </si>
  <si>
    <t xml:space="preserve">Número de partidas de la vigencia actual concililadas en el mes sobre Número total de partidas conciliatorias de la vigencia actual </t>
  </si>
  <si>
    <t>-</t>
  </si>
  <si>
    <t>MAHP03.02.18.FT09</t>
  </si>
  <si>
    <t>Porcentaje de partidas de la vigencia anterior conciliadas en el mes</t>
  </si>
  <si>
    <t>Número de partidas de la vigencia anterior concililadas en el mes sobre Número total de partidas de la vigencia anterior pendientes por conciliar</t>
  </si>
  <si>
    <t>Cali progresa contigo 2016 - 2019</t>
  </si>
  <si>
    <t>Gestion de Hacienda Publica MAHP03</t>
  </si>
  <si>
    <t>Administracion de la Cuenta Corriente MAHP03.01.01</t>
  </si>
  <si>
    <t>Aplicación de actos administrativos MAHP03.01.01.18.P13</t>
  </si>
  <si>
    <t xml:space="preserve">MAHP03.01.18.FT01 
</t>
  </si>
  <si>
    <t xml:space="preserve">Porcentaje de los actos administrativos aplicados en la cuenta corriente de los contribuyentes radicados en el periodo objeto de medición.           
</t>
  </si>
  <si>
    <t>Número de actos administrativos aplicados en la cuenta corriente del contribuyente en el período objeto de medición sobre total de actos administrativos recibidos en el subproceso de cuenta corriente para su aplicación.</t>
  </si>
  <si>
    <t>Revisión y ajuste de la cuenta corriente de los diferentes impuestos y rentas municipales (MAHP03.01.01.18.P20).</t>
  </si>
  <si>
    <t>MAHP03.01.18.FT02</t>
  </si>
  <si>
    <t xml:space="preserve">Numero total  de revisiónes y ajustes realizados a la  cuenta corriente de los contribuyentes en el SAP en  el periodo objeto de medición .          
</t>
  </si>
  <si>
    <t>Número de revisiones y ajustes realizados a la cuenta corriente del contribuyente en el período objeto de medición</t>
  </si>
  <si>
    <t>Liquidación y facturación masiva del impuesto predial unificado IPU MAHP03.01.01.18.P10</t>
  </si>
  <si>
    <t xml:space="preserve">MAHP03.01.18.FT03 
</t>
  </si>
  <si>
    <t xml:space="preserve">Porcentaje de documentos de cobro del impuesto predial unificado entregados del total de documentos de cobro emitidos en el periodo objeto de medición.          
</t>
  </si>
  <si>
    <t>Número total documentos de cobro del impuesto predial unificado entregados oportunamente en el período objeto de medición sobre número total de documentos de cobro emitidos en el período objeto de medición</t>
  </si>
  <si>
    <t>Ajuste del impuesto predial unificado en el estado de cuenta de predios propiedad del municipio (MAHP03.01.01.18.P21)</t>
  </si>
  <si>
    <t xml:space="preserve">MAHP03.01.18.FT04 
</t>
  </si>
  <si>
    <t>Proporción de los predios propiedad del municipio de santiago de cali ajustados en el impuesto predial unificado en la cuenta corriente</t>
  </si>
  <si>
    <t>Número de predios propiedad del municipio ajustados IPU por solicitud en la cuenta corriente sobre Número de predios seleccionados de la Base de datos y por solicitud a ajustar del IPU propiedad del municipio</t>
  </si>
  <si>
    <t>Determinacion MAHP03.01.03</t>
  </si>
  <si>
    <t>MEDE01.07.01.18.P05.F02.</t>
  </si>
  <si>
    <t xml:space="preserve">MAHP03.01.18.FT05 
</t>
  </si>
  <si>
    <t xml:space="preserve">Porcentaje de actos administrativos de liquidación oficial o auto de archivo expedidos con base en los expedientes trasladados del subproceso de fiscalización          
</t>
  </si>
  <si>
    <t>Número de Liquidaciones Oficiales proferidas en el periodo objeto de medición sobre número de expedientes trasladados del subporceso de fiscalización</t>
  </si>
  <si>
    <t xml:space="preserve">MAHP03.01.18.FT06 
</t>
  </si>
  <si>
    <t xml:space="preserve">Porcentaje de sanciones por no declarar  o autos de archivo,  expedidas con relacion a los expedientes trasladados del subproceso de fiscalización para sanción.          
</t>
  </si>
  <si>
    <t>Número de resoluciones sanción por no declarar o autos de archivo expedidios en el período objeto de medición sobre Número de expedientes trasladados del subproceso de fiscalizacón para sanción</t>
  </si>
  <si>
    <t>Gestión Hacienda Pública / MAHP03</t>
  </si>
  <si>
    <t>Discusión Tributaria / MAHP03.01.04</t>
  </si>
  <si>
    <t>MAHP03.01.04.18.P01</t>
  </si>
  <si>
    <t xml:space="preserve">MAHP03.01.18.FT07 
</t>
  </si>
  <si>
    <t xml:space="preserve">Porcentaje de atención  a los derechos de petición de pérdida de la fuerza ejecutoria y/o caducidad de la facultad de aforo.          
</t>
  </si>
  <si>
    <t>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t>
  </si>
  <si>
    <t>MAHP03.01.04.18.P02</t>
  </si>
  <si>
    <t xml:space="preserve">MAHP03.01.18.FT08 
</t>
  </si>
  <si>
    <t xml:space="preserve">Porcentaje de atención a los recursos de reconsideración           
</t>
  </si>
  <si>
    <t>Número de recursos de reconsideración resueltos en el perído de medición sobre total de solicitudes radicadas de recursos de reconsideracion sin resolver al período de medición</t>
  </si>
  <si>
    <t>MAHP03.01.04.18.P04</t>
  </si>
  <si>
    <t xml:space="preserve">MAHP03.01.18.FT09 
</t>
  </si>
  <si>
    <t xml:space="preserve">Porcentaje de atención  a los derechos de petición de reducción de tarifa.          
</t>
  </si>
  <si>
    <t>Número de respuestas de los derechos de petición de reducción de tarifa resueltos en el período de medición sobre total de solicitudes radicadas de derechos de petición de reducción de tarifa sin resolver al periodo de medición.</t>
  </si>
  <si>
    <t>MAHP03.01.04.18.P03</t>
  </si>
  <si>
    <t xml:space="preserve">MAHP03.01.18.FT10 
</t>
  </si>
  <si>
    <t xml:space="preserve">Porcentaje de atención  a las solicitudes de revocatoria directa          
</t>
  </si>
  <si>
    <t>Número revocatoria directa resueltas en el periodo de medición sobre total solicitudes radicadas de revocatoria directa sin resolver al periodo de medición</t>
  </si>
  <si>
    <t xml:space="preserve">MAHP03.01.18.FT11 
</t>
  </si>
  <si>
    <t xml:space="preserve">Porcentaje de solicitudes de revocatoria atendidas oportunamente.          
</t>
  </si>
  <si>
    <t>Número solicitudes de revocatorias resueltas en el periódo de medición con un término inferior o igual a 180 días hábiles a partir de la radicación de la revocatoria sobre total de solicitudes de revocatorias resueltas en el período de medición.</t>
  </si>
  <si>
    <t xml:space="preserve">MAHP03.01.18.FT12 
</t>
  </si>
  <si>
    <t xml:space="preserve">Porcentaje de los recursos de reconsideración atendidos oportunamente.          
</t>
  </si>
  <si>
    <t>Número de recursos de reconsideración resueltos en el período de medición con un término inferior o igual a 180 dias hábiles sobre total de recursos de reconsideración resueltos en el período de medición</t>
  </si>
  <si>
    <t>Gestion Hacienda Pública MAHP03</t>
  </si>
  <si>
    <t>MAHP03.01</t>
  </si>
  <si>
    <t>Fiscalizacion  MAHP03.01.02</t>
  </si>
  <si>
    <t>MAHP03.01.02.18.P09</t>
  </si>
  <si>
    <t xml:space="preserve">Verificar el cumplimiento de las obligaciones tributarias de ICA en la siguiente vigencia de los contribuyentes fiscalizados e identificados como inexactos                                                                                                                                                                                                                                                                                                                                                                                                                                                                                                                                                                                                                                                                                                                                                                                                                                                                                                  
</t>
  </si>
  <si>
    <t>Número de contribuyentes que presentaron y/o pago de la declaración de ICA en el año gravable siguiente a la fiscalización sobre número total de contribuyentes fiscalizados de ICA e identificados como inexactos en el año gravable fiscalizado</t>
  </si>
  <si>
    <t>Fiscalizacion MAHP03.01.02</t>
  </si>
  <si>
    <t xml:space="preserve">Porcentaje de contribuyentes con indicios de inexactitud   fiscalizados en el periodo objeto de análisis                                                                                                                                                                                                                                                                                                                                                                                                                                                                                                                                                                                                                                                                                                                                                                                                                                                                                                    
</t>
  </si>
  <si>
    <t>Número de contribuyentes con indicios de inexactitud fiscalizados en el periodo objeto de análisis sobre Número total de contribuyentes con indicios de inexactitud seleccionados a fiscalizar en el periodo objeto de análisis</t>
  </si>
  <si>
    <t>Gestion Hacienda Pública  MAHP03</t>
  </si>
  <si>
    <t>Fiscalizacion   MAHP03.01.02</t>
  </si>
  <si>
    <t>MAHP03.01.02.18.P10</t>
  </si>
  <si>
    <t xml:space="preserve">Verificar el cumplimiento de las obligaciones tributarias de ICA en la siguiente vigencia de los contribuyentes fiscalizados e identificados como omisos                                                                                                                                                                                                                                                                                                                                                                                                                                                                                                                                                                                                                                                                                                                                                                                                                                                                                 
</t>
  </si>
  <si>
    <t>Número de contribuyentes que presentaron y/o pago de la declaración de ICA en el año gravable siguiente a la fiscalización sobre número total de contribuyentes fiscalizados de ICA e identificados como omisos en el año gravable fiscalizado</t>
  </si>
  <si>
    <t>Número de contribuyentes con indicios de omision fiscalizados en el periodo objeto de análisis sobre número total de contribuyentes de la base con indicios de omisión seleccionados a fiscalizar en el periodo objeto de análisis</t>
  </si>
  <si>
    <t>MAHP03.01.02.18.P11</t>
  </si>
  <si>
    <t xml:space="preserve">Porcentaje de contribuyentes fiscalizados y trasladados al Subproceso de Determinación correspondientes a  las solicitudes de  Cancelación del registro de contribuyentes del impuesto de Industria y Comercio en el periodo objeto de medición.                                                                                                                                                                                                                                                                                                                                                                                                                                                                                                                                                                                                                                                                                                                                                                                                                                                                                 
</t>
  </si>
  <si>
    <t>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t>
  </si>
  <si>
    <t>Fiscalizacion MAHP03.10.02</t>
  </si>
  <si>
    <t>MAHP03.01.02.18.P12</t>
  </si>
  <si>
    <t xml:space="preserve">Porcentaje de obras construcción nueva y sus modalidades a los que se les haya otorgado o no licencia del Impuesto de delineación Urbana fiscalizados en el periodo objeto de medición.                                                                                                                                                                                                                                                                                                                                                                                                                                                                                                                                                                                                                                                                                                                                                                                                                                                                            
</t>
  </si>
  <si>
    <t>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t>
  </si>
  <si>
    <t xml:space="preserve">Porcentaje de eventos de  espectáculos Públicos que pagaron correctamente el impuesto fiscalizados en el periodo objeto de analisis           
</t>
  </si>
  <si>
    <t>Número de eventos de espectáculos públicos fiscalizados que pagaron correctamente el impuesto en el periodo objeto de medición sobre número total de eventos de espectáculos públicos fiscalizados en el periodo objeto de medición.</t>
  </si>
  <si>
    <t>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t>
  </si>
  <si>
    <t>MAHP03.01.02.18.P13</t>
  </si>
  <si>
    <t>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t>
  </si>
  <si>
    <t>MATH.02 Gestión del Talento Humano</t>
  </si>
  <si>
    <t xml:space="preserve">Porcentaje de Solicitudes de liquidación y reconocimiento de elementos salariales y prestaciones sociales atendidas          
</t>
  </si>
  <si>
    <t>Número de solicitudes de elementos salariales y prestaciones sociales respondidas sobre  Número de solicitudes de elementos salariales y prestaciones sociales recibidas por cien (100)</t>
  </si>
  <si>
    <t xml:space="preserve">MATH.02.06.18.FT.02 
</t>
  </si>
  <si>
    <t>Días promedio empleados en el trámite de liquidación y reconocimiento de elementos salariales y prestaciones sociales</t>
  </si>
  <si>
    <t>Sumatoria del Número de días empleados en el total de liquidaciones y reconocimientos de elementos salariales y prestaciones sociales atendidas sobre Número de solicitudes atendidas</t>
  </si>
  <si>
    <t xml:space="preserve">MATH.02.06.18.FT.03 
</t>
  </si>
  <si>
    <t xml:space="preserve">Porcentaje de reclamaciones válidas a los actos administrativos de reconocimiento y liquidación de elementos salariales y prestaciones sociales          
</t>
  </si>
  <si>
    <t>Número de reclamaciones válidas de elementos salariales y prestaciones sociales del periodo actual sobre Número de reclamaciones válidas de elementos salariales y prestaciones sociales del periodo anterior por cien (100)</t>
  </si>
  <si>
    <t>MAHP03 - Gestión de Hacienda Pública</t>
  </si>
  <si>
    <t xml:space="preserve">MAHP03.06 </t>
  </si>
  <si>
    <t>MAHP03.06.01 - Planeación Financiera y Prespuestal</t>
  </si>
  <si>
    <t>MAHP03.06.01.18.P02</t>
  </si>
  <si>
    <t>Cumplimiento de las actividades del cronograma presupuestal</t>
  </si>
  <si>
    <t>Numero de actividades cumplidas de acuerdo con los tiempos establecidos sobre el numero total de actividades esperadas en el trimestre por cien (100)</t>
  </si>
  <si>
    <t>4.5.0.1.00.1: Finanzas Públicas Sostenibles</t>
  </si>
  <si>
    <t>MAHP03.06.01.18.P04</t>
  </si>
  <si>
    <t>Porcentaje de solicitudes de liquidacion de sentencias y/o acuerdo conciliatorio atendidas</t>
  </si>
  <si>
    <t>Número de solicitudes de Liquidacion de de Sentencias y/o acuerdos Conciliatorios atendidas sobre el número de solicitudes de Liquidacion de Sentencias y/o Acuerdos conciliatorios radicadas por cien (100)</t>
  </si>
  <si>
    <t>Bimensual</t>
  </si>
  <si>
    <t>Porcentaje de solicitudes de liquidacion de sentencias y/o acuerdo conciliatorio atendidas oportunamente</t>
  </si>
  <si>
    <t>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t>
  </si>
  <si>
    <t>MAHP03.06.01.18.P01</t>
  </si>
  <si>
    <t>MAHP03.06.18.FT.04</t>
  </si>
  <si>
    <t>Porcentaje de solicitudes de viabilidad financiera de proyectos de acuerdo revisadas</t>
  </si>
  <si>
    <t>Numero de solicitudes de viabilidad financiera de proyectos de acuerdo revisadas sobre el Numero de solicitudes de viabilidad financiera de proyectos de acuerdo radicadas por cien (100)</t>
  </si>
  <si>
    <t>Limite de gastos de funcionamiento</t>
  </si>
  <si>
    <t>Gastos de Funcionaniento (GF) sobre Ingresos corrientes de Libre Destinacion (ICLD) por cien (100)</t>
  </si>
  <si>
    <t>MAHP03.06.02. - Seguimiento Manejo y Control Presupuestal</t>
  </si>
  <si>
    <t>MAHP03.06.02.18.P01</t>
  </si>
  <si>
    <t>Porcentaje de ejecución presupuestal de gastos</t>
  </si>
  <si>
    <t>Valor Ejecutado del Presupuesto de gastos sobre el Valor del Presupuesto de gastos asignado por cien (100)</t>
  </si>
  <si>
    <t>MAHP03.06.02.18.P02</t>
  </si>
  <si>
    <t>Porcentaje de modificaciones presupuestales realizadas en SAP de las autorizadas en el confis</t>
  </si>
  <si>
    <t>Número Modificaciones Presupuestales realizadas en SAP sobre el Número de modificaciones del presupuesto autorizadas por el Confis por cien (100)</t>
  </si>
  <si>
    <t>MAHP03.06.02.18.P03</t>
  </si>
  <si>
    <t>Superavit o Deficit de las rentas de la Administración Municipal</t>
  </si>
  <si>
    <t>Valor del ingreso de la fuente de financiación menos el valor del gasto de la fuente de financiación</t>
  </si>
  <si>
    <t>(V1 - V2)</t>
  </si>
  <si>
    <t>MAHP03.06.02.18.P04</t>
  </si>
  <si>
    <t>Porcentaje de cumplimiento en la rendición de informes</t>
  </si>
  <si>
    <t>Numero de Informes Presentados en el Mes Sobre el Numero de Informes a Presentar en el Mes por cien (100)</t>
  </si>
  <si>
    <t>MAHP03.06.02.18.P08</t>
  </si>
  <si>
    <t>MAHP03.06.18.FT.10</t>
  </si>
  <si>
    <t>Porcentaje de modificaciones presupuestales aprobadas por el confis</t>
  </si>
  <si>
    <t>Numero de solicitudes de modificaciones presupuetales aprobadas por el confis sobre el numero de solicitudes realizadas por los organismos de la Administración Municipal por 100</t>
  </si>
  <si>
    <t>MAHP03.06.02.18.P09</t>
  </si>
  <si>
    <t>Porcentaje de ejecución presupuestal de ingresos</t>
  </si>
  <si>
    <t>Valor Ejecutado del Presupuesto de ingresos al mes sobre Valor del Presupuesto de ingresos asignado en la vigencia por cien (100)</t>
  </si>
  <si>
    <t>Porcentaje de Modificaciones Presupuestales realizadas por el organismo con mayores solicitudes del total  de la entidad</t>
  </si>
  <si>
    <t>Número de Modificaciones Presupuestales realizadas por la dependencia con mayores solicitudes sobre el Número total de Modificaciones Presupuestales realizadas por las dependencias de la entidad por cien (100)</t>
  </si>
  <si>
    <t>MAHP03.06.03 CREDITO PUBLICO</t>
  </si>
  <si>
    <t>MAHP03.06.03.18.P02</t>
  </si>
  <si>
    <t>Cumplimiento de la sostenibilidad de endeudamiento</t>
  </si>
  <si>
    <t>Superavit Primario sobre los Intereses de la Deuda Pública por cien (100)</t>
  </si>
  <si>
    <t>MAHP03.06.18.FT.14</t>
  </si>
  <si>
    <t>Cumplimiento de la sostenibilidad</t>
  </si>
  <si>
    <t>Saldo deuda pública sobre ingresos corrientes por cien (100)</t>
  </si>
  <si>
    <t>MAHP03.06.18.FT.15</t>
  </si>
  <si>
    <t>Cumplimiento de solvencia</t>
  </si>
  <si>
    <t>Intereses deuda sobre ahorro operacional por cien (100)</t>
  </si>
  <si>
    <t>Prepago de la deuda pública destinado para inversión</t>
  </si>
  <si>
    <t>Sumatoria 20% (superavit+ rendimientos financieros de la vigencia anterior) menos Prepago de la Deuda Pública dividido por la Sumatoria 20% (superavit+ rendimientos financieros de la vigencia anterior) por cien</t>
  </si>
  <si>
    <t>(V1 - V2) / V1 * 100</t>
  </si>
  <si>
    <t>MAHP03.06.18.FT.17</t>
  </si>
  <si>
    <t>Liquidacion oportuna del servicio de la deuda pública interna</t>
  </si>
  <si>
    <t>Fecha de pago programada menos fecha de oficio a tesoreria</t>
  </si>
  <si>
    <t>V1 - V2</t>
  </si>
  <si>
    <t>MAHP03.06.18.FT.18</t>
  </si>
  <si>
    <t>Liquidacion oportuna del servicio de la deuda pública externa</t>
  </si>
  <si>
    <t>Fecha de pago programada menos fecha de oficio a Tesorería</t>
  </si>
  <si>
    <t>MAHP03.06.04  / Cofinanciación y Regalías</t>
  </si>
  <si>
    <t>MAHP03.06.04.18.P01</t>
  </si>
  <si>
    <t>MAHP03.06.18.FT.19</t>
  </si>
  <si>
    <t>Recursos de cofinanciación gestionados a partir del aporte del ente solicitante</t>
  </si>
  <si>
    <t>Recursos Aportados por el Ente Cofinanciante sobre los Recursos Aportados por Ente Solicitante más los Recursos Aportados por el Ente Cofinanciante por cien ( 100 )</t>
  </si>
  <si>
    <t>MATH02 Gestión del Talento humano</t>
  </si>
  <si>
    <t xml:space="preserve">MATH02.07 </t>
  </si>
  <si>
    <t>Gestion de Seguridad Social Integral</t>
  </si>
  <si>
    <t>Proteccion y Servicios Commplementarios</t>
  </si>
  <si>
    <t>MATH02.07.01.18.P01</t>
  </si>
  <si>
    <t xml:space="preserve">MATH02.07.18.FT01 
</t>
  </si>
  <si>
    <t xml:space="preserve">Porcentaje de aplicación de reportes de novedades del sistema de seguridad social integral de los servidores públicos de la Alcaldía de Santiago de Cali          
</t>
  </si>
  <si>
    <t>Numero de Novedades Aplicadas en el mes sobre el  Número Total de Novedades Reportadas en el mes por cien (100)</t>
  </si>
  <si>
    <t>Proteccion y Servicios Complementarios</t>
  </si>
  <si>
    <t xml:space="preserve">MATH02.07.18.FT02 
</t>
  </si>
  <si>
    <t xml:space="preserve">Porcentaje de saneamiento de cartera de entidades promotoras de salud (EPS)          
</t>
  </si>
  <si>
    <t>Valor de la Deuda depurada en el Trimestre sobre el valor Total de la deuda presunta  por cien (100)</t>
  </si>
  <si>
    <t xml:space="preserve"> MATH02.07.01.18.P03</t>
  </si>
  <si>
    <t xml:space="preserve">MATH02.07.18.FT03 
</t>
  </si>
  <si>
    <t xml:space="preserve">Porcentaje del presupuesto ejecutado de bonos pensionales          
</t>
  </si>
  <si>
    <t>Valor  de Bonos pensionales  pagados en el periodo sobre el Presupuesto asignado para el pago de bonos pensionales en el periodo por cien (100)</t>
  </si>
  <si>
    <t xml:space="preserve">Gestión y Desarrollo Humano </t>
  </si>
  <si>
    <t>Porcentaje de solicitudes de gestión del registro público de carrera realizados</t>
  </si>
  <si>
    <t>MATH02.06.18.FT.02</t>
  </si>
  <si>
    <t>Porcentaje de servidores públicos en periodo de prueba capacitados en evaluación de desempeño</t>
  </si>
  <si>
    <t>Número de servidores públicos en periodo de prueba capacitados en evaluación de desempeño sobre el número total de servidores públicos en periodo de prueba por cien (100)</t>
  </si>
  <si>
    <t>NO HAY ningun servidor publico en periodo de prueba</t>
  </si>
  <si>
    <t>MATH02.06.18.FT.03</t>
  </si>
  <si>
    <t>Porcentaje de empleados de carrera capacitados en evaluación de desempeño</t>
  </si>
  <si>
    <t>Número de servidores públicos capacitados en evaluación de desempeño sobre el número total de servidores públicos en periodo de prueba por cien (100)</t>
  </si>
  <si>
    <t>MATH02.06.18.FT.06</t>
  </si>
  <si>
    <t>Nivel de asistencia de los servidores públicos a las capacitaciones convocadas</t>
  </si>
  <si>
    <t>Numero de servidores públicos asistentes a las capacitaciones programadas del PIC sobre Numero Total de servidores públicos convocados a las capacitaciones programadas del PIC por cien (100)</t>
  </si>
  <si>
    <t>Porcentaje de historias laborales actualizadas</t>
  </si>
  <si>
    <t>MATH02.06.18.FT.09</t>
  </si>
  <si>
    <t>Días promedio empleados en la provisión de empleos vacantes</t>
  </si>
  <si>
    <t>Sumatoria de los días empleados en la provision de empleos vacantes sobre Numero de empleos vacantes provistos</t>
  </si>
  <si>
    <t>MATH02.06.18.FT.11</t>
  </si>
  <si>
    <t xml:space="preserve">Días promedio para actualizar con los documentos entregados por usuario el expediente laboral </t>
  </si>
  <si>
    <t>Sumatoria total del tiempo utilizado en la actualizacion de los expedientes laborales con los documentos aportados por los servidores publicos sobre el  Número de expedientes laborales actualizados con los documentos aportados por los usuarios</t>
  </si>
  <si>
    <t>MATH02.06.18.FT.12</t>
  </si>
  <si>
    <t>Disminución del nivel de solicitudes de revisión válidas en los resultados de los procesos de selección internos</t>
  </si>
  <si>
    <t>Porcentaje de solicitudes de revisión válidas en los resultados de los procesos de selección internos del periodo actual menos Porcentaje de solicitudes de revisión válidas en los resultados de los procesos de selección internos del periodo anterior sobre Porcentaje de solicitudes de revisión válidas en los resultados de los procesos de selección internos del periodo anterior por cien (100)</t>
  </si>
  <si>
    <t>MAJA01 Gestión Jurídico Administrativa</t>
  </si>
  <si>
    <t xml:space="preserve">MAJA01.02 </t>
  </si>
  <si>
    <t>Adquisición de Bienes, Obras  y Servicios</t>
  </si>
  <si>
    <t xml:space="preserve">MAJA01.02.01 Precontractual, MAJA01.02.02 Contractual, MAJA01.02.02 Poscontractual </t>
  </si>
  <si>
    <t>Todos los procedimientos del proceso</t>
  </si>
  <si>
    <t xml:space="preserve">MAJA01.02.18.FT01 
</t>
  </si>
  <si>
    <t xml:space="preserve">Cumplimiento oportuno en el Plan Anual de Adquisiciones (P.A.A)          
</t>
  </si>
  <si>
    <t>Departamento Administrativo de Contratación</t>
  </si>
  <si>
    <t>Número de Procesos de selección contractual iniciados en el SECOP dentro de las fechas estimadas (existentes en el PAA) sobre el  Número de Procesos de selección contratual programados en el PAA (en el trimestre) por cien (100)</t>
  </si>
  <si>
    <t>MAJA01.02.01 Precontractual</t>
  </si>
  <si>
    <t>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t>
  </si>
  <si>
    <t xml:space="preserve">MAJA01.02.18.FT02 
</t>
  </si>
  <si>
    <t xml:space="preserve">Nivel de pluralidad en los Procesos de Contratación de Licitación Pública, Menor cuantía, Concurso de méritos, Selección Abreviada y Grandes superficies           
</t>
  </si>
  <si>
    <t>MAJA01.02.02 Contractual, MAJA01.02.03 Poscontractual</t>
  </si>
  <si>
    <t>MAJA01.02.02.18.P09 Supervisión, MAJA01.02.03.18.P01 Liquidación del Contrato</t>
  </si>
  <si>
    <t>MAJA01.02.18.FT03</t>
  </si>
  <si>
    <t>Nivel de satisfaccion de los bienes y servicios contratados</t>
  </si>
  <si>
    <t>Número de Proveedores con contrato ejecutado con calificación buena o superior sobre el Número de Proveedores que suministraton bienes y servicios en el periodo por cien (100)</t>
  </si>
  <si>
    <t>5.3. Participación Ciudadana</t>
  </si>
  <si>
    <t xml:space="preserve">5.3.1 Ciudadania Activa y Participativa </t>
  </si>
  <si>
    <t xml:space="preserve">MMPS04 Participación Social </t>
  </si>
  <si>
    <t xml:space="preserve">MMPS04.01 </t>
  </si>
  <si>
    <t>MMPS04.01.18.P01  Promoción de Control Social</t>
  </si>
  <si>
    <t xml:space="preserve">MMPS04.01.18.FT01 
</t>
  </si>
  <si>
    <t xml:space="preserve">Porcentaje de proyectos de inversión en la entidad en los que se implementan acciones orientadas al control social  en  la fase de ejecución acorde a los lineamientos proporcionados por la SDTYPC           
</t>
  </si>
  <si>
    <t>Número de proyectos de inversión por organismo con acciones orientadas al control social que cumplen los lineamientos proporcionados por la SDTYPC en la etapa de ejecución sobre Número total de proyectos de inversión en la fase de ejecución por organismo.</t>
  </si>
  <si>
    <t xml:space="preserve">MMPS04.01.18.P05  Planeación Participativa </t>
  </si>
  <si>
    <t xml:space="preserve">MMPS04.01.18.FT02
</t>
  </si>
  <si>
    <t xml:space="preserve">Porcentaje de proyectos de inversión en la entidad en los que se realizan acciones orientadas al fortalecimiento de la participación efectiva de los grupos de interes en el diagnóstico y formulación          
</t>
  </si>
  <si>
    <t>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t>
  </si>
  <si>
    <t xml:space="preserve">MMPS04.01.18.P02  Promoción y Fortalecimiento de la Participación </t>
  </si>
  <si>
    <t xml:space="preserve">MMPS04.01.18.FT03 
</t>
  </si>
  <si>
    <t xml:space="preserve">Porcentaje de cumplimiento de las actividades incluidas para la promoción y el  fortalecimiento de la participación en el ciclo de la Gestión de los organismos en el periodo evaluado.          
</t>
  </si>
  <si>
    <t>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t>
  </si>
  <si>
    <t>(V1 / V2) * 101</t>
  </si>
  <si>
    <t>2.5 Gestion integral del riesgo de desastres</t>
  </si>
  <si>
    <t>2.5.1 Conocimiento del riesgo</t>
  </si>
  <si>
    <t>MMCS03 Convivencia y seguridad</t>
  </si>
  <si>
    <t xml:space="preserve">MMCS03.05 </t>
  </si>
  <si>
    <t>Gestion del riesgo de desastres</t>
  </si>
  <si>
    <t>MECS03.05.01 Reduccion del riesgo de desastres</t>
  </si>
  <si>
    <t>MMCS03.05.01.18.P02 Prevencion y mitigacion del riesgo del Subproceso: Reduccion del riesgo de desastres</t>
  </si>
  <si>
    <t xml:space="preserve">MMCS03.05.18.FT02 </t>
  </si>
  <si>
    <t xml:space="preserve">Numero de visitas tecnicas para identificacion de posibles escenarios de riesgo en factores como amenazas, vulnerabilidades, exposicion de personas y bienes a la poblacion vulnerable de la zona rural y urbana de Cali.          </t>
  </si>
  <si>
    <t>Secretaria de Gestion del Riesgo, Emergencia y Desastres</t>
  </si>
  <si>
    <t xml:space="preserve">Numero visitas técnicas de conceptos técnicos de vulnerabilidad ejecutadas sobre Numero visitas técnicas de conceptos técnicos de vulnerabilidad solicitadas </t>
  </si>
  <si>
    <t>V1/V2*100</t>
  </si>
  <si>
    <t xml:space="preserve">MMCS03.05.18.FT03 
</t>
  </si>
  <si>
    <t xml:space="preserve">Cumplimiento en la programación de capacitaciones y entrenamiento a la comunidad en temas básicos de Gestión del Riesgo           
</t>
  </si>
  <si>
    <t>Numero de capacitaciones y entrenamientos de prevencionistas  realizadas sobre Numero de capacitaciones y entrenamientos programados</t>
  </si>
  <si>
    <t>2.1. Movilidad sostenible, saludable,  segura y accesible</t>
  </si>
  <si>
    <t xml:space="preserve">2.1.5. Regulación, control y gestión para  la optimización del tráfico y la seguridad vial </t>
  </si>
  <si>
    <t xml:space="preserve">MMCS03.03 </t>
  </si>
  <si>
    <t xml:space="preserve">Gestión del Tránsito y Transporte </t>
  </si>
  <si>
    <t xml:space="preserve">MMCS03.03.01  Regulación del Tránsito </t>
  </si>
  <si>
    <t xml:space="preserve">MMCS.03.03.01.18.P03 Atención de accidentes e incidentes de tránsito </t>
  </si>
  <si>
    <t xml:space="preserve">MMCS03.10.18.FT01 
</t>
  </si>
  <si>
    <t xml:space="preserve">Tiempo de atencion de respuesta a incidentes y/o accidentes de transito          
</t>
  </si>
  <si>
    <t>Secretaria de Movilidad</t>
  </si>
  <si>
    <t>Minutos</t>
  </si>
  <si>
    <t xml:space="preserve">V1: Sumatoria de las diferencias entre los tiempos de llegada y tiempos de reporte  del incidente y/o accidente de transito           
V2: Numero de incidentes y/o accidentes de transito           
</t>
  </si>
  <si>
    <t>V1/V2</t>
  </si>
  <si>
    <t xml:space="preserve">MMCS03.10.18.FT02 
</t>
  </si>
  <si>
    <t xml:space="preserve">Tasa de mortalidad por accidentes de tránsito           
</t>
  </si>
  <si>
    <t xml:space="preserve">Tasa por 100.000 habitantes </t>
  </si>
  <si>
    <t xml:space="preserve">V1= Número de defunciones por accidentes de tránsito           
V2 = Número de habitantes del municipio de Santiago de Cali            
</t>
  </si>
  <si>
    <t>V1/V2 x 100.000</t>
  </si>
  <si>
    <t>MMCS03.03.04  Servicio integral a conductores, infractores y demás usuarios de las vías</t>
  </si>
  <si>
    <t>MMCS03.03.04.18P03 Campañas educativas</t>
  </si>
  <si>
    <t xml:space="preserve">MMCS03.10.18.FT03 </t>
  </si>
  <si>
    <t xml:space="preserve">Cumplimiento de la programación de aulas móviles           
</t>
  </si>
  <si>
    <t xml:space="preserve">V1 = Número de aulas moviles realizadas al trimestre          
V2 = Número de aulas moviles programadas al trimestre          
</t>
  </si>
  <si>
    <t xml:space="preserve">MMCS03.03.04.18P04  Implementación de estrategias pedagogicas en seguridad vial para comunidades educativas </t>
  </si>
  <si>
    <t xml:space="preserve">MMCS03.10.18.FT04 
</t>
  </si>
  <si>
    <t xml:space="preserve">Incremento porcentual  de  la cobertura de establecimientos educativos intervenidos          
</t>
  </si>
  <si>
    <t xml:space="preserve">V1 = Número de Establecimientos Educativos atendidos al trimestre de la  vigencia actual           
V2 = Número de Establecimientos Educativos atendidos al trimestre  de  la vigencia anterior          
</t>
  </si>
  <si>
    <t>((V1-V2)/V2) x 100</t>
  </si>
  <si>
    <t xml:space="preserve">MMCS03.10.18.FT05 
</t>
  </si>
  <si>
    <t xml:space="preserve">Incremento porcentual en la cobertura de usuarios intervenidos en Establecimiento Educativos a través de estrategias Pedagógicas en seguridad vial.          
</t>
  </si>
  <si>
    <t xml:space="preserve">V1 = Número de usuarios atendidos de las instituciones educativas atendidas al trimestre de la  vigencia actual          
V2 = Número de usuarios atendidos de las instituciones atendidas al trimestre en la vigencia anterior          
</t>
  </si>
  <si>
    <t>((V1-V2)/V2) x 101</t>
  </si>
  <si>
    <t>MATH02.06</t>
  </si>
  <si>
    <t xml:space="preserve">MAHP03.01.18.FT14
</t>
  </si>
  <si>
    <t xml:space="preserve">MAHP03.01.18.FT16
</t>
  </si>
  <si>
    <t xml:space="preserve">MAHP03.01.18.FT17
</t>
  </si>
  <si>
    <t xml:space="preserve">MAHP03.01.18.FT18
</t>
  </si>
  <si>
    <t xml:space="preserve">MAHP03.01.18.FT19
</t>
  </si>
  <si>
    <t xml:space="preserve">MAHP03.01.18.FT20
</t>
  </si>
  <si>
    <t xml:space="preserve">MAHP03.01.18.FT21
</t>
  </si>
  <si>
    <t>4.3. Componente:  Zonas de vocación económica  y marketing de ciudad</t>
  </si>
  <si>
    <t>4.3.1. Programa:  Potencial turístico rural y urbano</t>
  </si>
  <si>
    <t xml:space="preserve">DESARROLLO SOCIAL </t>
  </si>
  <si>
    <t>MMDS01.11</t>
  </si>
  <si>
    <t>Secretaría de Turismo</t>
  </si>
  <si>
    <t>Promocion y Monitoreo del sector turístico MMDS01.11.18.P03</t>
  </si>
  <si>
    <t xml:space="preserve">Cumplimiento de estrategias de promoción desarrolladas </t>
  </si>
  <si>
    <t>MMDS01.11.18.FT.01</t>
  </si>
  <si>
    <t>Número de estrategias promocionales desarrolladas sobre Número de estrategias promocionales proyectadas a realizar</t>
  </si>
  <si>
    <t>MMDS01.11.18.P03 Promocion y Monitoreo del sector turístico</t>
  </si>
  <si>
    <t>MMDS01.11.18.FT.02</t>
  </si>
  <si>
    <t xml:space="preserve">Porcentaje de cumplimiento en la proyección de  prestadores de servicios turísticos formados </t>
  </si>
  <si>
    <t>Número de prestadores de servicios turísticos formados sobre Numero de prestadores de servicios turísticos a formar proyectados</t>
  </si>
  <si>
    <t>Promocion y Monitoreo del sector turístico MMDS01.09.06.18.P03</t>
  </si>
  <si>
    <t>MMDS01.11.18.FT.03</t>
  </si>
  <si>
    <t xml:space="preserve">Acompañamiento  de prestadores de servicios turísticos </t>
  </si>
  <si>
    <t>Número de prestadores de servicios turísticos a los que se les realizó acompañamiento sobre Número de prestadores de servicios turísticos proyectados a realizar un  acompañamiento</t>
  </si>
  <si>
    <t>3.5.4. Cali vitrina al mundo</t>
  </si>
  <si>
    <t>3.5.4.3. Visita Cali</t>
  </si>
  <si>
    <t>Desarrollo e Innovación del Producto Turístico MMDS01.11.18.P02</t>
  </si>
  <si>
    <t>MMDS01.11.18.FT.04</t>
  </si>
  <si>
    <t>Porcentaje de cumplimiento en la organización de eventos turísticos programados</t>
  </si>
  <si>
    <t xml:space="preserve">Número de eventos  organizados sobre Número total de eventos a organizar  </t>
  </si>
  <si>
    <t xml:space="preserve">3.5.4. Cali vitrina al mundo </t>
  </si>
  <si>
    <t>Promoción y Monitoreo del Sector Turístico  MMDS01.09.06.18.P03</t>
  </si>
  <si>
    <t>MMDS01.11.18.FT.05</t>
  </si>
  <si>
    <t xml:space="preserve">Medir la gestión para la participación en eventos turísticos con el fin de promocionar la ciudad </t>
  </si>
  <si>
    <t>Numero de eventos turísticos  en los cuales se participa sobre Número total de eventos  a participar programados</t>
  </si>
  <si>
    <t>4.5. Cali Participativa y Bien Gobernada</t>
  </si>
  <si>
    <t>5.1. Gerencia Pública basada en resultados y la defensa de lo público</t>
  </si>
  <si>
    <t>2.2.1. Planificación y control del territorio</t>
  </si>
  <si>
    <t>5.1.1. Finanzas Públicas Sostenibles</t>
  </si>
  <si>
    <t>5.1.2. Información de calidad para la planificación territorial</t>
  </si>
  <si>
    <t>MCCO01.02.18.FT01</t>
  </si>
  <si>
    <t>COSTO MEDIO DE CUENTAS POR PAGAR CONTABILIZADA</t>
  </si>
  <si>
    <t>MAHP03.03.18.FT.05</t>
  </si>
  <si>
    <t xml:space="preserve">Porcentaje de Agentes Retenedores  (Entidades de derecho público del nivel central y descentralizado) fiscalizados (Contribución sobre contratos de obra pública, Estampilla Prodesarrollo Urbano ) fiscalizados  en el periodo 
</t>
  </si>
  <si>
    <t xml:space="preserve">Porcentaje de  Agentes Retenedores  de Estampilla Procultura (entidades descentralizadas y entidades educativas privadas) fiscalizados  en el periodo.
</t>
  </si>
  <si>
    <t xml:space="preserve">Gestión Tributaria </t>
  </si>
  <si>
    <t>Cumplimiento frente a la meta</t>
  </si>
  <si>
    <t>PROMEDIO</t>
  </si>
  <si>
    <t>1. Satisfacción de  las necesidades y
expectativas de las partes interesadas.</t>
  </si>
  <si>
    <t>1. Mejorar la satisfacción del cliente.</t>
  </si>
  <si>
    <t>Nivel de percepcion de la atencion del usuario a traves del canal presencial</t>
  </si>
  <si>
    <t>Nivel de percepcion de la atencion del usuario a traves del canal no presencial</t>
  </si>
  <si>
    <t>Nivel de satisfacción de los ciudadanos sobre tramites y servicios</t>
  </si>
  <si>
    <t>Planeación institucional / Subproceso Gestión de Servicio al Ciudadano</t>
  </si>
  <si>
    <t>Oportunidad de respuesta a PQRD</t>
  </si>
  <si>
    <t>Organizar  los  datos  registrados  en  el  Sistema  de Gestión
Documental
Elaborar y publicar informe de seguimiento a la atención de PQRD
Remitir  informe  al  organismo  responsable  para  que  se</t>
  </si>
  <si>
    <t>3. Mejorar los ingresos tributarios.</t>
  </si>
  <si>
    <t>Gestion de Finanzas Publicas
/ Subproceso de Seguimiento, Manejo y Control Presupuestal</t>
  </si>
  <si>
    <t>A  traves  del  programa  Finanzas  Públicas  Sostenibles,  se
busca  garantizar  el  incremento  de los  ingresos  tributarios por   parte   de   los   contribuyentes   y   la   recuperación   de cartera,    la    ejecución    permanente    y    estratégica    de programas de fiscalización y cobro (persuasivo - coactivo) de  los  tributos  municipales;  brindar  asesoría  y  fortalecer las    competencias    en    el    tema    presupuestal    a    los funcionarios públicos del Municipio de Santiago de Cali</t>
  </si>
  <si>
    <t>$6.231 millones</t>
  </si>
  <si>
    <t>Departamento Administrativo de Hacienda Municipal - Subdirección de Impuestos y Rentas Municipales, Subdireccion de Finanza Públicas</t>
  </si>
  <si>
    <t>Sistema de gestión de seguridad y salud en el trabajo en la Alcaldía, implementado</t>
  </si>
  <si>
    <t>Departamento Administrativo de Desarrollo e Innovación Institucional - Subdirección de Gestión Estrategica del Talento Humano</t>
  </si>
  <si>
    <t>Planeación Institucional / Subproceso Planeación del Talento Humano</t>
  </si>
  <si>
    <t>Prueba Piloto de Teletrabajo</t>
  </si>
  <si>
    <t>$49´999.045 para la prueba, Recursos propios del Proceso</t>
  </si>
  <si>
    <t>Gestion y Desarrollo Humano</t>
  </si>
  <si>
    <t>Ampliar la cobertura
en el desarrollo de competencias en el talento humano de la Administración Municipal en función de los
procesos</t>
  </si>
  <si>
    <t>Clima y la cultura organizacional diagnosticado, intervenido y medido</t>
  </si>
  <si>
    <t>Planeación institucional / Subproceso Sistemas de Gestión</t>
  </si>
  <si>
    <t>6. Mejorar la infraestructura física
de la entidad.</t>
  </si>
  <si>
    <t>Administración de bienes muebles, inmuebles y autormotores</t>
  </si>
  <si>
    <t>Puestos de trabajo renovados en condiciones optimas</t>
  </si>
  <si>
    <t>Realizar obras de infraestructura física para la adecuaciónde puestos de trabajo
Realizar la adquisición de mobiliario de puestos de Trabajo para la administración central del Municipio de Cali</t>
  </si>
  <si>
    <t>7. Mejorar la infraestructura tecnológica y las comunicaciones.</t>
  </si>
  <si>
    <t>Módulos de SAPadicionales enproceso deimplementación en elSGAFT - BCM 36% y</t>
  </si>
  <si>
    <t>Ampliar los servicios brindados por el Sistema de GestiónAdministrativa  y  Financiero  Territorial,  implementando  losmódulos  Bank  Communication  Management  (BCM)  y  TaxRevenue Management (TRM)</t>
  </si>
  <si>
    <t>Porcentaje de disponibilidad de los servicios TI</t>
  </si>
  <si>
    <t>Sin Información</t>
  </si>
  <si>
    <t>Con  el  objetivo  de  elevar  la  disponinilidad  de  tiempos  enlos   DataCenters   Transversales.   DATIC   está   realizandoproyectos    de    mejoramiento    que    haran    que    dicha disponibilidad se eleve y estaremos encaminados a  que a final  del  año  podamos  cumplir  con  el  primer  escalon  del estandar           tier.           Dichos           proyectos           se resumen:4134.010.26.1.0183   DE   2018   “ADQUISICIÓN, INSTALACIÓN  Y  MANTENIMIENTO  DE  EQUIPOS  PARA
LA ADECUACIÓN DE LOS DATACENTER PISO UNO (1)Y    PISO    (15).    EN    EL    MARCO    DEL    PROYECTOMANTENIMIENTO DE LOS SERVICIOS QUE OFRECE ELDATACENTER  DE  LA  ADMINISTRACIÓN  DE SANTIAGODE CALI. SEGÚN FICHA EBI 22038599”.</t>
  </si>
  <si>
    <t>Numero deconexiones consoporte y mantenimieto en laRed MunicipialIntegrada REMI</t>
  </si>
  <si>
    <t>conectados  (CALIs,  Hospitales,  Secretaría  de  Movilidad  yBibliotecas Municipales) y al sistema de video vigilancia dela  ciudad  de  Santiago  de  Cali,  garantizando  el  soporte
lógico a 15 bibliotecas, 20 hospitales, 13 CALI´s y a 1.527cámaras  de  video  vigilancia,  adicional  soporte  físico  a1024 kilómetros de conexión de fibra óptica.</t>
  </si>
  <si>
    <t>8. Mejorar la participación ciudadana</t>
  </si>
  <si>
    <t>Planeacion Institucional / Servicio al Ciudadano</t>
  </si>
  <si>
    <t>DIRECTRICES</t>
  </si>
  <si>
    <t>OBJETIVOS DE CALIDAD</t>
  </si>
  <si>
    <t>META 2019</t>
  </si>
  <si>
    <t>SEGUIMIENTO</t>
  </si>
  <si>
    <t>Atencion al Usuario</t>
  </si>
  <si>
    <t>Secretaria de Desarrollo Territorial y Participacion Ciudadana</t>
  </si>
  <si>
    <t>Departamento Administrativo de Desarrollo e Innovación Institucional - Subdirección de Trámites, Servicios y Gestión Documental</t>
  </si>
  <si>
    <t>2. Prestación de servicios públicos y sociales de manera oportuna y eficaz.</t>
  </si>
  <si>
    <t>2. Mejorar la oportunidad  en la
prestación de servicios públicos y sociales.</t>
  </si>
  <si>
    <t>4. Mejorar el desempeño laboral del
Talento Humano.</t>
  </si>
  <si>
    <t>5. Mejora continua de los procesos.</t>
  </si>
  <si>
    <t>5. Mejorar el desempeño de los
procesos.</t>
  </si>
  <si>
    <t>Brindar lineamientos sobre la medición y seguimiento a los procesos  de  la  Entidad  y  promover  un  el  análisis  de  los resultados  para  promover  toma  de  decisiones  basado  en evidencia y la mejora.</t>
  </si>
  <si>
    <t>Departamento Administrativo de Desarrollo e Innovación Institucional - Subdirección de Gestión Organizacional</t>
  </si>
  <si>
    <t>CRITICO</t>
  </si>
  <si>
    <t>$ 585.000.000</t>
  </si>
  <si>
    <t>Unidad Administrativa especial de gestión de bienes y servicios</t>
  </si>
  <si>
    <t>Departamento Administrativo de Tecnologias de la Informacion y las Comunicaciones</t>
  </si>
  <si>
    <t>$38.998.918</t>
  </si>
  <si>
    <t>5. Promoción de la participación ciudadana</t>
  </si>
  <si>
    <t>Nivel de implementación de  la estrategia de Rendición de
Cuentas</t>
  </si>
  <si>
    <t>Departamento Administrativo de Desarrollo e Innovación Institucional- Subdirección de Trámites, Servicios y Gestión Documental</t>
  </si>
  <si>
    <t>CRITICOS I TRIMESTRE'!A1</t>
  </si>
  <si>
    <t>BAJOS I TRIMESTRE'!A1</t>
  </si>
  <si>
    <t>CRITICOS III TRIMESTRE'!A1</t>
  </si>
  <si>
    <t>BAJOS III TRIMESTRE'!A1</t>
  </si>
  <si>
    <t>CRITICOS IV TRIMESTRE'!A1</t>
  </si>
  <si>
    <t>BAJOS IV TRIMESTRE'!A1</t>
  </si>
  <si>
    <t>99,97%</t>
  </si>
  <si>
    <t>100,4%</t>
  </si>
  <si>
    <t>100,9%</t>
  </si>
  <si>
    <t>99,7%</t>
  </si>
  <si>
    <t>98,6%</t>
  </si>
  <si>
    <t>99,0%</t>
  </si>
  <si>
    <t>8,6%</t>
  </si>
  <si>
    <t>9,4%</t>
  </si>
  <si>
    <t>No se programan operativos a menores, debido a la ausencia de 6 comisarios que fueron nombrados en otros cargos.</t>
  </si>
  <si>
    <t>A marzo 31/2019, el prestador EMCALI EICE ESP no ha presentado cuenta de cobro por deficit de subsidios en el servicio de acueducto por lo cual no es posible medir el indicador de cobertura de subsidios en este mes</t>
  </si>
  <si>
    <t>El 26 de febrero de 2019, el prestador radicó cuenta de cobro del programa de minimo vital del último cuatrimestre 2018 por valor de $ 6.001.003.606 
A marzo 31/2019, el prestador EMCALI EICE ESP no ha presentado cuenta de cobro por el programa de minimo vital vigencia 2019. Por lo tanto, no hay información 2019 para medir el indicador.</t>
  </si>
  <si>
    <t>0,72%</t>
  </si>
  <si>
    <t>1,35%</t>
  </si>
  <si>
    <t>26,16%</t>
  </si>
  <si>
    <t xml:space="preserve">17,31%  </t>
  </si>
  <si>
    <t>Porcentaje de movilidad del personal</t>
  </si>
  <si>
    <t>V1 = Número de distribuciones y/o traslados.
V2 =Total de personal Activo de la administración municipal en el periodo.</t>
  </si>
  <si>
    <t>Porcentaje de participación femenina en el máximo nivel decisorio.</t>
  </si>
  <si>
    <t>V1 = Número de empleos ocupados por personal femenino en el máximo nivel decisorio.
V2 =Total de empleos ocupados por funcionarios públicos en el máximo nivel decisorio.</t>
  </si>
  <si>
    <t>Porcentaje de participación femenina en otros niveles decisorios.</t>
  </si>
  <si>
    <t>V1 = Número de empleos ocupados por personal femenino en otros niveles decisorios.
V2 =Total de empleos ocupados por funcionarios públicos en otros niveles decisorios.</t>
  </si>
  <si>
    <t>Disminución del nivel de solicitudes de revisión válidas en los resultados de los procesos de selección internos.</t>
  </si>
  <si>
    <t>( V1 - V2 ) / V2 *100</t>
  </si>
  <si>
    <t>V1=Sumatoria de los días empleados en la provision de empleos vacantes.
V2=Numero de empleos vacantes provistos.</t>
  </si>
  <si>
    <t>Porcentaje de facilitadores del grupo multiplicador capacitados en Evaluación de Desempeño Laboral</t>
  </si>
  <si>
    <t>V1 = Número de facilitadores capacitados en evaluación de desempeño
V2= Número total de facilitadores asignados mediante acto administrativo por la entidad</t>
  </si>
  <si>
    <t>Porcentaje de servidores públicos de carrera administrativa con evaluación de desempeño anual oportunamente reportada</t>
  </si>
  <si>
    <t>V1 = Número de servidores publicos de carrera administrativa con evaluacion definitiva periodo anual u ordinario reportada oportunamente a la Subdireccion de Gestion Estrategica del Talento Humano
V2=Número total de servidores publicos de carrera administrativa</t>
  </si>
  <si>
    <t>Porcentaje de Gerentes Públicos con evaluación de Acuerdos de Gestión oportunamente reportada a la Subdirección de Gestión Estratégica del Talento Humano</t>
  </si>
  <si>
    <t>V1 = Número Gerentes Publicos con evaluacion de Acuerdos de Gestion oportunamente reportada a la Subdireccion de Gestion Estrategica del Talento Humano
V2= Número total de Gerentes Publicos</t>
  </si>
  <si>
    <t>(V1*V2)/100</t>
  </si>
  <si>
    <t>Nivel de cumplimiento de las actividades incluidas en el Programa de Bienestar Social e Incentivos</t>
  </si>
  <si>
    <t>V1=Número de actividades de bienestar realizadas
V2=Número total de actividades de bienestar programadas</t>
  </si>
  <si>
    <t>Porcentaje de Servidores Públicos con inducción y/o reinducción recibida</t>
  </si>
  <si>
    <t>V1 = Número de servidores públicos con inducción y/o reinducción recibida
V2 = Número total de servidores públicos que ingresaron y/o presentaron movilidad en planta</t>
  </si>
  <si>
    <t>( V1 / V2 ) *100</t>
  </si>
  <si>
    <t>V1=Número de servidores públicos asistentes a las capacitaciones programadas del PIC
V2=Número total de servidores públicos convocados a las capacitaciones programadas del PIC</t>
  </si>
  <si>
    <t>V1=Número de historias laborales actualizadas
V2=Número total de historias laborales de los servidores públicos activos, jubilados y/o pensionados del Municipio de Santiago de Cali</t>
  </si>
  <si>
    <t>Días promedio para actualizar con los documentos entregados por usuario el expediente laboral</t>
  </si>
  <si>
    <t>V1=Sumatoria total del tiempo utilizado en la actualizacion de los expedientes laborales con los documentos aportados por los servidore publicos
V2=Número de expedientes laborales actualizados con los documentos aportados por los usuarios</t>
  </si>
  <si>
    <t>( V1 / V2 )</t>
  </si>
  <si>
    <t>Gestión del Talento Humano</t>
  </si>
  <si>
    <t>Cali Progresa Contigo 2016 - 2019</t>
  </si>
  <si>
    <t xml:space="preserve">Cali participativa y bien gobernada 
</t>
  </si>
  <si>
    <t xml:space="preserve">Participación ciudadana </t>
  </si>
  <si>
    <t>Ciudadanía activa y participativa.</t>
  </si>
  <si>
    <t xml:space="preserve">MMCS03.06 </t>
  </si>
  <si>
    <t>MMCS03.06.01 FORMACIÓN DE CULTURA CIUDADANA MMCS03.06.02 GESTION DE PAZ</t>
  </si>
  <si>
    <t>MMCS03.06.01.18.P01 - MMCS03.06.01.18.P02 - MMCS03.06.02.18.P01 - MMCS03.06.02.18.P02 - MMCS03.06.02.18.P03</t>
  </si>
  <si>
    <t>MMCS03.06.18.FT01</t>
  </si>
  <si>
    <t xml:space="preserve">Secretaría de Paz y Cultura Ciudadana </t>
  </si>
  <si>
    <t>V1, V2, V3, Vn = porcentaje de avance de cada uno de los documentos , n= Numero de documentos encontrados.</t>
  </si>
  <si>
    <t>Avance en la formulacion de metodologias, lineamientos y orientaciones tecnicas para la implementacion de acciones de paz  y cultura ciudadana = (V1+V2+V3+Vn) / n</t>
  </si>
  <si>
    <t>MMCS03.06.18.FT02</t>
  </si>
  <si>
    <t xml:space="preserve">Nivel de satisfaccion de los ciudadanos sobre las acciones de formacion del proceso. </t>
  </si>
  <si>
    <t>porcentaje</t>
  </si>
  <si>
    <t>V1,V2,V3,Vn = Porcentaje de satisfaccion de cada capacitacion realizada,n=  # de capacitaciones realizadas</t>
  </si>
  <si>
    <t xml:space="preserve">Nivel de satisfaccion de los ciudadanos sobre las acciones de formacion del proceso = V1+V2+V3+Vn / n </t>
  </si>
  <si>
    <t>MMCS03.06.18.FT03</t>
  </si>
  <si>
    <t xml:space="preserve">Cobertura poblacional de las acciones de formación de Paz, Cultura Ciudadana y Derechos Humanos.  </t>
  </si>
  <si>
    <t>PE= Porcentaje cobertura poblacional de cada programa , V2= avance cobertura , V3= Cobertura planeada</t>
  </si>
  <si>
    <t>PE= (V2/V3)*100    Porcentaje total de cobertura= (PE1+PE2+PE3+…PE n) / numero de eventos</t>
  </si>
  <si>
    <t>MMCS03.06.18.FT04</t>
  </si>
  <si>
    <t xml:space="preserve">Nivel de satisfaccion de los ciudadanos sobre las acciones de Intervencion del proceso. </t>
  </si>
  <si>
    <t xml:space="preserve">V1+V2+V3+Vn= Porcentaje de satisfaccion de cada evento realizado , n= numero de eventos realizadas </t>
  </si>
  <si>
    <t>Nivel de satisfaccion de los ciudadanos sobre las acciones de Intervencion del proceso= V1+V2+V3+Vn / n</t>
  </si>
  <si>
    <t>MMCS03.06.18.FT05</t>
  </si>
  <si>
    <t xml:space="preserve">Cobertura poblacional de las acciones de intervencion de Paz, Cultura Ciudadana y Derechos Humanos.  </t>
  </si>
  <si>
    <t>PE= Porcentaje cobertura poblacional de cada programa, V2= avance cobertura , V3= Cobertura planeada</t>
  </si>
  <si>
    <t>MMCS03.06.18.FT06</t>
  </si>
  <si>
    <t xml:space="preserve">Nivel de satisfaccion de los ciudadanos sobre las acciones de visibilizacion del proceso de Gestion de Paz y Cultura Ciudadana. </t>
  </si>
  <si>
    <t xml:space="preserve">V1+V2+V3+Vn= Porcentaje de satisfaccion de cada evento realizado, n= numero de eventos realizadas </t>
  </si>
  <si>
    <t>Nivel de satisfaccion de los ciudadanos sobre las acciones de Visibilizacion del proceso= V1+V2+V3+Vn / n</t>
  </si>
  <si>
    <t>MMCS03.06.18.FT07</t>
  </si>
  <si>
    <t xml:space="preserve">Avance de las acciones de visibilizacion de Paz, Cultura Ciudadana y Derechos Humanos. </t>
  </si>
  <si>
    <t>n= Numero de eventos encontrados., V1, V2, V3, Vn = porcentaje de avance de cada uno de los eventos de visibilizacion de paz, cultura ciudadana y derechos humanos</t>
  </si>
  <si>
    <t>Avance de las acciones de visibilizacion de Paz, Cultura Ciudadana y Derechos Humanos = (V1+V2+V3+Vn) / n</t>
  </si>
  <si>
    <t>Desarrollo Social</t>
  </si>
  <si>
    <t>Inspección y Vigilancia</t>
  </si>
  <si>
    <t>Evaluación para el control de los establecimientos de educación formal, de educación para el trabajo y el desarrollo humano y educacion informal</t>
  </si>
  <si>
    <t>MMDS01.01.18.FT.01</t>
  </si>
  <si>
    <t>Porcentaje  de cumplimiento del plan operativo de inspección y vigilancia</t>
  </si>
  <si>
    <t xml:space="preserve">Secretaría de Educación </t>
  </si>
  <si>
    <t>Eficiencia</t>
  </si>
  <si>
    <t>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t>
  </si>
  <si>
    <t>Porcentaje de cumplimiento del plan operativo de inspeccion y vigilancia = (V1 /V2)*100</t>
  </si>
  <si>
    <t xml:space="preserve">Desarrollo Social </t>
  </si>
  <si>
    <t xml:space="preserve">
Fortalecimiento de la calidad educativa MMDS01.01.06
Evaluación de la calidad educativa MMDS01.01.08
Gestión de la educación inicial MMDS01.01.09
</t>
  </si>
  <si>
    <t xml:space="preserve">Gestión del plan de apoyo al mejoramiento de la calidad educativa PAM MMDS01.01.06.18.P01 
Gestión del proyecto educativo institucional MMDS01.01.06.18.P02 
Gestión del plan territorial  de formación docente MMDS01.01.06.18.P03 
Fortalecimiento a los  proyectos pedagógicos transversales MMDS01.01.06.18.P04 
Promover la articulación de los niveles educativos MMDS01.01.06.18.P05 
Gestión del uso y apropiación de medios y tecnologías de la información y  comunicación MMDS01.01.06.18.P06 
Fortalecimiento de experiencias significativas MMDS01.01.06.18.P07 
Desarrollo de competencias básicas MMDS01.01.06.18.P08
Orientar la ruta de mejoramiento institucional MMDS01.01.08.18.P01 
Análisis y uso de los resultados de las evaluaciones de estudiantes MMDS01.01.08.18.P02 
Elaboración de la caracterización y el perfil educativo MMDS01.01.08.18.P03 
Acompañamiento, análisis y uso de los resultados de las evaluaciones de docentes y directivos docentes de los establecimientos educativos oficiales MMDS01.01.08.18.P04 
Fomento de la educación inicial MMDS01.01.09.18.P01 
Seguimiento y monitoreo de las condiciones de calidad de la educación inicial MMDS01.01.09.18.P02 
</t>
  </si>
  <si>
    <t>MMDS01.01.18.FT.02</t>
  </si>
  <si>
    <t>Porcentaje de cumplimiento del Plan de Apoyo al Mejoramiento - PAM</t>
  </si>
  <si>
    <t>(V1,V2,V3,…,Vn)=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t>
  </si>
  <si>
    <t>Porcentaje de cumplimiento PAM = ∑ Porcentaje de cumplimiento de los  procedimientos,programas, proyectos del PAM  /  # de  procedimientos - programas - proyectos del PAM      (V1+V2+V3+..+Vn)/n</t>
  </si>
  <si>
    <t>Gestión de la cobertura educativa</t>
  </si>
  <si>
    <t xml:space="preserve">
Planeación de la cobertura educativa MMDS01.01.05.18.P01
Estrategias de cobertura educativa MMDS01.01.05.18.P02
Seguimiento de la cobertura educativa MMDS01.01.05.18.P03
</t>
  </si>
  <si>
    <t>MMDS01.01.18.FT.03</t>
  </si>
  <si>
    <t>Porcentaje de variación anual de la matrícula oficial.</t>
  </si>
  <si>
    <t>Efectividad</t>
  </si>
  <si>
    <t>V1= MatFinal :Corresponde a la cifra de Matrícula oficial registrada en SIMAT a diciembre 31 del año final parametro de comparacion, V2 = MatInicial :Corresponde a la cifra de Matrícula oficial registrada en SIMAT a diciembre 31 del año anterior al año parametro de comparacion.</t>
  </si>
  <si>
    <t>Porcentaje Variación Mat = (MatFinal-MatInicial) / MatInicial *100 = (V1-V2)/V1*100</t>
  </si>
  <si>
    <t>MMDS01.01.18.FT.04</t>
  </si>
  <si>
    <t>Porcentaje de variación anual de la deserción escolar de la matrícula oficial.</t>
  </si>
  <si>
    <t>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t>
  </si>
  <si>
    <t>Porcentaje Variacion Des = (DesFinal-DesInicial) / DesInicial*100 (V1-V2)/V2</t>
  </si>
  <si>
    <t>MAHP03.01.18.FT13</t>
  </si>
  <si>
    <t>MAHP03.01.18.FT15</t>
  </si>
  <si>
    <t>1,51</t>
  </si>
  <si>
    <t>1,39</t>
  </si>
  <si>
    <t>N.A.</t>
  </si>
  <si>
    <t>Cumplimiento del programa anual de auditoría interna</t>
  </si>
  <si>
    <t>Oportunidad en la realización de las auditorías internas</t>
  </si>
  <si>
    <t>V1 = Número de auditorías internas realizadas en el periodo
V2 = Número de auditorías internas programadas en el periodo</t>
  </si>
  <si>
    <t>(∑V1i+V1j…+ V1n/)/(∑V2) * 100%</t>
  </si>
  <si>
    <t>V1 = Número de auditorías internas realizadas del periodo
V2 = Número de auditorías internas realizadas de periodos anteriores
V3 = Número total de auditorías internas realizadas en el periodo</t>
  </si>
  <si>
    <t>((V1 + V2) / V3 ) * 100%</t>
  </si>
  <si>
    <t>Está en proceso de modificación</t>
  </si>
  <si>
    <t>IND NUEVO</t>
  </si>
  <si>
    <t>MMDI02.01</t>
  </si>
  <si>
    <t>MAHP03.03.18.FT01</t>
  </si>
  <si>
    <t xml:space="preserve">MAHP03.03.18.FT02 </t>
  </si>
  <si>
    <t>MAHP03.03.18.FT03</t>
  </si>
  <si>
    <t xml:space="preserve">MAHP03.03.18.FT04 </t>
  </si>
  <si>
    <t>MAHP03.03.18.FT05</t>
  </si>
  <si>
    <t xml:space="preserve">MAHP03.03.18.FT06 </t>
  </si>
  <si>
    <t>MAHP03.03.18.FT07</t>
  </si>
  <si>
    <t xml:space="preserve">Porcentaje de Contribuyentes con indicios de omision fiscalizados en el período objeto de análisis                                                                                                                                                                                                                                                                                                                                                                                                                                                                                                                                                                                                                                                                                                                                                                                                                                                                                         </t>
  </si>
  <si>
    <t>PADRINO/MADRINA</t>
  </si>
  <si>
    <t>SANDRA ESCOBAR</t>
  </si>
  <si>
    <t>ANSELMO CORRAL</t>
  </si>
  <si>
    <t>LUIS PALTA</t>
  </si>
  <si>
    <t>FREDDY VILLAMIL</t>
  </si>
  <si>
    <t>ALEJANDRO CARVAJAL</t>
  </si>
  <si>
    <t>FREDDY VILLEGAS</t>
  </si>
  <si>
    <t>JUAN DAVID ESCOBAR</t>
  </si>
  <si>
    <t>VALIDACIONES</t>
  </si>
  <si>
    <t>ACTIVO</t>
  </si>
  <si>
    <t>NUEVO</t>
  </si>
  <si>
    <t>ELIMINADO</t>
  </si>
  <si>
    <t>VIGENCIA I</t>
  </si>
  <si>
    <t>VIGENCIA II</t>
  </si>
  <si>
    <t>VIGENCIA III</t>
  </si>
  <si>
    <t>VIGENCIA IV</t>
  </si>
  <si>
    <t>Secretaría de Educación</t>
  </si>
  <si>
    <t>PROCESO
Responsable</t>
  </si>
  <si>
    <t>INDICADORES
¿Cómo se evaluarán los resultados?</t>
  </si>
  <si>
    <t>Línea base 2015
(si la tienen)</t>
  </si>
  <si>
    <t>VIGENCIA
¿Cuándo se debe cumplir?</t>
  </si>
  <si>
    <t>ESTRATEGIA
¿Qué se va a hacer, actividades, proyectos?</t>
  </si>
  <si>
    <t>RECURSOS
¿Qué recursos se requerirán (indique un estimado)?</t>
  </si>
  <si>
    <t>ORGANISMO RESPONSABLE
¿Quién será responsable?</t>
  </si>
  <si>
    <t>PERIODICIDAD
¿Cuando se evaluarán (medición y análisis) los resultados?</t>
  </si>
  <si>
    <t>A Marzo de 2019</t>
  </si>
  <si>
    <t>Aplicar encuestas en los canales de atenciòn.
Sensibilizar en la implementaciòn de los protocolos a todas las  personas  asignadas  para  la  atencion,  de  acuerdo  al canal.</t>
  </si>
  <si>
    <t>Se estima 120 Personas para la atención presencial en los diferentes puntos.
10 personas en la atenciòn de canales no presenciales (6 puntos externos + 4 punto principal)
Recurso tecnologico.</t>
  </si>
  <si>
    <t>Organizar   los   datos   registrados   en   las   herramientas diseñadas para medir la satisfacción de los usuarios.
Elaborar y publicar informe de satisfacción de los usuarios</t>
  </si>
  <si>
    <t>$80´000.000
3 personas
3 equipos de computo</t>
  </si>
  <si>
    <t>Secreatría de Paz y Cultura Ciudadana / Gestión de Paz y Cultura Ciudadana</t>
  </si>
  <si>
    <t>Nivel de satisfacción de los ciudadanos sobre las acciones de formación del proceso Paz y Cultura Ciudadana</t>
  </si>
  <si>
    <t>$100´000.000
3 personas
3 equipos de computo</t>
  </si>
  <si>
    <t>Unidad Administrativa Especial de Servicios Públicos / Servicios Públicos</t>
  </si>
  <si>
    <t>Cobertura de  sistemas de acueductos con plantas de tratamiento en la población del área rural</t>
  </si>
  <si>
    <t>Secretaría de Educación /Prestación del Servicio Educativo</t>
  </si>
  <si>
    <t>Secretaría de Turismo / Gestión del Turismo</t>
  </si>
  <si>
    <t>Secretaría de Deporte y Recreación / Servicio de Deporte y Recreación.</t>
  </si>
  <si>
    <t>Cantidad de ciudadanos del Municipio de Santiago de Cali beneficiados por proyectos de Iniciación y Formación Deportiva</t>
  </si>
  <si>
    <t>Secreataría de Cultura / Gestión Cultural</t>
  </si>
  <si>
    <t>Secretaría de Bienestar Social / Atención a la Comunidad y grupos poblacionales</t>
  </si>
  <si>
    <t>Desarrollo Económico / Desarrollo Económico y Competitividad</t>
  </si>
  <si>
    <t xml:space="preserve"> Secretaría de Infraestructura / Desarrollo Físico</t>
  </si>
  <si>
    <t>Secretaría de Seguridad y Justicia / Control y Mantenimiento del Orden Público</t>
  </si>
  <si>
    <t xml:space="preserve"> Secretaría de Desarrollo Territorial y Participacion Ciudadana / Participación Ciudadana</t>
  </si>
  <si>
    <t xml:space="preserve">Porcentaje de cumplimiento de las actividades incluidas para la promoción y el  fortalecimiento de la participación en el ciclo de la Gestión de los organismos en el periodo evaluado.  </t>
  </si>
  <si>
    <t>3. Administración eficiente de los recursos
financieros</t>
  </si>
  <si>
    <t>4. Desarrollo de competencias y el
bienestar del servidor publico</t>
  </si>
  <si>
    <t>Implementar  (1)  estrategia  de  comunicación  del  Sistema de Gestión de la Seguridad y Salud en el trabajo
Realizar    exámenes    clínicos    y    paraclínicos    a    (667) servidores públicos</t>
  </si>
  <si>
    <t>La prueba piloto cuenta con acciones entre ellas: Suscripción  del  “Convenio  de Asociación”  entre el  MinTic, el  Departamento  del  Valle  del   Cauca,  el   Municipio  de Santiago de Cali y la Cámara de Comercio de Cali Suscripción   del   Acuerdo   de   Intención   “Pacto   por   el Teletrabajo”.
Conformación    del    equipo    líder    interdisciplinario    de teletrabajo.
Realizar cursos virtuales de teletrabajo.
Divulgación   de   esta   modalidad   de   trabajo,   cursos   y beneficios,  utilizando  los  diferentes  medios  de  difusión  de la   entidad,   entre   ellos   el   correo   masivo,   la   intranet, presentaciones, entre otros.
Realización   de   estudio   de   viabilidad   de   funciones   de acuerdo al manual específico de funciones.
Realización de pruebas de perfil psicológico a funcionarios postulados.
Realización de exámen médico ocupacional a funcionarios
postulados a teletrabajo.</t>
  </si>
  <si>
    <t>Capacitar a (921) personas de carrera administrativa y de libre nombramiento y remoción de la administración central según el PIC
Capacitar a (700) personas de carrera administrativa y de libre nombramiento y remoción de la administración central según solicitudes puntuales</t>
  </si>
  <si>
    <t>Elaborar  (1)  plan  de  intervención  de  factores  críticos  del
clima y cultura organizacional en la administración central Intervenir  a  (50)  personas  de  la  población  prejubilada  del Municipio de Santiago de Cali, implementando estrategias de gestión del cambio organizacional</t>
  </si>
  <si>
    <t>1 persona (Recurso humano)  asignadas por la Coordinacion de los Sistemas de Gestión para la vigencia 2018  para brindar asistencia tecnica a los indicadores.
Mas 1  persona asiganada por proceso para la medicion y reporte de los indicadores de proceso.</t>
  </si>
  <si>
    <t>6. Fortalecimiento de la infraestructura tecnológica, los
sistemas de información y las comunicaciones.</t>
  </si>
  <si>
    <t>Administracion de tecnologias de la información y las comunicaciones.</t>
  </si>
  <si>
    <t>Brindar     lineamientos     y    acompañamientos     para     la
implementación de  la estrategia de  Rendición de  Cuentas Realizar    seguimiento    a    la     implementación     de    los lineamientos
Generar    y   divulgar   el   informe    de    seguimiento   a   la</t>
  </si>
  <si>
    <t>108 millones (PS)
2 millones (Equipos de  computo)</t>
  </si>
  <si>
    <t>MEDICIÓN
Resultado final a Marzo de 2019</t>
  </si>
  <si>
    <t xml:space="preserve">Unidad Administrativa Especial de Servicios Públicos </t>
  </si>
  <si>
    <t>Secreatría de Paz y Cultura Ciudadana</t>
  </si>
  <si>
    <t xml:space="preserve">Secretaría de Turismo </t>
  </si>
  <si>
    <t>Secretaría de Deporte y Recreación</t>
  </si>
  <si>
    <t>Secreataría de Cultura</t>
  </si>
  <si>
    <t>Desarrollo Económico</t>
  </si>
  <si>
    <t>RANGOS DE CUMPLIMIENTO</t>
  </si>
  <si>
    <t>OBSERVACIONES</t>
  </si>
  <si>
    <t>Porcentaje de solicitudes de revisión válidas en los resultados de los procesos de selección internos del periodo actual sobre Porcentaje de solicitudes de revisión válidas en los resultados de los procesos de selección internos del periodo anterior.
V2=Porcentaje de solicitudes de revisión válidas en los resultados de los procesos de selección internos del periodo anterior.</t>
  </si>
  <si>
    <t>V1=Número de funcionarios reportados a la comisión nacional del servicio civil 
V2=Número total de funcionarios públicos para gestión en el registro público de carrera administrativa</t>
  </si>
  <si>
    <t>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t>
  </si>
  <si>
    <t>Producción mensual de contenidos noticiosos generados por la Administración Municipal</t>
  </si>
  <si>
    <t>Número de Recaudos registrados en SGF-SAP de  Destinación Específica sobre el Número Total de recaudos reportados por las diferentes entidades financieras con recursos de Destinación Específica por cien (100)</t>
  </si>
  <si>
    <t>Esta en proceso de Contrataciòn el Operador que ejecutara el proyecto</t>
  </si>
  <si>
    <t>Porcentaje de Requerimientos de los Entes Externos de Control direccionados por el Departamento Administrativo de Control Interno a los Organismos de la Administración Central Municipal involucrados para dar respuesta oportuna.</t>
  </si>
  <si>
    <t>Porcentaje de Requerimientos de Entes Externos de Control Direccionados por el Departamento Administrativo de Control Interno y contestados oportunamente por los Organismos de la Administración Central Municipal involucrados en la respuesta.</t>
  </si>
  <si>
    <t>En este periodo no se realiza seguimiento, se hace únicamente la sensibilización. El seguimiento se hará en el segundo semestre de 2019</t>
  </si>
  <si>
    <t>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t>
  </si>
  <si>
    <t>Se modificó la periodicidad de anual a trimestral en junio de 2019</t>
  </si>
  <si>
    <t>5.1.1 Finanzas Públicas Sostenibles</t>
  </si>
  <si>
    <t>MAHP03 / Hacienda Publica</t>
  </si>
  <si>
    <t xml:space="preserve">Porcentaje de Convocatorias Divulgadas </t>
  </si>
  <si>
    <t>MAHP03.06.18.FT20</t>
  </si>
  <si>
    <t>MAHP03.06.18.FT01</t>
  </si>
  <si>
    <t>MAHP03.06.18.FT02</t>
  </si>
  <si>
    <t>MAHP03.06.18.FT03</t>
  </si>
  <si>
    <t>MAHP03.06.18.FT04</t>
  </si>
  <si>
    <t>MAHP03.06.18.FT06</t>
  </si>
  <si>
    <t>MAHP03.06.18.FT07</t>
  </si>
  <si>
    <t>MAHP03.06.18.FT08</t>
  </si>
  <si>
    <t>MAHP03.06.18.FT09</t>
  </si>
  <si>
    <t>MAHP03.06.18.FT10</t>
  </si>
  <si>
    <t>MAHP03.06.18.FT11</t>
  </si>
  <si>
    <t>MAHP03.06.18.FT12</t>
  </si>
  <si>
    <t>MAHP03.06.18.FT13</t>
  </si>
  <si>
    <t>MAHP03.06.18.FT14</t>
  </si>
  <si>
    <t>MAHP03.06.18.FT15</t>
  </si>
  <si>
    <t>MAHP03.06.18.FT17</t>
  </si>
  <si>
    <t>MAHP03.06.18.FT18</t>
  </si>
  <si>
    <t>Número de Convocatorias divulgadas sobre Número de Convocatorias Encontradas</t>
  </si>
  <si>
    <t>MAHP03.06.04.18.P03</t>
  </si>
  <si>
    <t>MAHP03.06.18.FT21</t>
  </si>
  <si>
    <t>Porcentaje de convenios cerrados</t>
  </si>
  <si>
    <t xml:space="preserve">Número de convenicos cerrados sobre Número total de convenios </t>
  </si>
  <si>
    <t>Indicador en prueba</t>
  </si>
  <si>
    <t>MMCS03.05.18.FT03</t>
  </si>
  <si>
    <t>2.2 Ordenamiento Territorial e integración regional</t>
  </si>
  <si>
    <t>2.2.1 Planificación y control del territorio</t>
  </si>
  <si>
    <t>MMCS03.02.18.FT05</t>
  </si>
  <si>
    <t>Porcentaje de proyectos urbanisticos con infracciones determinadas</t>
  </si>
  <si>
    <t>Número de proyectos urbanisticos que presentan infracciones sobre Número de proyectos  urbanísticos controlados</t>
  </si>
  <si>
    <t>Cali participativa y bien gobernada</t>
  </si>
  <si>
    <t>MMCS03.06.18.FT08</t>
  </si>
  <si>
    <t xml:space="preserve">Nivel de Impacto en la Ciudad de Santiago de Cali de las Jornadas de Retribucion Social realizadas por los Gestores de Paz y Cultura Ciudadana. </t>
  </si>
  <si>
    <t>SE INCORPORÓ EN MAYO DE 2019</t>
  </si>
  <si>
    <t>V1,V2,V3,Vn = Resultado de encuestas de percepcion realizadas sobre n=  # de encuestas de percepcion realizadas</t>
  </si>
  <si>
    <t>MMCS03.06.18.FT09</t>
  </si>
  <si>
    <t>Cobertura poblacional de las Jornada de Retribucion Social de los Gestores de Paz y Cultura Ciudadana.</t>
  </si>
  <si>
    <t>Avance cobertura sobre Cobertura planeada</t>
  </si>
  <si>
    <t>MMCS03.06.18.FT10</t>
  </si>
  <si>
    <t xml:space="preserve">Porcentaje de Gestores de Paz y Cultura Ciudadana que fortalecieron sus habilidades  para la vida, construcción de proyecto de vida y herramientas psicosociales para la convivencia. </t>
  </si>
  <si>
    <t xml:space="preserve">V1,V2,V3,Vn = Resultado de las matriz de valoracion y evaluacion de competencias  sobre n=  # de personas que se le aplicaron la evaluacion </t>
  </si>
  <si>
    <t>Planificación Turística MMDS01.11.18.P01</t>
  </si>
  <si>
    <t xml:space="preserve">Desarrollo e Innovación del Producto Turístico MMDS01.11.18.P02    </t>
  </si>
  <si>
    <t>Promocion y Monitoreo del sector turístico MMDS01.11.06.18.P03</t>
  </si>
  <si>
    <t>MMDS01.11.18.FT.06</t>
  </si>
  <si>
    <t>Porcentaje de ejecución presupuestal de los proyectos de inversión de la Secretaría de Turísmo</t>
  </si>
  <si>
    <t>SE INCORPORÓ EN JUNIO DE 2019</t>
  </si>
  <si>
    <t xml:space="preserve">Porcentaje de politicas públicas orientadas a los grupos poblacionales del proceso aprobadas y en implementación </t>
  </si>
  <si>
    <t>Número de poblaciones con politicas publicas aprobadas mediante acto administrativo o en implementacion en el periodo evaluado sobre Número de total de poblaciones atendidas por el proceso</t>
  </si>
  <si>
    <t>Se modificó en junio de 2019</t>
  </si>
  <si>
    <t>Se eliminó en junio de 2019</t>
  </si>
  <si>
    <t>MMDS01.07.18.FT05</t>
  </si>
  <si>
    <t>MMDS01.07.18.FT06</t>
  </si>
  <si>
    <t>MMDS01.07.18.FT07</t>
  </si>
  <si>
    <t>MMDS01.07.18.FT08</t>
  </si>
  <si>
    <t>Porcentaje de Familias y Hogares en situación de pobreza y pobreza extrema a los que se les brinda atención integral en articulación con los programas nacionales</t>
  </si>
  <si>
    <t>4106. Lucha contra la pobreza extrema</t>
  </si>
  <si>
    <t>4106001. Atención a población en extrema vulnerabilidad.</t>
  </si>
  <si>
    <t>Número de Familias y Hogares en situacion de pobreza o pobreza extrema que son atendidos sobre Número total de Familias y Hogares potencialmente beneficiarios en la cuidad de Cali.</t>
  </si>
  <si>
    <t>MMDS01.07.18.P19</t>
  </si>
  <si>
    <t>Porcentaje de personas victimas del conflicto armado que reciben atencion humanitaria inmediata para la protección de derechos.</t>
  </si>
  <si>
    <t>Número de personas que reciben atencion humanitaria inmediata sobre Número de total de personas que solicitan la atención humanitaria de acuerdo con los terminos de ley</t>
  </si>
  <si>
    <t>MMDS01.07.18.P08 -  MMDS01.07.18.P09 - MMDS01.07.18.P10 - MMDS01.07.18.P11 -  MMDS01.07.18.P12 - MMDS01.07.18.P13 - MMDS01.07.18.P14 - MMDS01.07.18.P15 - MMDS01.07.18.P16 - MMDS01.07.18.P17 - MMDS01.07.18.P18 - MMDS01.07.18.P19 - MMDS01.07.18.P20</t>
  </si>
  <si>
    <t>MMDS01.07.18.FT09</t>
  </si>
  <si>
    <t>Nivel de satisfacción del usuario con los servicios del proceso</t>
  </si>
  <si>
    <t>Número de personas que califican el servicio como satisfactorio sobre Número de personas que diligencian las encuestas de satisfacción con los servicios</t>
  </si>
  <si>
    <t>Se elaboró en junio de 2019</t>
  </si>
  <si>
    <t>MMDS01.07.18.P08 - MMDS01.07.18.P09 - MMDS01.07.18.P10 - MMDS01.07.18.P12 -  MMDS01.07.18.P14 - MMDS01.07.18.P15 - MMDS01.07.18.P16 - MMDS01.07.18.P18 - MMDS01.07.18.P20</t>
  </si>
  <si>
    <t>Porcentaje de personas atendidas en servicios de sensibilización y acompañamiento para la promoción de derechos sociales y culturales</t>
  </si>
  <si>
    <t>Número de personas atendidas en acciones de promocion sobre Número total de personas a atender en acciones de promocion según las metas de los proyectos definidas en el POAI para el año</t>
  </si>
  <si>
    <t>Porcentaje de personas inscritas en los programas nacionales dirigidos a grupos poblacionales determinados por la ley que cobran los subsidios y transferencias económicas condicionadas.</t>
  </si>
  <si>
    <t>MMDS01.07.18.P08 - MMDS01.07.18.P09 - MMDS01.07.18.P11</t>
  </si>
  <si>
    <t xml:space="preserve">Número de personas que cobran los subsidios sobre </t>
  </si>
  <si>
    <t>TENDENCIA</t>
  </si>
  <si>
    <t>CRECIENTE</t>
  </si>
  <si>
    <t>Porcentaje de mesas técnicas y comités activos en el desarrollo de acciones para la formulación y seguimiento de las politicas  sociales de los grupos poblacionales del proceso</t>
  </si>
  <si>
    <t>4.2.3 Viviendo mejor y disfrutando mas a Cali , 4.2.6 Gestión Efeciente para la Prestación de los Servicios Públicos</t>
  </si>
  <si>
    <t>Desarrollo Social - MMDS02</t>
  </si>
  <si>
    <t>MMDS01.09</t>
  </si>
  <si>
    <t>4.2.3 Viviendo mejor y disfrutando mas a Cali
4.2.6 Gestión Efeciente para la Prestación de los Servicios Públicos</t>
  </si>
  <si>
    <t>Gestión de Residuos</t>
  </si>
  <si>
    <t xml:space="preserve">Gestión de Residuos, Aseguramiento de la prestación de los servicios de agua potable y saneamiento básico en la zona rural </t>
  </si>
  <si>
    <t>MMDS01.08.06.18.P05</t>
  </si>
  <si>
    <t>MMDS01.08.06.18.P05, MMDS01.08.04.18.P01</t>
  </si>
  <si>
    <t>MMDS01.08.18.FT12</t>
  </si>
  <si>
    <t>Cumplimiento en la programación de visitas de seguimiento</t>
  </si>
  <si>
    <t>Número de visitas de seguimiento  realizadas sobre Número de visitas de seguimiento  programadas</t>
  </si>
  <si>
    <t>Entró en vigencia en mayo de 2019</t>
  </si>
  <si>
    <t>4.2.3 Viviendo mejor y disfrutando mas a Cali, 4.2.6 Gestión Efeciente para la Prestación de los Servicios Públicos</t>
  </si>
  <si>
    <t>4.2.3.1 Construyendo entornos para la vida
4.2.3.2 Espacios públicos más verdes e incluyentes
4.2.6.1: Servicios Públicos Domiciliarios y TIC
4.2.6.2 Gestión integral de residuos solidos</t>
  </si>
  <si>
    <t>MMDS01.08.18.FT13</t>
  </si>
  <si>
    <t>Disminución en las novedades detectadas</t>
  </si>
  <si>
    <t xml:space="preserve">Número de novedades detectadas en el periodo inmediatamente anterior sobre Número de novedades detectadas en el periodo </t>
  </si>
  <si>
    <t>(V2 / V1) -1*100</t>
  </si>
  <si>
    <t>MMDS01.08.18.FT14</t>
  </si>
  <si>
    <t>Oportunidad en la atención de las novedades reportadas</t>
  </si>
  <si>
    <t>Número de novedades atendidas oportunamente sobre Número de novedades reportadas</t>
  </si>
  <si>
    <t>Se eliminó Indicador en Mayo</t>
  </si>
  <si>
    <t>Sumatoria de los avances porcentuales de los programas del PGIRS sobre Número de programas del PGIRS</t>
  </si>
  <si>
    <t>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t>
  </si>
  <si>
    <t xml:space="preserve">MAGT04.04.18.FT04 
</t>
  </si>
  <si>
    <t>MAGT04.04.18.FT05</t>
  </si>
  <si>
    <t>MAGT04.04.18.FT06</t>
  </si>
  <si>
    <t>Porcentaje de incidentes cerrados en la mesa de servicios IT</t>
  </si>
  <si>
    <t>Número de incidentes en la mesa de servicios TI cerrados sobre Número de incidentes en la mesa de servicios TI creados</t>
  </si>
  <si>
    <t>Porcentaje de incidentes cerrados oportunamente en la mesa de servicios IT</t>
  </si>
  <si>
    <t>Número de incidentes en  mesa de servicios TI cerrados oportunamente sobre Número de incidentes en la mesa de servicios TI cerrados</t>
  </si>
  <si>
    <t>Productividad en la atención de los incidentes creados en la mesa de servicios IT.</t>
  </si>
  <si>
    <t>Número de incidentes en de la mesa de servicios TI cerrados oportunamente sobre Número de incidentes en la mesa de servicios TI creados</t>
  </si>
  <si>
    <t>MAJA01.01.18.FT06</t>
  </si>
  <si>
    <t>Indicador de gestión comité de conciliación</t>
  </si>
  <si>
    <t>Número de reclamaciones notificadas por el tema de la política de prevención del daño antijurídico en el periodo de reporte sobre número de reclamaciones notificadas en el periodo de reporte</t>
  </si>
  <si>
    <t>451. Gerencia pública basada en resultados y la defensa de lo público</t>
  </si>
  <si>
    <t>Porcentaje de Predios actualizados cartograficamente</t>
  </si>
  <si>
    <t>Número de predios modificados en la variable física sobre Predios de la base de datos cartográfica</t>
  </si>
  <si>
    <t>Se incorporaron en julio de 2019</t>
  </si>
  <si>
    <t>Porcentaje de Mutaciones realizadas de oficio en el periodo fiscal</t>
  </si>
  <si>
    <t>Número de Rectificaciones de oficio realizadas en el periodo fiscal sobre Número de inconsistencias identificadas</t>
  </si>
  <si>
    <t>Porcentaje de Visitas Realizadas a tiempo</t>
  </si>
  <si>
    <t>Número de Visitas a Campo Atendidas sobre Número de Visitas a Campo Solicitadas</t>
  </si>
  <si>
    <t>MMCS03.02.18.FT06</t>
  </si>
  <si>
    <t>Número de desmontes por publicidad exterior visual no permitida  realizados en el mes</t>
  </si>
  <si>
    <t>Número de publicidad exterior visual desmontadas que no cumplen con la norma legal vigente</t>
  </si>
  <si>
    <t>Se elaboraron en julio  de 2019</t>
  </si>
  <si>
    <t>MMCS03.02.18.FT07</t>
  </si>
  <si>
    <t>Número de operativos de espacio público  por publicidad exterior visual realizados en el mes</t>
  </si>
  <si>
    <t>Número de operativos de espacio público realizados</t>
  </si>
  <si>
    <t>MAJA01.01.18.FT02</t>
  </si>
  <si>
    <t xml:space="preserve">                                                                                        </t>
  </si>
  <si>
    <t>No hay segumiento con FT, solo con matriz de reporte</t>
  </si>
  <si>
    <t>100,3%</t>
  </si>
  <si>
    <t>90,5%</t>
  </si>
  <si>
    <t>No se si se ajustó bien el cumplimiento</t>
  </si>
  <si>
    <t>8,58</t>
  </si>
  <si>
    <t>0,64</t>
  </si>
  <si>
    <t>0,53</t>
  </si>
  <si>
    <t>1,24</t>
  </si>
  <si>
    <t>0,86</t>
  </si>
  <si>
    <t>0,82</t>
  </si>
  <si>
    <t>101,6%</t>
  </si>
  <si>
    <t>101,1%</t>
  </si>
  <si>
    <t>121,2%</t>
  </si>
  <si>
    <t>316,5%</t>
  </si>
  <si>
    <t>MAHP03.06.18.FT05</t>
  </si>
  <si>
    <t>MAHP03.06.18.FT16</t>
  </si>
  <si>
    <t>MAHP03.06.18.FT19</t>
  </si>
  <si>
    <t>MATH02.06.18.FT01</t>
  </si>
  <si>
    <t>MATH02.06.18.FT02</t>
  </si>
  <si>
    <t>MATH02.06.18.FT03</t>
  </si>
  <si>
    <t>MATH02.06.18.FT04</t>
  </si>
  <si>
    <t>MATH02.06.18.FT05</t>
  </si>
  <si>
    <t>MATH02.06.18.FT06</t>
  </si>
  <si>
    <t>MATH02.06.18.FT07</t>
  </si>
  <si>
    <t>MATH02.06.18.FT08</t>
  </si>
  <si>
    <t>MATH02.06.18.FT09</t>
  </si>
  <si>
    <t>MATH02.06.18.FT10</t>
  </si>
  <si>
    <t>MATH02.06.18.FT11</t>
  </si>
  <si>
    <t>MATH02.06.18.FT12</t>
  </si>
  <si>
    <t>MATH02.06.18.FT13</t>
  </si>
  <si>
    <t>MATH02.06.18.FT14</t>
  </si>
  <si>
    <t>DECRECIENTE</t>
  </si>
  <si>
    <t>Se solicitó reunión para revisar indicador</t>
  </si>
  <si>
    <t>No se efectuó emisión masiva de documentos de cobro</t>
  </si>
  <si>
    <t>Pendiente verificar peridodicidad</t>
  </si>
  <si>
    <t>Verificar periodicidad</t>
  </si>
  <si>
    <t>Revisar Indicador</t>
  </si>
  <si>
    <t>Envian seguimiento iniciando agosto</t>
  </si>
  <si>
    <t>Revisar meta vs indicador y cumplimiento con líderes de proceso</t>
  </si>
  <si>
    <t>MMDS01.02.18.FT02</t>
  </si>
  <si>
    <t>MMDS01.01</t>
  </si>
  <si>
    <t>Cuenta de MACROPROCESO</t>
  </si>
  <si>
    <t>Cuenta de N</t>
  </si>
  <si>
    <t>FRECUENCIA</t>
  </si>
  <si>
    <t>A Junio de 2019</t>
  </si>
  <si>
    <t xml:space="preserve">Avance en la formulacion de metodologias, lineamientos y orientaciones tecnicas para la implementacion de acciones de paz  y cultura ciudadana. </t>
  </si>
  <si>
    <t>% Variacion de ingresos tribuatrios 2018 vs 2019</t>
  </si>
  <si>
    <t>Cuenta de DESEMPEÑO CUMPLIMIENTO 2</t>
  </si>
  <si>
    <t>Medición de la eficacia de los procesos.
Base de Cálculo: 139 Indicadores de eficacia de procesos en el trimestre.</t>
  </si>
  <si>
    <t>CUMPLIMIENTO</t>
  </si>
  <si>
    <t>(Multiple Items)</t>
  </si>
  <si>
    <t>(All)</t>
  </si>
  <si>
    <t>&gt;80%</t>
  </si>
  <si>
    <t>Count of N</t>
  </si>
  <si>
    <t>OBJETIVO</t>
  </si>
  <si>
    <t>4. Mejorar el desempeño laboral del Talento Humano.</t>
  </si>
  <si>
    <t>SIN REPORTE</t>
  </si>
  <si>
    <t>(Varios elementos)</t>
  </si>
  <si>
    <t>&lt;60%</t>
  </si>
  <si>
    <t>&gt;70%</t>
  </si>
  <si>
    <t>V1 = No. de evaluaciones realizadas con calificación ≥ 80% 
V2: No. total de evaluaciones aplicadas</t>
  </si>
  <si>
    <t>Cuenta de PROCESO</t>
  </si>
  <si>
    <t>MMDI02.01.18.FT01</t>
  </si>
  <si>
    <t>MMDI02.01.18.FT02</t>
  </si>
  <si>
    <t>MMDI02.01.18.FT03</t>
  </si>
  <si>
    <t>MMDI02.01.18.FT04</t>
  </si>
  <si>
    <t>MMDI02.01.18.FT05</t>
  </si>
  <si>
    <t>MMDI02.01.18.FT06</t>
  </si>
  <si>
    <t>Cuenta de DESEMPEÑO CUMPLIMIENTO 1</t>
  </si>
  <si>
    <t>NOMBRE PROCESO</t>
  </si>
  <si>
    <t>Administración de Bienes Muebles, Inmuebles y Automotores</t>
  </si>
  <si>
    <t>El indicador pasó de trimestral a semestral en julio de 2019</t>
  </si>
  <si>
    <t>No hay contrato adjudicado -  cambió de trimestral a semestral en agosto 2019</t>
  </si>
  <si>
    <t>MMDS01.04.18.P02  - MMDS01.04.18.P08 - MMDS01.04.18.P09 - MMDS01.04.18.P10</t>
  </si>
  <si>
    <t>MMDS01.04.18.FT04</t>
  </si>
  <si>
    <t>Personas destacadas en las diferentes líneas del Servicio de deporte y recreación</t>
  </si>
  <si>
    <t>j= cantida de ciudadanos beneficiados que se destacan durante el transcurso del programa ofrecido a través de las líneas de servicio con base al trimestre de mediciòn.</t>
  </si>
  <si>
    <t xml:space="preserve">∑Vj(k) = V1 + V2 + V3 + Vn </t>
  </si>
  <si>
    <t xml:space="preserve">Se incorporó en agosto de 2019 </t>
  </si>
  <si>
    <t>OFICIO</t>
  </si>
  <si>
    <t>201941370200008434</t>
  </si>
  <si>
    <t xml:space="preserve">MMDS01.04.18.P02  - MMDS01.04.18.P08 - MMDS01.04.18.P09 - MMDS01.04.18.P10 </t>
  </si>
  <si>
    <t>MMDS01.04.18.FT05</t>
  </si>
  <si>
    <t>Progreso técnico de las personas beneficiadas por las diferentes líneas del Servicio de deporte y recreación</t>
  </si>
  <si>
    <t xml:space="preserve">∑Vx= porcentaje acumulado de participación de ciudadanos beneficiados que cambian de nivel/fase/módulo/ciclo durante el transcurso del programa ofrecido a través de las líneas de servicio con base al trimestre de mediciòn.
j= cantidad de ciudadanos beneficiados por el programa que han tenido cambio de nivel/ase/módulo/ciclo durante el trimestre
k= cantidad total de ciudadanos acumulados beneficiados por el programa </t>
  </si>
  <si>
    <t>∑Vx =𝑗/𝑘∗100</t>
  </si>
  <si>
    <t>Se modificó la periodicidad de mensual a trimestral en 5 agosto 2019</t>
  </si>
  <si>
    <t>201941370200007454</t>
  </si>
  <si>
    <t>MATH.02.08</t>
  </si>
  <si>
    <t xml:space="preserve">MATH.02.08.18.FT.01 
</t>
  </si>
  <si>
    <t xml:space="preserve">MATH.02.08.18.FT.02 
</t>
  </si>
  <si>
    <t xml:space="preserve">MATH.02.08.18.FT.03 
</t>
  </si>
  <si>
    <t>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</si>
</sst>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_-&quot;$&quot;\ * #,##0_-;\-&quot;$&quot;\ * #,##0_-;_-&quot;$&quot;\ * &quot;-&quot;_-;_-@_-"/>
    <numFmt numFmtId="165" formatCode="_-* #,##0.00\ &quot;€&quot;_-;\-* #,##0.00\ &quot;€&quot;_-;_-* &quot;-&quot;??\ &quot;€&quot;_-;_-@_-"/>
    <numFmt numFmtId="166" formatCode="_-* #,##0.00\ _€_-;\-* #,##0.00\ _€_-;_-* &quot;-&quot;??\ _€_-;_-@_-"/>
    <numFmt numFmtId="167" formatCode="0.0%"/>
    <numFmt numFmtId="168" formatCode="0.0"/>
    <numFmt numFmtId="169" formatCode="_-[$$-240A]\ * #,##0_-;\-[$$-240A]\ * #,##0_-;_-[$$-240A]\ * &quot;-&quot;??_-;_-@_-"/>
    <numFmt numFmtId="170" formatCode="\$#,##0"/>
    <numFmt numFmtId="171" formatCode="&quot;$ &quot;#,##0.00"/>
  </numFmts>
  <fonts count="3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name val="Arial"/>
      <family val="2"/>
    </font>
    <font>
      <sz val="11"/>
      <color indexed="8"/>
      <name val="Calibri"/>
      <family val="2"/>
    </font>
    <font>
      <b/>
      <sz val="9"/>
      <name val="Arial"/>
      <family val="2"/>
    </font>
    <font>
      <sz val="10"/>
      <color indexed="8"/>
      <name val="Tahoma"/>
      <family val="2"/>
    </font>
    <font>
      <sz val="10"/>
      <name val="Arial"/>
      <family val="2"/>
    </font>
    <font>
      <sz val="10"/>
      <color theme="1"/>
      <name val="Tahoma"/>
      <family val="2"/>
    </font>
    <font>
      <sz val="11"/>
      <color theme="1"/>
      <name val="Calibri"/>
      <family val="2"/>
      <scheme val="minor"/>
    </font>
    <font>
      <sz val="11"/>
      <color rgb="FF000000"/>
      <name val="Calibri"/>
      <family val="2"/>
    </font>
    <font>
      <sz val="11"/>
      <color rgb="FF000000"/>
      <name val="Calibri"/>
      <family val="2"/>
      <charset val="1"/>
    </font>
    <font>
      <sz val="11"/>
      <color theme="0"/>
      <name val="Arial"/>
      <family val="2"/>
    </font>
    <font>
      <b/>
      <sz val="11"/>
      <color theme="0"/>
      <name val="Arial"/>
      <family val="2"/>
    </font>
    <font>
      <sz val="11"/>
      <color rgb="FF000000"/>
      <name val="Arial"/>
      <family val="2"/>
    </font>
    <font>
      <sz val="11"/>
      <color indexed="8"/>
      <name val="Calibri"/>
      <family val="2"/>
      <charset val="1"/>
    </font>
    <font>
      <sz val="11"/>
      <color rgb="FF000000"/>
      <name val="Calibri"/>
      <family val="2"/>
    </font>
    <font>
      <sz val="10"/>
      <color theme="0"/>
      <name val="Arial"/>
      <family val="2"/>
    </font>
    <font>
      <sz val="10"/>
      <color rgb="FF000000"/>
      <name val="Arial"/>
      <family val="2"/>
    </font>
    <font>
      <sz val="11"/>
      <name val="Calibri"/>
      <family val="2"/>
    </font>
    <font>
      <b/>
      <sz val="11"/>
      <color theme="1"/>
      <name val="Arial"/>
      <family val="2"/>
    </font>
    <font>
      <u/>
      <sz val="11"/>
      <color theme="10"/>
      <name val="Arial"/>
      <family val="2"/>
    </font>
    <font>
      <u/>
      <sz val="11"/>
      <color rgb="FFFF0000"/>
      <name val="Arial"/>
      <family val="2"/>
    </font>
    <font>
      <u/>
      <sz val="11"/>
      <color theme="9"/>
      <name val="Arial"/>
      <family val="2"/>
    </font>
    <font>
      <u/>
      <sz val="11"/>
      <color theme="9" tint="-0.249977111117893"/>
      <name val="Arial"/>
      <family val="2"/>
    </font>
    <font>
      <u/>
      <sz val="11"/>
      <name val="Arial"/>
      <family val="2"/>
    </font>
    <font>
      <b/>
      <sz val="8"/>
      <color theme="1"/>
      <name val="Arial"/>
      <family val="2"/>
    </font>
    <font>
      <b/>
      <sz val="8"/>
      <name val="Arial"/>
      <family val="2"/>
      <charset val="1"/>
    </font>
    <font>
      <sz val="8"/>
      <name val="Arial"/>
      <family val="2"/>
      <charset val="1"/>
    </font>
    <font>
      <sz val="8"/>
      <color rgb="FF000000"/>
      <name val="Arial"/>
      <family val="2"/>
      <charset val="1"/>
    </font>
    <font>
      <sz val="11"/>
      <name val="Arial"/>
      <family val="2"/>
    </font>
    <font>
      <sz val="11"/>
      <color rgb="FFFF0000"/>
      <name val="Arial"/>
      <family val="2"/>
    </font>
  </fonts>
  <fills count="2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FFFFF"/>
        <bgColor indexed="64"/>
      </patternFill>
    </fill>
    <fill>
      <patternFill patternType="solid">
        <fgColor theme="3"/>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rgb="FFFBFFFC"/>
        <bgColor indexed="64"/>
      </patternFill>
    </fill>
    <fill>
      <patternFill patternType="solid">
        <fgColor rgb="FF149C8C"/>
        <bgColor indexed="64"/>
      </patternFill>
    </fill>
    <fill>
      <patternFill patternType="solid">
        <fgColor rgb="FFFFFFFF"/>
        <bgColor rgb="FFFFFFFF"/>
      </patternFill>
    </fill>
    <fill>
      <patternFill patternType="solid">
        <fgColor theme="9" tint="-0.249977111117893"/>
        <bgColor indexed="64"/>
      </patternFill>
    </fill>
    <fill>
      <patternFill patternType="solid">
        <fgColor rgb="FFB4C5E7"/>
        <bgColor rgb="FFCCCCFF"/>
      </patternFill>
    </fill>
    <fill>
      <patternFill patternType="solid">
        <fgColor rgb="FFFFFF00"/>
        <bgColor rgb="FFFFF200"/>
      </patternFill>
    </fill>
    <fill>
      <patternFill patternType="solid">
        <fgColor rgb="FFFFF200"/>
        <bgColor rgb="FFFFFF00"/>
      </patternFill>
    </fill>
    <fill>
      <patternFill patternType="solid">
        <fgColor rgb="FFFAC090"/>
        <bgColor rgb="FFFF99CC"/>
      </patternFill>
    </fill>
    <fill>
      <patternFill patternType="solid">
        <bgColor theme="3"/>
      </patternFill>
    </fill>
    <fill>
      <patternFill patternType="solid">
        <fgColor theme="3" tint="0.39997558519241921"/>
        <bgColor indexed="64"/>
      </patternFill>
    </fill>
    <fill>
      <patternFill patternType="solid">
        <fgColor theme="4" tint="0.79998168889431442"/>
        <bgColor theme="4" tint="0.79998168889431442"/>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auto="1"/>
      </left>
      <right style="hair">
        <color auto="1"/>
      </right>
      <top/>
      <bottom style="hair">
        <color auto="1"/>
      </bottom>
      <diagonal/>
    </border>
    <border>
      <left style="thin">
        <color auto="1"/>
      </left>
      <right/>
      <top/>
      <bottom style="thin">
        <color auto="1"/>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bottom style="thin">
        <color theme="4" tint="0.39997558519241921"/>
      </bottom>
      <diagonal/>
    </border>
  </borders>
  <cellStyleXfs count="130">
    <xf numFmtId="0" fontId="0" fillId="0" borderId="0"/>
    <xf numFmtId="0" fontId="8" fillId="0" borderId="0"/>
    <xf numFmtId="9" fontId="8" fillId="0" borderId="0" applyFont="0" applyFill="0" applyBorder="0" applyAlignment="0" applyProtection="0"/>
    <xf numFmtId="0" fontId="10" fillId="0" borderId="0"/>
    <xf numFmtId="43" fontId="8" fillId="0" borderId="0" applyFont="0" applyFill="0" applyBorder="0" applyAlignment="0" applyProtection="0"/>
    <xf numFmtId="165" fontId="12" fillId="0" borderId="0" applyFont="0" applyFill="0" applyBorder="0" applyAlignment="0" applyProtection="0"/>
    <xf numFmtId="0" fontId="13" fillId="0" borderId="0"/>
    <xf numFmtId="0" fontId="8" fillId="0" borderId="0"/>
    <xf numFmtId="0" fontId="14" fillId="0" borderId="0"/>
    <xf numFmtId="0" fontId="13" fillId="0" borderId="0"/>
    <xf numFmtId="9" fontId="10" fillId="0" borderId="0" applyFont="0" applyFill="0" applyBorder="0" applyAlignment="0" applyProtection="0"/>
    <xf numFmtId="9" fontId="10" fillId="0" borderId="0" applyFill="0" applyBorder="0" applyAlignment="0" applyProtection="0"/>
    <xf numFmtId="9" fontId="12" fillId="0" borderId="0" applyFont="0" applyFill="0" applyBorder="0" applyAlignment="0" applyProtection="0"/>
    <xf numFmtId="43" fontId="8" fillId="0" borderId="0" applyFont="0" applyFill="0" applyBorder="0" applyAlignment="0" applyProtection="0"/>
    <xf numFmtId="0" fontId="15" fillId="0" borderId="0"/>
    <xf numFmtId="41"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16" fillId="0" borderId="0"/>
    <xf numFmtId="0" fontId="7" fillId="0" borderId="0"/>
    <xf numFmtId="0" fontId="10" fillId="0" borderId="0"/>
    <xf numFmtId="0" fontId="16" fillId="0" borderId="0"/>
    <xf numFmtId="165" fontId="8" fillId="0" borderId="0" applyFont="0" applyFill="0" applyBorder="0" applyAlignment="0" applyProtection="0"/>
    <xf numFmtId="164" fontId="8" fillId="0" borderId="0" applyFont="0" applyFill="0" applyBorder="0" applyAlignment="0" applyProtection="0"/>
    <xf numFmtId="41"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10" fillId="0" borderId="0"/>
    <xf numFmtId="0" fontId="13" fillId="0" borderId="0"/>
    <xf numFmtId="9" fontId="1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 fillId="0" borderId="0"/>
    <xf numFmtId="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7" fillId="0" borderId="0"/>
    <xf numFmtId="0" fontId="6" fillId="0" borderId="0"/>
    <xf numFmtId="9" fontId="7" fillId="0" borderId="0" applyFont="0" applyFill="0" applyBorder="0" applyAlignment="0" applyProtection="0"/>
    <xf numFmtId="9" fontId="17" fillId="0" borderId="0" applyBorder="0" applyProtection="0"/>
    <xf numFmtId="9" fontId="21" fillId="0" borderId="0" applyBorder="0" applyProtection="0"/>
    <xf numFmtId="9" fontId="2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166" fontId="7" fillId="0" borderId="0" applyFont="0" applyFill="0" applyBorder="0" applyAlignment="0" applyProtection="0"/>
    <xf numFmtId="0" fontId="27" fillId="0" borderId="0" applyNumberFormat="0" applyFill="0" applyBorder="0" applyAlignment="0" applyProtection="0"/>
    <xf numFmtId="0" fontId="3" fillId="0" borderId="0"/>
    <xf numFmtId="0" fontId="7"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1"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9" fontId="7" fillId="0" borderId="0" applyFont="0" applyFill="0" applyBorder="0" applyAlignment="0" applyProtection="0"/>
    <xf numFmtId="9" fontId="16"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166" fontId="7" fillId="0" borderId="0" applyFont="0" applyFill="0" applyBorder="0" applyAlignment="0" applyProtection="0"/>
    <xf numFmtId="166" fontId="7" fillId="0" borderId="0" applyFont="0" applyFill="0" applyBorder="0" applyAlignment="0" applyProtection="0"/>
    <xf numFmtId="165" fontId="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2" fillId="0" borderId="0"/>
    <xf numFmtId="0" fontId="13" fillId="0" borderId="0"/>
    <xf numFmtId="9" fontId="13" fillId="0" borderId="0" applyFont="0" applyFill="0" applyBorder="0" applyAlignment="0" applyProtection="0"/>
    <xf numFmtId="41" fontId="7" fillId="0" borderId="0" applyFont="0" applyFill="0" applyBorder="0" applyAlignment="0" applyProtection="0"/>
    <xf numFmtId="0" fontId="1" fillId="0" borderId="0"/>
  </cellStyleXfs>
  <cellXfs count="955">
    <xf numFmtId="0" fontId="0" fillId="0" borderId="0" xfId="0"/>
    <xf numFmtId="0" fontId="8" fillId="4" borderId="0" xfId="7" applyFill="1"/>
    <xf numFmtId="0" fontId="11" fillId="3" borderId="1" xfId="14" applyFont="1" applyFill="1" applyBorder="1" applyAlignment="1">
      <alignment vertical="center" wrapText="1"/>
    </xf>
    <xf numFmtId="0" fontId="11" fillId="3" borderId="1" xfId="14" applyFont="1" applyFill="1" applyBorder="1" applyAlignment="1">
      <alignment vertical="center"/>
    </xf>
    <xf numFmtId="0" fontId="11" fillId="3" borderId="1" xfId="14" applyFont="1" applyFill="1" applyBorder="1" applyAlignment="1">
      <alignment horizontal="center" vertical="center" wrapText="1"/>
    </xf>
    <xf numFmtId="0" fontId="9" fillId="0" borderId="1" xfId="7" applyFont="1" applyBorder="1" applyAlignment="1" applyProtection="1">
      <alignment vertical="center"/>
      <protection locked="0"/>
    </xf>
    <xf numFmtId="0" fontId="0" fillId="0" borderId="1" xfId="0" applyBorder="1"/>
    <xf numFmtId="0" fontId="9" fillId="0" borderId="1" xfId="0" applyFont="1" applyBorder="1" applyAlignment="1">
      <alignment horizontal="left" vertical="center"/>
    </xf>
    <xf numFmtId="0" fontId="9" fillId="0" borderId="1" xfId="0" applyFont="1" applyBorder="1" applyAlignment="1">
      <alignment horizontal="center" vertical="center"/>
    </xf>
    <xf numFmtId="0" fontId="9" fillId="2" borderId="1" xfId="0" applyFont="1" applyFill="1" applyBorder="1" applyAlignment="1">
      <alignment horizontal="left" vertical="center"/>
    </xf>
    <xf numFmtId="0" fontId="0" fillId="0" borderId="0" xfId="0" applyAlignment="1">
      <alignment horizontal="left"/>
    </xf>
    <xf numFmtId="0" fontId="9" fillId="2" borderId="1" xfId="0" applyFont="1" applyFill="1" applyBorder="1" applyAlignment="1">
      <alignment vertical="center"/>
    </xf>
    <xf numFmtId="0" fontId="9" fillId="2" borderId="2" xfId="0" applyFont="1" applyFill="1" applyBorder="1" applyAlignment="1">
      <alignment vertical="center"/>
    </xf>
    <xf numFmtId="9" fontId="0" fillId="0" borderId="1" xfId="0" applyNumberFormat="1" applyBorder="1" applyAlignment="1">
      <alignment horizontal="center"/>
    </xf>
    <xf numFmtId="0" fontId="0" fillId="0" borderId="1" xfId="0" applyBorder="1" applyAlignment="1">
      <alignment horizontal="center"/>
    </xf>
    <xf numFmtId="0" fontId="9" fillId="2" borderId="3" xfId="0" applyFont="1" applyFill="1" applyBorder="1" applyAlignment="1">
      <alignment vertical="center"/>
    </xf>
    <xf numFmtId="167" fontId="0" fillId="0" borderId="1" xfId="0" applyNumberFormat="1" applyBorder="1" applyAlignment="1">
      <alignment horizontal="center"/>
    </xf>
    <xf numFmtId="10" fontId="0" fillId="0" borderId="1" xfId="0" applyNumberFormat="1" applyBorder="1" applyAlignment="1">
      <alignment horizontal="center"/>
    </xf>
    <xf numFmtId="0" fontId="0" fillId="0" borderId="0" xfId="0" pivotButton="1"/>
    <xf numFmtId="0" fontId="9" fillId="0" borderId="2" xfId="0" applyFont="1" applyBorder="1" applyAlignment="1">
      <alignment horizontal="left" vertical="center"/>
    </xf>
    <xf numFmtId="0" fontId="6" fillId="0" borderId="0" xfId="54"/>
    <xf numFmtId="0" fontId="6" fillId="0" borderId="0" xfId="54" applyAlignment="1">
      <alignment horizontal="left"/>
    </xf>
    <xf numFmtId="0" fontId="9" fillId="0" borderId="1" xfId="0" applyFont="1" applyBorder="1" applyAlignment="1">
      <alignment horizontal="center"/>
    </xf>
    <xf numFmtId="9" fontId="9" fillId="0" borderId="1" xfId="0" applyNumberFormat="1" applyFont="1" applyBorder="1" applyAlignment="1">
      <alignment horizontal="center"/>
    </xf>
    <xf numFmtId="167" fontId="9" fillId="0" borderId="1" xfId="58" applyNumberFormat="1" applyFont="1" applyBorder="1" applyAlignment="1">
      <alignment horizontal="center" vertical="center"/>
    </xf>
    <xf numFmtId="0" fontId="20" fillId="5" borderId="1" xfId="0" applyFont="1" applyFill="1" applyBorder="1" applyAlignment="1">
      <alignment horizontal="center" vertical="center"/>
    </xf>
    <xf numFmtId="9" fontId="9" fillId="0" borderId="1" xfId="0" applyNumberFormat="1" applyFont="1" applyBorder="1" applyAlignment="1">
      <alignment horizontal="center" vertical="center"/>
    </xf>
    <xf numFmtId="9" fontId="0" fillId="0" borderId="1" xfId="55" applyFont="1" applyBorder="1" applyAlignment="1">
      <alignment horizontal="center"/>
    </xf>
    <xf numFmtId="0" fontId="18" fillId="0" borderId="0" xfId="0" applyFont="1"/>
    <xf numFmtId="9" fontId="0" fillId="0" borderId="0" xfId="55" applyFont="1"/>
    <xf numFmtId="0" fontId="0" fillId="0" borderId="0" xfId="0" applyAlignment="1">
      <alignment vertical="center" wrapText="1"/>
    </xf>
    <xf numFmtId="0" fontId="0" fillId="0" borderId="1" xfId="0" pivotButton="1" applyBorder="1"/>
    <xf numFmtId="0" fontId="0" fillId="0" borderId="1" xfId="0" pivotButton="1" applyBorder="1" applyAlignment="1">
      <alignment horizontal="center"/>
    </xf>
    <xf numFmtId="0" fontId="0" fillId="0" borderId="1" xfId="0" pivotButton="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vertical="center" wrapText="1"/>
    </xf>
    <xf numFmtId="0" fontId="0" fillId="0" borderId="0" xfId="0" applyAlignment="1">
      <alignment horizontal="left" vertical="center" wrapText="1"/>
    </xf>
    <xf numFmtId="0" fontId="0" fillId="0" borderId="6" xfId="0" applyBorder="1"/>
    <xf numFmtId="0" fontId="0" fillId="2" borderId="0" xfId="0" applyFill="1"/>
    <xf numFmtId="0" fontId="0" fillId="2" borderId="1" xfId="0" applyFill="1" applyBorder="1"/>
    <xf numFmtId="9" fontId="0" fillId="2" borderId="1" xfId="55" applyFont="1" applyFill="1" applyBorder="1"/>
    <xf numFmtId="0" fontId="18" fillId="2" borderId="0" xfId="0" applyFont="1" applyFill="1"/>
    <xf numFmtId="9" fontId="18" fillId="2" borderId="0" xfId="0" applyNumberFormat="1" applyFont="1" applyFill="1"/>
    <xf numFmtId="9" fontId="9" fillId="2" borderId="0" xfId="0" applyNumberFormat="1" applyFont="1" applyFill="1"/>
    <xf numFmtId="0" fontId="9" fillId="2" borderId="0" xfId="0" applyFont="1" applyFill="1"/>
    <xf numFmtId="9" fontId="0" fillId="2" borderId="0" xfId="0" applyNumberFormat="1" applyFill="1"/>
    <xf numFmtId="0" fontId="19" fillId="6" borderId="1" xfId="0" applyFont="1" applyFill="1" applyBorder="1" applyAlignment="1">
      <alignment horizontal="center"/>
    </xf>
    <xf numFmtId="0" fontId="19" fillId="6" borderId="1" xfId="0" applyFont="1" applyFill="1" applyBorder="1"/>
    <xf numFmtId="0" fontId="18" fillId="6" borderId="1" xfId="0" applyFont="1" applyFill="1" applyBorder="1"/>
    <xf numFmtId="9" fontId="18" fillId="6" borderId="1" xfId="55" applyFont="1" applyFill="1" applyBorder="1"/>
    <xf numFmtId="0" fontId="19" fillId="2" borderId="0" xfId="0" applyFont="1" applyFill="1" applyAlignment="1">
      <alignment horizontal="center"/>
    </xf>
    <xf numFmtId="0" fontId="23" fillId="2" borderId="0" xfId="0" applyFont="1" applyFill="1"/>
    <xf numFmtId="0" fontId="18" fillId="6" borderId="1" xfId="0" applyFont="1" applyFill="1" applyBorder="1" applyAlignment="1">
      <alignment horizontal="center" vertical="center"/>
    </xf>
    <xf numFmtId="0" fontId="0" fillId="2" borderId="1" xfId="0" applyFill="1" applyBorder="1" applyAlignment="1">
      <alignment horizontal="center"/>
    </xf>
    <xf numFmtId="9" fontId="18" fillId="6" borderId="1" xfId="55" applyFont="1" applyFill="1" applyBorder="1" applyAlignment="1">
      <alignment horizontal="center"/>
    </xf>
    <xf numFmtId="0" fontId="0" fillId="8" borderId="1" xfId="0" applyFill="1" applyBorder="1"/>
    <xf numFmtId="0" fontId="0" fillId="9" borderId="1" xfId="0" applyFill="1" applyBorder="1"/>
    <xf numFmtId="0" fontId="0" fillId="10" borderId="1" xfId="0" applyFill="1" applyBorder="1"/>
    <xf numFmtId="0" fontId="9" fillId="2" borderId="1" xfId="0" applyFont="1" applyFill="1" applyBorder="1" applyAlignment="1">
      <alignment horizontal="center"/>
    </xf>
    <xf numFmtId="0" fontId="0" fillId="0" borderId="0" xfId="0" applyAlignment="1">
      <alignment wrapText="1"/>
    </xf>
    <xf numFmtId="9" fontId="0" fillId="0" borderId="0" xfId="55" applyFont="1" applyAlignment="1">
      <alignment horizontal="center"/>
    </xf>
    <xf numFmtId="0" fontId="0" fillId="0" borderId="6" xfId="0" applyBorder="1" applyAlignment="1">
      <alignment wrapText="1"/>
    </xf>
    <xf numFmtId="0" fontId="0" fillId="0" borderId="5" xfId="0" applyBorder="1" applyAlignment="1">
      <alignment wrapText="1"/>
    </xf>
    <xf numFmtId="0" fontId="0" fillId="0" borderId="1" xfId="0" pivotButton="1" applyBorder="1" applyAlignment="1">
      <alignment horizontal="center" wrapText="1"/>
    </xf>
    <xf numFmtId="0" fontId="0" fillId="0" borderId="1" xfId="0" pivotButton="1" applyBorder="1" applyAlignment="1">
      <alignment horizontal="center" vertical="center" wrapText="1"/>
    </xf>
    <xf numFmtId="0" fontId="0" fillId="0" borderId="0" xfId="0" applyAlignment="1">
      <alignment horizontal="center"/>
    </xf>
    <xf numFmtId="0" fontId="0" fillId="0" borderId="1" xfId="0" applyBorder="1" applyAlignment="1">
      <alignment horizontal="left"/>
    </xf>
    <xf numFmtId="167" fontId="9" fillId="0" borderId="11" xfId="55" applyNumberFormat="1" applyFont="1" applyBorder="1" applyAlignment="1">
      <alignment horizontal="center" vertical="center"/>
    </xf>
    <xf numFmtId="9" fontId="20" fillId="5" borderId="1" xfId="0" applyNumberFormat="1"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8" xfId="0" applyFont="1" applyFill="1" applyBorder="1" applyAlignment="1">
      <alignment horizontal="center" vertical="center"/>
    </xf>
    <xf numFmtId="0" fontId="9" fillId="0" borderId="7" xfId="0" applyFont="1" applyBorder="1" applyAlignment="1">
      <alignment horizontal="center" vertical="center"/>
    </xf>
    <xf numFmtId="0" fontId="9" fillId="0" borderId="1" xfId="60" applyFont="1" applyBorder="1" applyAlignment="1">
      <alignment horizontal="center" vertical="center"/>
    </xf>
    <xf numFmtId="169" fontId="20" fillId="0" borderId="1" xfId="62" applyNumberFormat="1" applyFont="1" applyBorder="1" applyAlignment="1">
      <alignment horizontal="center" vertical="center"/>
    </xf>
    <xf numFmtId="2" fontId="9" fillId="0" borderId="1" xfId="60" applyNumberFormat="1" applyFont="1" applyBorder="1" applyAlignment="1">
      <alignment horizontal="center" vertical="center"/>
    </xf>
    <xf numFmtId="9" fontId="5" fillId="0" borderId="1" xfId="59" applyNumberFormat="1" applyBorder="1" applyAlignment="1">
      <alignment horizontal="center"/>
    </xf>
    <xf numFmtId="1" fontId="5" fillId="0" borderId="1" xfId="59" applyNumberFormat="1" applyBorder="1" applyAlignment="1">
      <alignment horizontal="center"/>
    </xf>
    <xf numFmtId="0" fontId="20" fillId="5" borderId="1" xfId="60" applyFont="1" applyFill="1" applyBorder="1" applyAlignment="1">
      <alignment horizontal="center" vertical="center" wrapText="1"/>
    </xf>
    <xf numFmtId="0" fontId="0" fillId="0" borderId="1" xfId="0" applyBorder="1" applyAlignment="1">
      <alignment horizontal="center" vertical="center" wrapText="1"/>
    </xf>
    <xf numFmtId="166" fontId="9" fillId="0" borderId="1" xfId="66" applyFont="1" applyBorder="1" applyAlignment="1">
      <alignment horizontal="center"/>
    </xf>
    <xf numFmtId="0" fontId="11" fillId="3" borderId="1" xfId="14" applyFont="1" applyFill="1" applyBorder="1" applyAlignment="1">
      <alignment horizontal="center" vertical="center"/>
    </xf>
    <xf numFmtId="0" fontId="9" fillId="0" borderId="1" xfId="7" applyFont="1" applyBorder="1" applyAlignment="1" applyProtection="1">
      <alignment horizontal="center" vertical="center"/>
      <protection locked="0"/>
    </xf>
    <xf numFmtId="0" fontId="0" fillId="0" borderId="1" xfId="0" applyFill="1" applyBorder="1" applyAlignment="1">
      <alignment horizontal="center"/>
    </xf>
    <xf numFmtId="9" fontId="9" fillId="0" borderId="1" xfId="55" applyFont="1" applyBorder="1" applyAlignment="1" applyProtection="1">
      <alignment horizontal="center" vertical="center"/>
      <protection locked="0"/>
    </xf>
    <xf numFmtId="9" fontId="9" fillId="0" borderId="1" xfId="7" applyNumberFormat="1" applyFont="1" applyBorder="1" applyAlignment="1" applyProtection="1">
      <alignment horizontal="center" vertical="center"/>
      <protection locked="0"/>
    </xf>
    <xf numFmtId="0" fontId="9" fillId="0" borderId="8" xfId="7" applyFont="1" applyBorder="1" applyAlignment="1" applyProtection="1">
      <alignment horizontal="center" vertical="center"/>
      <protection locked="0"/>
    </xf>
    <xf numFmtId="9" fontId="5" fillId="0" borderId="1" xfId="59" applyNumberFormat="1" applyFill="1" applyBorder="1" applyAlignment="1">
      <alignment horizontal="center"/>
    </xf>
    <xf numFmtId="0" fontId="0" fillId="0" borderId="1" xfId="0" applyBorder="1" applyAlignment="1">
      <alignment horizontal="center" wrapText="1"/>
    </xf>
    <xf numFmtId="9" fontId="0" fillId="0" borderId="1" xfId="0" applyNumberFormat="1" applyFill="1" applyBorder="1" applyAlignment="1">
      <alignment horizontal="center"/>
    </xf>
    <xf numFmtId="0" fontId="0" fillId="0" borderId="0" xfId="0" applyFill="1" applyAlignment="1">
      <alignment horizontal="center"/>
    </xf>
    <xf numFmtId="0" fontId="9" fillId="0" borderId="9" xfId="7" applyFont="1" applyBorder="1" applyAlignment="1" applyProtection="1">
      <alignment horizontal="center" vertical="center"/>
      <protection locked="0"/>
    </xf>
    <xf numFmtId="9" fontId="0" fillId="0" borderId="1" xfId="55" applyFont="1" applyFill="1" applyBorder="1" applyAlignment="1">
      <alignment horizontal="center"/>
    </xf>
    <xf numFmtId="10" fontId="0" fillId="0" borderId="1" xfId="0" applyNumberFormat="1" applyFill="1" applyBorder="1" applyAlignment="1">
      <alignment horizontal="center"/>
    </xf>
    <xf numFmtId="0" fontId="0" fillId="0" borderId="5" xfId="0" applyBorder="1"/>
    <xf numFmtId="9" fontId="0" fillId="0" borderId="1" xfId="0" applyNumberFormat="1" applyBorder="1" applyAlignment="1">
      <alignment horizontal="center"/>
    </xf>
    <xf numFmtId="0" fontId="0" fillId="0" borderId="1" xfId="0" applyBorder="1" applyAlignment="1">
      <alignment horizontal="center"/>
    </xf>
    <xf numFmtId="9" fontId="20" fillId="5" borderId="9" xfId="0" applyNumberFormat="1" applyFont="1" applyFill="1" applyBorder="1" applyAlignment="1">
      <alignment horizontal="center" vertical="center"/>
    </xf>
    <xf numFmtId="10" fontId="0" fillId="0" borderId="1" xfId="0" applyNumberFormat="1" applyBorder="1" applyAlignment="1">
      <alignment horizontal="center"/>
    </xf>
    <xf numFmtId="9" fontId="20" fillId="5" borderId="1" xfId="0" applyNumberFormat="1" applyFont="1" applyFill="1" applyBorder="1" applyAlignment="1">
      <alignment horizontal="center" vertical="center"/>
    </xf>
    <xf numFmtId="167" fontId="20" fillId="5" borderId="1" xfId="0" applyNumberFormat="1" applyFont="1" applyFill="1" applyBorder="1" applyAlignment="1">
      <alignment horizontal="center" vertical="center"/>
    </xf>
    <xf numFmtId="9" fontId="20" fillId="12" borderId="1" xfId="61" applyFont="1" applyFill="1" applyBorder="1" applyAlignment="1">
      <alignment horizontal="center"/>
    </xf>
    <xf numFmtId="9" fontId="20" fillId="0" borderId="2"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18" fillId="0" borderId="0" xfId="0" applyFont="1" applyAlignment="1">
      <alignment horizontal="center" wrapText="1"/>
    </xf>
    <xf numFmtId="0" fontId="0" fillId="0" borderId="0" xfId="0" applyAlignment="1">
      <alignment horizontal="center" wrapText="1"/>
    </xf>
    <xf numFmtId="0" fontId="0" fillId="0" borderId="6" xfId="0" applyBorder="1" applyAlignment="1">
      <alignment horizontal="center" vertical="center" wrapText="1"/>
    </xf>
    <xf numFmtId="0" fontId="0" fillId="0" borderId="13" xfId="0" applyBorder="1" applyAlignment="1">
      <alignment horizontal="center" wrapText="1"/>
    </xf>
    <xf numFmtId="0" fontId="0" fillId="0" borderId="1" xfId="0" applyBorder="1" applyAlignment="1">
      <alignment horizontal="left" wrapText="1"/>
    </xf>
    <xf numFmtId="0" fontId="0" fillId="0" borderId="1" xfId="0" applyBorder="1" applyAlignment="1">
      <alignment horizontal="left" vertical="center" wrapText="1"/>
    </xf>
    <xf numFmtId="0" fontId="18" fillId="0" borderId="0" xfId="0" applyFont="1" applyAlignment="1">
      <alignment vertical="center" wrapText="1"/>
    </xf>
    <xf numFmtId="0" fontId="5" fillId="0" borderId="1" xfId="59" applyBorder="1" applyAlignment="1">
      <alignment horizontal="left"/>
    </xf>
    <xf numFmtId="0" fontId="4" fillId="0" borderId="1" xfId="59" applyFont="1" applyBorder="1" applyAlignment="1">
      <alignment horizontal="left"/>
    </xf>
    <xf numFmtId="0" fontId="9" fillId="0" borderId="12" xfId="64" applyFont="1" applyBorder="1" applyAlignment="1">
      <alignment horizontal="left" vertical="center"/>
    </xf>
    <xf numFmtId="0" fontId="9" fillId="0" borderId="1" xfId="64" applyFont="1" applyBorder="1" applyAlignment="1">
      <alignment horizontal="left" vertical="center"/>
    </xf>
    <xf numFmtId="0" fontId="9" fillId="0" borderId="1" xfId="63" applyFont="1" applyBorder="1" applyAlignment="1">
      <alignment horizontal="left" vertical="center"/>
    </xf>
    <xf numFmtId="0" fontId="0" fillId="0" borderId="1" xfId="0" applyFill="1" applyBorder="1" applyAlignment="1">
      <alignment horizontal="left"/>
    </xf>
    <xf numFmtId="0" fontId="9" fillId="0" borderId="1" xfId="0" applyFont="1" applyBorder="1" applyAlignment="1">
      <alignment horizontal="left"/>
    </xf>
    <xf numFmtId="0" fontId="20" fillId="5" borderId="1" xfId="0" applyFont="1" applyFill="1" applyBorder="1" applyAlignment="1">
      <alignment horizontal="left" vertical="center"/>
    </xf>
    <xf numFmtId="0" fontId="0" fillId="0" borderId="9" xfId="0" applyBorder="1" applyAlignment="1">
      <alignment horizontal="left"/>
    </xf>
    <xf numFmtId="0" fontId="9" fillId="0" borderId="6" xfId="0" applyFont="1" applyBorder="1" applyAlignment="1">
      <alignment horizontal="left" vertical="center"/>
    </xf>
    <xf numFmtId="0" fontId="20" fillId="5" borderId="2" xfId="0" applyFont="1" applyFill="1" applyBorder="1" applyAlignment="1">
      <alignment horizontal="left" vertical="center"/>
    </xf>
    <xf numFmtId="0" fontId="9" fillId="0" borderId="1" xfId="60" applyFont="1" applyBorder="1" applyAlignment="1">
      <alignment horizontal="left" vertical="center"/>
    </xf>
    <xf numFmtId="0" fontId="20" fillId="5" borderId="1" xfId="60" applyFont="1" applyFill="1" applyBorder="1" applyAlignment="1">
      <alignment horizontal="left" vertical="center"/>
    </xf>
    <xf numFmtId="0" fontId="20" fillId="0" borderId="1" xfId="60" applyFont="1" applyFill="1" applyBorder="1" applyAlignment="1">
      <alignment horizontal="left" vertical="center"/>
    </xf>
    <xf numFmtId="0" fontId="0" fillId="0" borderId="6" xfId="0" applyBorder="1" applyAlignment="1">
      <alignment horizontal="left"/>
    </xf>
    <xf numFmtId="0" fontId="9" fillId="0" borderId="2" xfId="63" applyFont="1" applyBorder="1" applyAlignment="1">
      <alignment horizontal="left" vertical="center"/>
    </xf>
    <xf numFmtId="0" fontId="9" fillId="0" borderId="9" xfId="64" applyFont="1" applyBorder="1" applyAlignment="1">
      <alignment horizontal="left" vertical="center"/>
    </xf>
    <xf numFmtId="0" fontId="20" fillId="5" borderId="1" xfId="64" applyFont="1" applyFill="1" applyBorder="1" applyAlignment="1">
      <alignment horizontal="left" vertical="center"/>
    </xf>
    <xf numFmtId="0" fontId="9" fillId="0" borderId="9" xfId="63" applyFont="1" applyBorder="1" applyAlignment="1">
      <alignment horizontal="left" vertical="center"/>
    </xf>
    <xf numFmtId="0" fontId="9" fillId="0" borderId="1" xfId="65" applyFont="1" applyBorder="1" applyAlignment="1">
      <alignment horizontal="left" vertical="center"/>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0" applyFont="1" applyFill="1" applyBorder="1" applyAlignment="1">
      <alignment horizontal="center"/>
    </xf>
    <xf numFmtId="0" fontId="20"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9" fillId="0" borderId="1" xfId="55" applyFont="1" applyFill="1" applyBorder="1" applyAlignment="1" applyProtection="1">
      <alignment horizontal="center" vertical="center"/>
      <protection locked="0"/>
    </xf>
    <xf numFmtId="0" fontId="9" fillId="0" borderId="1" xfId="7" applyFont="1" applyFill="1" applyBorder="1" applyAlignment="1" applyProtection="1">
      <alignment horizontal="center" vertical="center"/>
      <protection locked="0"/>
    </xf>
    <xf numFmtId="167" fontId="9" fillId="0" borderId="1" xfId="58" applyNumberFormat="1" applyFont="1" applyFill="1" applyBorder="1" applyAlignment="1">
      <alignment horizontal="center" vertical="center"/>
    </xf>
    <xf numFmtId="0" fontId="9" fillId="0" borderId="2" xfId="0" applyFont="1" applyFill="1" applyBorder="1" applyAlignment="1">
      <alignment horizontal="left" vertical="center"/>
    </xf>
    <xf numFmtId="0" fontId="9" fillId="0" borderId="8" xfId="7" applyFont="1" applyFill="1" applyBorder="1" applyAlignment="1" applyProtection="1">
      <alignment horizontal="center" vertical="center"/>
      <protection locked="0"/>
    </xf>
    <xf numFmtId="0" fontId="20" fillId="0" borderId="1" xfId="0" applyFont="1" applyFill="1" applyBorder="1" applyAlignment="1">
      <alignment horizontal="left" vertical="center"/>
    </xf>
    <xf numFmtId="0" fontId="20" fillId="0" borderId="2" xfId="0" applyFont="1" applyFill="1" applyBorder="1" applyAlignment="1">
      <alignment horizontal="left" vertical="center"/>
    </xf>
    <xf numFmtId="0" fontId="5" fillId="0" borderId="1" xfId="59" applyFill="1" applyBorder="1" applyAlignment="1">
      <alignment horizontal="left"/>
    </xf>
    <xf numFmtId="0" fontId="9" fillId="0" borderId="1" xfId="60" applyFont="1" applyFill="1" applyBorder="1" applyAlignment="1">
      <alignment horizontal="left" vertical="center"/>
    </xf>
    <xf numFmtId="0" fontId="9" fillId="0" borderId="9" xfId="64" applyFont="1" applyFill="1" applyBorder="1" applyAlignment="1">
      <alignment horizontal="left" vertical="center"/>
    </xf>
    <xf numFmtId="0" fontId="9" fillId="0" borderId="12" xfId="64" applyFont="1" applyFill="1" applyBorder="1" applyAlignment="1">
      <alignment horizontal="left" vertical="center"/>
    </xf>
    <xf numFmtId="0" fontId="9" fillId="0" borderId="1" xfId="64" applyFont="1" applyFill="1" applyBorder="1" applyAlignment="1">
      <alignment horizontal="left" vertical="center"/>
    </xf>
    <xf numFmtId="0" fontId="20" fillId="0" borderId="1" xfId="64" applyFont="1" applyFill="1" applyBorder="1" applyAlignment="1">
      <alignment horizontal="left" vertical="center"/>
    </xf>
    <xf numFmtId="0" fontId="9" fillId="0" borderId="9" xfId="63" applyFont="1" applyFill="1" applyBorder="1" applyAlignment="1">
      <alignment horizontal="left" vertical="center"/>
    </xf>
    <xf numFmtId="0" fontId="9" fillId="0" borderId="1" xfId="63" applyFont="1" applyFill="1" applyBorder="1" applyAlignment="1">
      <alignment horizontal="left" vertical="center"/>
    </xf>
    <xf numFmtId="9" fontId="20" fillId="0" borderId="1" xfId="0" applyNumberFormat="1" applyFont="1" applyFill="1" applyBorder="1" applyAlignment="1">
      <alignment horizontal="center" vertical="center" wrapText="1"/>
    </xf>
    <xf numFmtId="0" fontId="9" fillId="0" borderId="9" xfId="7" applyFont="1" applyFill="1" applyBorder="1" applyAlignment="1" applyProtection="1">
      <alignment horizontal="center" vertical="center"/>
      <protection locked="0"/>
    </xf>
    <xf numFmtId="0" fontId="20" fillId="0" borderId="1" xfId="0" applyFont="1" applyFill="1" applyBorder="1" applyAlignment="1">
      <alignment horizontal="center" vertical="center" wrapText="1"/>
    </xf>
    <xf numFmtId="0" fontId="9" fillId="0" borderId="1" xfId="65" applyFont="1" applyFill="1" applyBorder="1" applyAlignment="1">
      <alignment horizontal="left" vertical="center"/>
    </xf>
    <xf numFmtId="20" fontId="0" fillId="0" borderId="1" xfId="0" applyNumberFormat="1" applyFill="1" applyBorder="1" applyAlignment="1">
      <alignment horizontal="center"/>
    </xf>
    <xf numFmtId="20" fontId="7" fillId="0" borderId="1" xfId="65" applyNumberFormat="1" applyFont="1" applyFill="1" applyBorder="1" applyAlignment="1">
      <alignment horizontal="center" vertical="center"/>
    </xf>
    <xf numFmtId="20" fontId="9" fillId="0" borderId="1" xfId="61" applyNumberFormat="1" applyFont="1" applyFill="1" applyBorder="1" applyAlignment="1">
      <alignment horizontal="center" vertical="center"/>
    </xf>
    <xf numFmtId="0" fontId="28" fillId="7" borderId="1" xfId="67" quotePrefix="1" applyFont="1" applyFill="1" applyBorder="1"/>
    <xf numFmtId="0" fontId="20" fillId="0" borderId="9" xfId="0" applyFont="1" applyFill="1" applyBorder="1" applyAlignment="1">
      <alignment horizontal="center" vertical="center"/>
    </xf>
    <xf numFmtId="0" fontId="9" fillId="0" borderId="9" xfId="0" applyFont="1" applyFill="1" applyBorder="1" applyAlignment="1">
      <alignment horizontal="center" vertical="center"/>
    </xf>
    <xf numFmtId="9" fontId="9" fillId="0" borderId="1" xfId="7" applyNumberFormat="1" applyFont="1" applyFill="1" applyBorder="1" applyAlignment="1" applyProtection="1">
      <alignment horizontal="center" vertical="center"/>
      <protection locked="0"/>
    </xf>
    <xf numFmtId="0" fontId="29" fillId="11" borderId="1" xfId="67" quotePrefix="1" applyFont="1" applyFill="1" applyBorder="1"/>
    <xf numFmtId="0" fontId="0" fillId="0" borderId="0" xfId="0" applyFill="1"/>
    <xf numFmtId="0" fontId="5" fillId="0" borderId="1" xfId="65" applyFill="1" applyBorder="1" applyAlignment="1">
      <alignment horizontal="left"/>
    </xf>
    <xf numFmtId="0" fontId="0" fillId="2" borderId="0" xfId="0" applyFill="1" applyAlignment="1">
      <alignment wrapText="1"/>
    </xf>
    <xf numFmtId="0" fontId="0" fillId="0" borderId="0" xfId="0" applyAlignment="1"/>
    <xf numFmtId="0" fontId="9" fillId="0" borderId="3" xfId="0" applyFont="1" applyFill="1" applyBorder="1" applyAlignment="1">
      <alignment horizontal="left" vertical="center"/>
    </xf>
    <xf numFmtId="0" fontId="20" fillId="0" borderId="2" xfId="0" applyFont="1" applyFill="1" applyBorder="1" applyAlignment="1">
      <alignment horizontal="center" vertical="center"/>
    </xf>
    <xf numFmtId="167" fontId="20" fillId="0" borderId="1" xfId="60" applyNumberFormat="1" applyFont="1" applyFill="1" applyBorder="1" applyAlignment="1">
      <alignment horizontal="center" vertical="center" wrapText="1"/>
    </xf>
    <xf numFmtId="10" fontId="9" fillId="0" borderId="1" xfId="60" applyNumberFormat="1" applyFont="1" applyFill="1" applyBorder="1" applyAlignment="1">
      <alignment horizontal="center" vertical="center"/>
    </xf>
    <xf numFmtId="9" fontId="9" fillId="0" borderId="1" xfId="60" applyNumberFormat="1" applyFont="1" applyFill="1" applyBorder="1" applyAlignment="1">
      <alignment horizontal="center" vertical="center"/>
    </xf>
    <xf numFmtId="167" fontId="9" fillId="0" borderId="1" xfId="60" applyNumberFormat="1" applyFont="1" applyFill="1" applyBorder="1" applyAlignment="1">
      <alignment horizontal="center" vertical="center"/>
    </xf>
    <xf numFmtId="0" fontId="0" fillId="0" borderId="9" xfId="0" applyFill="1" applyBorder="1" applyAlignment="1">
      <alignment horizontal="left"/>
    </xf>
    <xf numFmtId="9" fontId="20" fillId="0" borderId="1" xfId="63" applyNumberFormat="1" applyFont="1" applyFill="1" applyBorder="1" applyAlignment="1">
      <alignment horizontal="center" vertical="center" wrapText="1"/>
    </xf>
    <xf numFmtId="9" fontId="5" fillId="0" borderId="1" xfId="63" applyNumberFormat="1" applyFill="1" applyBorder="1" applyAlignment="1">
      <alignment horizontal="center" vertical="center" wrapText="1"/>
    </xf>
    <xf numFmtId="9" fontId="5" fillId="0" borderId="1" xfId="63" applyNumberFormat="1" applyFill="1" applyBorder="1" applyAlignment="1">
      <alignment horizontal="center" wrapText="1"/>
    </xf>
    <xf numFmtId="0" fontId="7" fillId="0" borderId="1" xfId="0" applyFont="1" applyFill="1" applyBorder="1" applyAlignment="1">
      <alignment horizontal="center" wrapText="1"/>
    </xf>
    <xf numFmtId="9" fontId="7" fillId="0" borderId="1" xfId="0" applyNumberFormat="1" applyFont="1" applyFill="1" applyBorder="1" applyAlignment="1">
      <alignment horizontal="center" wrapText="1"/>
    </xf>
    <xf numFmtId="9" fontId="9" fillId="0" borderId="1" xfId="0" applyNumberFormat="1" applyFont="1" applyFill="1" applyBorder="1" applyAlignment="1">
      <alignment horizontal="center" vertical="center"/>
    </xf>
    <xf numFmtId="9" fontId="5" fillId="0" borderId="1" xfId="59" applyNumberFormat="1" applyFill="1" applyBorder="1" applyAlignment="1">
      <alignment horizontal="center" vertical="center"/>
    </xf>
    <xf numFmtId="167" fontId="9" fillId="0" borderId="1" xfId="61" applyNumberFormat="1" applyFont="1" applyFill="1" applyBorder="1" applyAlignment="1">
      <alignment horizontal="center" vertical="center"/>
    </xf>
    <xf numFmtId="169" fontId="20" fillId="0" borderId="1" xfId="62" applyNumberFormat="1" applyFont="1" applyFill="1" applyBorder="1" applyAlignment="1">
      <alignment horizontal="center" vertical="center"/>
    </xf>
    <xf numFmtId="1" fontId="5" fillId="0" borderId="1" xfId="59" applyNumberFormat="1" applyFill="1" applyBorder="1" applyAlignment="1">
      <alignment horizontal="center"/>
    </xf>
    <xf numFmtId="0" fontId="20" fillId="0" borderId="1" xfId="60" applyFont="1" applyFill="1" applyBorder="1" applyAlignment="1">
      <alignment horizontal="center" vertical="center" wrapText="1"/>
    </xf>
    <xf numFmtId="0" fontId="9" fillId="0" borderId="1" xfId="60" applyFont="1" applyFill="1" applyBorder="1" applyAlignment="1">
      <alignment horizontal="center" vertical="center"/>
    </xf>
    <xf numFmtId="9" fontId="20" fillId="0" borderId="1" xfId="64" applyNumberFormat="1" applyFont="1" applyFill="1" applyBorder="1" applyAlignment="1">
      <alignment horizontal="center" vertical="center"/>
    </xf>
    <xf numFmtId="0" fontId="5" fillId="0" borderId="1" xfId="64" applyFill="1" applyBorder="1" applyAlignment="1">
      <alignment horizontal="center" vertical="center"/>
    </xf>
    <xf numFmtId="0" fontId="5" fillId="0" borderId="1" xfId="64" applyFill="1" applyBorder="1" applyAlignment="1">
      <alignment horizontal="left" vertical="center"/>
    </xf>
    <xf numFmtId="9" fontId="9" fillId="0" borderId="1" xfId="0" applyNumberFormat="1" applyFont="1" applyFill="1" applyBorder="1" applyAlignment="1">
      <alignment horizontal="center"/>
    </xf>
    <xf numFmtId="167" fontId="9" fillId="0" borderId="1" xfId="0" applyNumberFormat="1" applyFont="1" applyFill="1" applyBorder="1" applyAlignment="1">
      <alignment horizontal="center" vertical="center"/>
    </xf>
    <xf numFmtId="0" fontId="8" fillId="13" borderId="0" xfId="7" applyFill="1"/>
    <xf numFmtId="0" fontId="8" fillId="0" borderId="0" xfId="7" applyFill="1"/>
    <xf numFmtId="2" fontId="9" fillId="0" borderId="1" xfId="60" applyNumberFormat="1" applyFont="1" applyFill="1" applyBorder="1" applyAlignment="1">
      <alignment horizontal="center" vertical="center"/>
    </xf>
    <xf numFmtId="9" fontId="20" fillId="0" borderId="1" xfId="60" applyNumberFormat="1" applyFont="1" applyFill="1" applyBorder="1" applyAlignment="1">
      <alignment horizontal="center" vertical="center" wrapText="1"/>
    </xf>
    <xf numFmtId="0" fontId="7" fillId="0" borderId="1" xfId="65" applyFont="1" applyFill="1" applyBorder="1" applyAlignment="1">
      <alignment horizontal="center" vertical="center"/>
    </xf>
    <xf numFmtId="1" fontId="9" fillId="0" borderId="1" xfId="55" applyNumberFormat="1" applyFont="1" applyBorder="1" applyAlignment="1">
      <alignment horizontal="center" vertical="center"/>
    </xf>
    <xf numFmtId="0" fontId="9" fillId="8" borderId="1" xfId="7" applyFont="1" applyFill="1" applyBorder="1" applyAlignment="1" applyProtection="1">
      <alignment horizontal="center" vertical="center"/>
      <protection locked="0"/>
    </xf>
    <xf numFmtId="9" fontId="20" fillId="5" borderId="1" xfId="68" applyNumberFormat="1" applyFont="1" applyFill="1" applyBorder="1" applyAlignment="1">
      <alignment vertical="center"/>
    </xf>
    <xf numFmtId="0" fontId="20" fillId="5" borderId="1" xfId="68" applyFont="1" applyFill="1" applyBorder="1" applyAlignment="1">
      <alignment horizontal="center" vertical="center"/>
    </xf>
    <xf numFmtId="9" fontId="20" fillId="5" borderId="1" xfId="68" applyNumberFormat="1" applyFont="1" applyFill="1" applyBorder="1" applyAlignment="1">
      <alignment horizontal="center" vertical="center"/>
    </xf>
    <xf numFmtId="0" fontId="9" fillId="0" borderId="1" xfId="7" applyFont="1" applyFill="1" applyBorder="1" applyAlignment="1">
      <alignment horizontal="left" vertical="center"/>
    </xf>
    <xf numFmtId="0" fontId="20" fillId="0" borderId="1" xfId="64" applyFont="1" applyFill="1" applyBorder="1" applyAlignment="1">
      <alignment vertical="center"/>
    </xf>
    <xf numFmtId="9" fontId="9" fillId="8" borderId="1" xfId="0" applyNumberFormat="1" applyFont="1" applyFill="1" applyBorder="1" applyAlignment="1">
      <alignment horizontal="center" vertical="center"/>
    </xf>
    <xf numFmtId="9" fontId="20" fillId="0" borderId="1" xfId="0" applyNumberFormat="1" applyFont="1" applyFill="1" applyBorder="1" applyAlignment="1">
      <alignment horizontal="center" vertical="center"/>
    </xf>
    <xf numFmtId="9" fontId="9" fillId="0" borderId="1" xfId="0" applyNumberFormat="1" applyFont="1" applyFill="1" applyBorder="1" applyAlignment="1">
      <alignment horizontal="center" vertical="center"/>
    </xf>
    <xf numFmtId="9" fontId="20" fillId="0" borderId="1" xfId="0" applyNumberFormat="1" applyFont="1" applyFill="1" applyBorder="1" applyAlignment="1">
      <alignment horizontal="center" vertical="center" wrapText="1"/>
    </xf>
    <xf numFmtId="167" fontId="20" fillId="0" borderId="1" xfId="0" applyNumberFormat="1" applyFont="1" applyFill="1" applyBorder="1" applyAlignment="1">
      <alignment horizontal="center" vertical="center" wrapText="1"/>
    </xf>
    <xf numFmtId="10" fontId="20" fillId="0" borderId="1" xfId="0" applyNumberFormat="1" applyFont="1" applyFill="1" applyBorder="1" applyAlignment="1">
      <alignment horizontal="center" vertical="center"/>
    </xf>
    <xf numFmtId="167" fontId="20" fillId="0" borderId="1" xfId="0" applyNumberFormat="1" applyFont="1" applyFill="1" applyBorder="1" applyAlignment="1">
      <alignment horizontal="center" vertical="center"/>
    </xf>
    <xf numFmtId="9" fontId="20" fillId="0" borderId="1" xfId="61" applyFont="1" applyFill="1" applyBorder="1" applyAlignment="1">
      <alignment horizontal="center"/>
    </xf>
    <xf numFmtId="9" fontId="9" fillId="0" borderId="1" xfId="61" applyFont="1" applyFill="1" applyBorder="1" applyAlignment="1">
      <alignment horizontal="center" vertical="center"/>
    </xf>
    <xf numFmtId="0" fontId="9" fillId="8" borderId="1" xfId="7" applyFont="1" applyFill="1" applyBorder="1" applyAlignment="1">
      <alignment horizontal="left" vertical="center"/>
    </xf>
    <xf numFmtId="0" fontId="20" fillId="0" borderId="1" xfId="0" applyFont="1" applyBorder="1" applyAlignment="1">
      <alignment horizontal="center" vertical="center" wrapText="1"/>
    </xf>
    <xf numFmtId="167" fontId="20" fillId="0" borderId="1" xfId="60" applyNumberFormat="1" applyFont="1" applyFill="1" applyBorder="1" applyAlignment="1">
      <alignment horizontal="center" vertical="center"/>
    </xf>
    <xf numFmtId="0" fontId="20" fillId="0" borderId="1" xfId="0" applyFont="1" applyBorder="1"/>
    <xf numFmtId="0" fontId="7" fillId="0" borderId="1" xfId="0" applyFont="1" applyBorder="1" applyAlignment="1">
      <alignment horizont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167" fontId="7" fillId="0" borderId="1" xfId="0" applyNumberFormat="1" applyFont="1" applyFill="1" applyBorder="1" applyAlignment="1">
      <alignment horizontal="center"/>
    </xf>
    <xf numFmtId="10" fontId="7" fillId="0" borderId="1" xfId="0" applyNumberFormat="1" applyFont="1" applyFill="1" applyBorder="1" applyAlignment="1">
      <alignment horizontal="center"/>
    </xf>
    <xf numFmtId="0" fontId="7" fillId="0" borderId="1" xfId="0" applyFont="1" applyFill="1" applyBorder="1" applyAlignment="1">
      <alignment horizontal="left"/>
    </xf>
    <xf numFmtId="9" fontId="9" fillId="0" borderId="1" xfId="56" applyFont="1" applyFill="1" applyBorder="1" applyAlignment="1">
      <alignment horizontal="center" vertical="center"/>
    </xf>
    <xf numFmtId="9" fontId="9" fillId="0" borderId="1" xfId="57" applyFont="1" applyFill="1" applyBorder="1" applyAlignment="1">
      <alignment horizontal="center" vertical="center"/>
    </xf>
    <xf numFmtId="0" fontId="7" fillId="8" borderId="1" xfId="0" applyFont="1" applyFill="1" applyBorder="1" applyAlignment="1">
      <alignment horizontal="center"/>
    </xf>
    <xf numFmtId="0" fontId="7" fillId="8" borderId="1" xfId="0" applyFont="1" applyFill="1" applyBorder="1" applyAlignment="1">
      <alignment horizontal="left"/>
    </xf>
    <xf numFmtId="9" fontId="7" fillId="0" borderId="1" xfId="55" applyFont="1" applyFill="1" applyBorder="1" applyAlignment="1">
      <alignment horizontal="center"/>
    </xf>
    <xf numFmtId="0" fontId="7" fillId="0" borderId="1" xfId="59" applyFont="1" applyFill="1" applyBorder="1" applyAlignment="1">
      <alignment horizontal="left"/>
    </xf>
    <xf numFmtId="9" fontId="7" fillId="0" borderId="1" xfId="59" applyNumberFormat="1" applyFont="1" applyFill="1" applyBorder="1" applyAlignment="1">
      <alignment horizontal="center" vertical="center"/>
    </xf>
    <xf numFmtId="0" fontId="7" fillId="0" borderId="1" xfId="59" applyFont="1" applyFill="1" applyBorder="1" applyAlignment="1">
      <alignment horizontal="center" vertical="center"/>
    </xf>
    <xf numFmtId="9" fontId="7" fillId="0" borderId="1" xfId="59" applyNumberFormat="1" applyFont="1" applyFill="1" applyBorder="1" applyAlignment="1">
      <alignment horizontal="center"/>
    </xf>
    <xf numFmtId="1" fontId="7" fillId="0" borderId="1" xfId="59" applyNumberFormat="1" applyFont="1" applyFill="1" applyBorder="1" applyAlignment="1">
      <alignment horizontal="center"/>
    </xf>
    <xf numFmtId="0" fontId="7" fillId="0" borderId="1" xfId="59" applyFont="1" applyFill="1" applyBorder="1" applyAlignment="1">
      <alignment horizontal="center"/>
    </xf>
    <xf numFmtId="0" fontId="7" fillId="0" borderId="1" xfId="0" applyFont="1" applyFill="1" applyBorder="1" applyAlignment="1">
      <alignment horizontal="left" wrapText="1"/>
    </xf>
    <xf numFmtId="9" fontId="7" fillId="0" borderId="1" xfId="0" applyNumberFormat="1" applyFont="1" applyFill="1" applyBorder="1" applyAlignment="1">
      <alignment horizontal="center" vertical="center" wrapText="1"/>
    </xf>
    <xf numFmtId="0" fontId="7" fillId="0" borderId="1" xfId="64" applyFont="1" applyFill="1" applyBorder="1" applyAlignment="1">
      <alignment horizontal="left" vertical="center"/>
    </xf>
    <xf numFmtId="10" fontId="7" fillId="0" borderId="1" xfId="68" applyNumberFormat="1" applyFont="1" applyBorder="1" applyAlignment="1">
      <alignment horizontal="center" vertical="center"/>
    </xf>
    <xf numFmtId="0" fontId="7" fillId="0" borderId="1" xfId="65" applyFont="1" applyFill="1" applyBorder="1" applyAlignment="1">
      <alignment horizontal="left"/>
    </xf>
    <xf numFmtId="9" fontId="7" fillId="0" borderId="1" xfId="65" applyNumberFormat="1" applyFont="1" applyFill="1" applyBorder="1" applyAlignment="1">
      <alignment horizontal="center"/>
    </xf>
    <xf numFmtId="0" fontId="7" fillId="0" borderId="1" xfId="0" applyFont="1" applyFill="1" applyBorder="1" applyAlignment="1">
      <alignment horizontal="left" vertical="center"/>
    </xf>
    <xf numFmtId="0" fontId="7" fillId="0" borderId="1" xfId="0" applyFont="1" applyBorder="1"/>
    <xf numFmtId="20" fontId="7" fillId="0" borderId="1" xfId="0" applyNumberFormat="1" applyFont="1" applyBorder="1" applyAlignment="1">
      <alignment horizontal="center"/>
    </xf>
    <xf numFmtId="0" fontId="7" fillId="0" borderId="1" xfId="0" applyFont="1" applyBorder="1" applyAlignment="1">
      <alignment horizontal="left"/>
    </xf>
    <xf numFmtId="0" fontId="20" fillId="0" borderId="1" xfId="0" applyFont="1" applyFill="1" applyBorder="1" applyAlignment="1">
      <alignment vertical="center"/>
    </xf>
    <xf numFmtId="9" fontId="20" fillId="0" borderId="1" xfId="46" applyFont="1" applyFill="1" applyBorder="1" applyAlignment="1">
      <alignment horizontal="center" vertical="center"/>
    </xf>
    <xf numFmtId="9" fontId="9" fillId="0" borderId="1" xfId="46" applyFont="1" applyFill="1" applyBorder="1" applyAlignment="1">
      <alignment horizontal="center" vertical="center"/>
    </xf>
    <xf numFmtId="0" fontId="7" fillId="0" borderId="1" xfId="64" applyFont="1" applyFill="1" applyBorder="1" applyAlignment="1">
      <alignment horizontal="center" vertical="center"/>
    </xf>
    <xf numFmtId="0" fontId="0" fillId="0" borderId="1" xfId="0" applyBorder="1" applyAlignment="1">
      <alignment wrapText="1"/>
    </xf>
    <xf numFmtId="9" fontId="0" fillId="0" borderId="0" xfId="55" applyFont="1" applyAlignment="1">
      <alignment horizontal="center" vertical="center"/>
    </xf>
    <xf numFmtId="0" fontId="0" fillId="0" borderId="1" xfId="0" applyFont="1" applyBorder="1" applyAlignment="1">
      <alignment horizontal="center"/>
    </xf>
    <xf numFmtId="0" fontId="0" fillId="0" borderId="15" xfId="0" applyBorder="1"/>
    <xf numFmtId="0" fontId="0" fillId="0" borderId="8" xfId="0" applyBorder="1"/>
    <xf numFmtId="0" fontId="0" fillId="0" borderId="0" xfId="0" applyAlignment="1">
      <alignment horizontal="center" vertical="center" wrapText="1"/>
    </xf>
    <xf numFmtId="0" fontId="0" fillId="0" borderId="1" xfId="0" applyFont="1" applyFill="1" applyBorder="1" applyAlignment="1">
      <alignment horizontal="left"/>
    </xf>
    <xf numFmtId="0" fontId="30" fillId="15" borderId="1" xfId="67" quotePrefix="1" applyFont="1" applyFill="1" applyBorder="1"/>
    <xf numFmtId="0" fontId="31" fillId="7" borderId="1" xfId="67" quotePrefix="1" applyFont="1" applyFill="1" applyBorder="1"/>
    <xf numFmtId="0" fontId="31" fillId="15" borderId="1" xfId="67" quotePrefix="1" applyFont="1" applyFill="1" applyBorder="1"/>
    <xf numFmtId="0" fontId="9" fillId="8" borderId="1" xfId="0" applyFont="1" applyFill="1" applyBorder="1"/>
    <xf numFmtId="0" fontId="9" fillId="9" borderId="1" xfId="0" applyFont="1" applyFill="1" applyBorder="1"/>
    <xf numFmtId="0" fontId="9" fillId="10" borderId="1" xfId="0" applyFont="1" applyFill="1" applyBorder="1"/>
    <xf numFmtId="0" fontId="0" fillId="0" borderId="12" xfId="0" applyBorder="1" applyAlignment="1">
      <alignment wrapText="1"/>
    </xf>
    <xf numFmtId="0" fontId="0" fillId="0" borderId="13" xfId="0" applyBorder="1" applyAlignment="1">
      <alignment wrapText="1"/>
    </xf>
    <xf numFmtId="0" fontId="0" fillId="0" borderId="5" xfId="0" applyBorder="1" applyAlignment="1">
      <alignment vertical="center" wrapText="1"/>
    </xf>
    <xf numFmtId="0" fontId="0" fillId="0" borderId="6" xfId="0" applyBorder="1" applyAlignment="1">
      <alignment vertical="center" wrapText="1"/>
    </xf>
    <xf numFmtId="9" fontId="0" fillId="0" borderId="0" xfId="0" applyNumberFormat="1" applyAlignment="1">
      <alignment horizontal="center"/>
    </xf>
    <xf numFmtId="0" fontId="0" fillId="0" borderId="13" xfId="0" applyBorder="1"/>
    <xf numFmtId="0" fontId="0" fillId="0" borderId="12" xfId="0" applyBorder="1"/>
    <xf numFmtId="0" fontId="7" fillId="0" borderId="1" xfId="0" applyFont="1" applyFill="1" applyBorder="1" applyAlignment="1">
      <alignment horizontal="center"/>
    </xf>
    <xf numFmtId="0" fontId="9" fillId="2" borderId="1" xfId="0" applyFont="1" applyFill="1" applyBorder="1" applyAlignment="1">
      <alignment horizontal="center"/>
    </xf>
    <xf numFmtId="0" fontId="0" fillId="0" borderId="16" xfId="0" pivotButton="1" applyBorder="1"/>
    <xf numFmtId="0" fontId="0" fillId="0" borderId="0" xfId="0" applyAlignment="1">
      <alignment horizontal="center" vertical="center"/>
    </xf>
    <xf numFmtId="0" fontId="7" fillId="0" borderId="1" xfId="0" applyFont="1" applyBorder="1" applyAlignment="1">
      <alignment horizontal="center" wrapText="1"/>
    </xf>
    <xf numFmtId="0" fontId="0" fillId="0" borderId="1" xfId="59" applyFont="1" applyFill="1" applyBorder="1" applyAlignment="1">
      <alignment horizontal="left" wrapText="1"/>
    </xf>
    <xf numFmtId="0" fontId="0" fillId="0" borderId="1" xfId="59" applyFont="1" applyFill="1" applyBorder="1" applyAlignment="1">
      <alignment horizontal="left"/>
    </xf>
    <xf numFmtId="0" fontId="20" fillId="5" borderId="1" xfId="68" applyFont="1" applyFill="1" applyBorder="1" applyAlignment="1">
      <alignment horizontal="left" vertical="center"/>
    </xf>
    <xf numFmtId="0" fontId="0" fillId="0" borderId="1" xfId="0" applyFont="1" applyFill="1" applyBorder="1" applyAlignment="1">
      <alignment vertical="center"/>
    </xf>
    <xf numFmtId="0" fontId="32" fillId="7" borderId="1" xfId="0" applyFont="1" applyFill="1" applyBorder="1" applyAlignment="1">
      <alignment horizontal="center" vertical="center"/>
    </xf>
    <xf numFmtId="0" fontId="33" fillId="16" borderId="1" xfId="0" applyFont="1" applyFill="1" applyBorder="1" applyAlignment="1">
      <alignment horizontal="center" vertical="center" wrapText="1"/>
    </xf>
    <xf numFmtId="0" fontId="33" fillId="16" borderId="1" xfId="0" applyFont="1" applyFill="1" applyBorder="1" applyAlignment="1">
      <alignment horizontal="center" vertical="top" wrapText="1"/>
    </xf>
    <xf numFmtId="0" fontId="34" fillId="0" borderId="1" xfId="0" applyFont="1" applyBorder="1" applyAlignment="1">
      <alignment horizontal="center" vertical="center" wrapText="1"/>
    </xf>
    <xf numFmtId="0" fontId="34" fillId="0" borderId="1" xfId="0" applyFont="1" applyBorder="1" applyAlignment="1">
      <alignment horizontal="center" vertical="top" wrapText="1"/>
    </xf>
    <xf numFmtId="9" fontId="35" fillId="0" borderId="1" xfId="0" applyNumberFormat="1" applyFont="1" applyBorder="1" applyAlignment="1">
      <alignment horizontal="center" vertical="center" shrinkToFit="1"/>
    </xf>
    <xf numFmtId="1" fontId="35" fillId="0" borderId="1" xfId="0" applyNumberFormat="1" applyFont="1" applyBorder="1" applyAlignment="1">
      <alignment horizontal="center" vertical="center" shrinkToFit="1"/>
    </xf>
    <xf numFmtId="167" fontId="35" fillId="0" borderId="2" xfId="0" applyNumberFormat="1" applyFont="1" applyBorder="1" applyAlignment="1">
      <alignment horizontal="center" vertical="center" shrinkToFit="1"/>
    </xf>
    <xf numFmtId="0" fontId="34" fillId="0" borderId="1" xfId="0" applyFont="1" applyBorder="1" applyAlignment="1">
      <alignment horizontal="left" vertical="top" wrapText="1"/>
    </xf>
    <xf numFmtId="9" fontId="34" fillId="0" borderId="1" xfId="0" applyNumberFormat="1" applyFont="1" applyBorder="1" applyAlignment="1">
      <alignment horizontal="center" vertical="center" shrinkToFit="1"/>
    </xf>
    <xf numFmtId="0" fontId="35" fillId="17" borderId="0" xfId="0" applyFont="1" applyFill="1" applyAlignment="1">
      <alignment horizontal="center" vertical="center" wrapText="1"/>
    </xf>
    <xf numFmtId="0" fontId="34" fillId="17" borderId="1" xfId="0" applyFont="1" applyFill="1" applyBorder="1" applyAlignment="1">
      <alignment horizontal="center" vertical="top" wrapText="1"/>
    </xf>
    <xf numFmtId="9" fontId="35" fillId="18" borderId="1" xfId="0" applyNumberFormat="1" applyFont="1" applyFill="1" applyBorder="1" applyAlignment="1">
      <alignment horizontal="center" vertical="center" shrinkToFit="1"/>
    </xf>
    <xf numFmtId="1" fontId="35" fillId="18" borderId="1" xfId="0" applyNumberFormat="1" applyFont="1" applyFill="1" applyBorder="1" applyAlignment="1">
      <alignment horizontal="center" vertical="center" shrinkToFit="1"/>
    </xf>
    <xf numFmtId="0" fontId="35" fillId="18" borderId="1" xfId="0" applyFont="1" applyFill="1" applyBorder="1" applyAlignment="1">
      <alignment horizontal="left" vertical="top" wrapText="1"/>
    </xf>
    <xf numFmtId="0" fontId="35" fillId="18" borderId="1" xfId="0" applyFont="1" applyFill="1" applyBorder="1" applyAlignment="1">
      <alignment horizontal="center" vertical="top" wrapText="1"/>
    </xf>
    <xf numFmtId="0" fontId="34" fillId="18" borderId="1" xfId="0" applyFont="1" applyFill="1" applyBorder="1" applyAlignment="1">
      <alignment horizontal="center" vertical="top" wrapText="1"/>
    </xf>
    <xf numFmtId="0" fontId="34" fillId="18" borderId="1" xfId="0" applyFont="1" applyFill="1" applyBorder="1" applyAlignment="1">
      <alignment horizontal="center" vertical="center" wrapText="1"/>
    </xf>
    <xf numFmtId="9" fontId="34" fillId="18" borderId="1" xfId="0" applyNumberFormat="1" applyFont="1" applyFill="1" applyBorder="1" applyAlignment="1">
      <alignment horizontal="center" vertical="center" shrinkToFit="1"/>
    </xf>
    <xf numFmtId="0" fontId="34" fillId="17" borderId="1" xfId="0" applyFont="1" applyFill="1" applyBorder="1" applyAlignment="1">
      <alignment horizontal="center" vertical="center" wrapText="1"/>
    </xf>
    <xf numFmtId="0" fontId="34" fillId="18" borderId="1" xfId="0" applyFont="1" applyFill="1" applyBorder="1" applyAlignment="1">
      <alignment horizontal="left" vertical="top" wrapText="1"/>
    </xf>
    <xf numFmtId="10" fontId="34" fillId="18" borderId="1" xfId="0" applyNumberFormat="1" applyFont="1" applyFill="1" applyBorder="1" applyAlignment="1">
      <alignment horizontal="center" vertical="center" shrinkToFit="1"/>
    </xf>
    <xf numFmtId="0" fontId="34" fillId="17" borderId="8" xfId="0" applyFont="1" applyFill="1" applyBorder="1" applyAlignment="1">
      <alignment horizontal="center" vertical="center" wrapText="1"/>
    </xf>
    <xf numFmtId="0" fontId="34" fillId="19" borderId="1" xfId="0" applyFont="1" applyFill="1" applyBorder="1" applyAlignment="1">
      <alignment horizontal="center" vertical="center" wrapText="1"/>
    </xf>
    <xf numFmtId="10" fontId="34" fillId="19" borderId="1" xfId="0" applyNumberFormat="1" applyFont="1" applyFill="1" applyBorder="1" applyAlignment="1">
      <alignment horizontal="center" vertical="center" wrapText="1"/>
    </xf>
    <xf numFmtId="0" fontId="34" fillId="19" borderId="8" xfId="0" applyFont="1" applyFill="1" applyBorder="1" applyAlignment="1">
      <alignment horizontal="center" vertical="center" wrapText="1"/>
    </xf>
    <xf numFmtId="0" fontId="34" fillId="0" borderId="1" xfId="0" applyFont="1" applyBorder="1" applyAlignment="1">
      <alignment horizontal="left" vertical="center" wrapText="1"/>
    </xf>
    <xf numFmtId="0" fontId="34" fillId="0" borderId="6" xfId="0" applyFont="1" applyBorder="1" applyAlignment="1">
      <alignment horizontal="center" vertical="center" wrapText="1"/>
    </xf>
    <xf numFmtId="9" fontId="34" fillId="0" borderId="6" xfId="0" applyNumberFormat="1" applyFont="1" applyBorder="1" applyAlignment="1">
      <alignment horizontal="center" vertical="center" shrinkToFit="1"/>
    </xf>
    <xf numFmtId="1" fontId="34" fillId="0" borderId="6" xfId="0" applyNumberFormat="1" applyFont="1" applyBorder="1" applyAlignment="1">
      <alignment horizontal="center" vertical="center" shrinkToFit="1"/>
    </xf>
    <xf numFmtId="0" fontId="34" fillId="0" borderId="6" xfId="0" applyFont="1" applyBorder="1" applyAlignment="1">
      <alignment horizontal="left" vertical="top" wrapText="1"/>
    </xf>
    <xf numFmtId="10" fontId="34" fillId="0" borderId="6" xfId="0" applyNumberFormat="1" applyFont="1" applyBorder="1" applyAlignment="1">
      <alignment horizontal="center" vertical="center" wrapText="1"/>
    </xf>
    <xf numFmtId="167" fontId="34" fillId="0" borderId="6" xfId="0" applyNumberFormat="1" applyFont="1" applyBorder="1" applyAlignment="1">
      <alignment horizontal="center" vertical="center"/>
    </xf>
    <xf numFmtId="1" fontId="34" fillId="0" borderId="1" xfId="0" applyNumberFormat="1" applyFont="1" applyBorder="1" applyAlignment="1">
      <alignment horizontal="center" vertical="center" shrinkToFit="1"/>
    </xf>
    <xf numFmtId="171" fontId="34" fillId="0" borderId="1" xfId="0" applyNumberFormat="1" applyFont="1" applyBorder="1" applyAlignment="1">
      <alignment horizontal="center" vertical="center" shrinkToFit="1"/>
    </xf>
    <xf numFmtId="0" fontId="34" fillId="0" borderId="1" xfId="0" applyFont="1" applyBorder="1" applyAlignment="1">
      <alignment horizontal="left" vertical="center" wrapText="1" indent="1"/>
    </xf>
    <xf numFmtId="171" fontId="35" fillId="0" borderId="1" xfId="0" applyNumberFormat="1" applyFont="1" applyBorder="1" applyAlignment="1">
      <alignment horizontal="center" vertical="center" shrinkToFit="1"/>
    </xf>
    <xf numFmtId="0" fontId="34" fillId="0" borderId="2" xfId="0" applyFont="1" applyBorder="1" applyAlignment="1">
      <alignment horizontal="left" vertical="top" wrapText="1"/>
    </xf>
    <xf numFmtId="0" fontId="34" fillId="0" borderId="9" xfId="0" applyFont="1" applyBorder="1" applyAlignment="1">
      <alignment horizontal="center" vertical="top" wrapText="1"/>
    </xf>
    <xf numFmtId="9" fontId="35" fillId="0" borderId="1" xfId="0" applyNumberFormat="1" applyFont="1" applyBorder="1" applyAlignment="1">
      <alignment horizontal="center" vertical="center" wrapText="1" shrinkToFit="1"/>
    </xf>
    <xf numFmtId="1" fontId="35" fillId="0" borderId="1" xfId="0" applyNumberFormat="1" applyFont="1" applyBorder="1" applyAlignment="1">
      <alignment horizontal="center" vertical="center" wrapText="1" shrinkToFit="1"/>
    </xf>
    <xf numFmtId="0" fontId="35" fillId="17" borderId="1" xfId="0" applyFont="1" applyFill="1" applyBorder="1" applyAlignment="1">
      <alignment horizontal="center" vertical="center" wrapText="1"/>
    </xf>
    <xf numFmtId="1" fontId="34" fillId="19" borderId="1" xfId="0" applyNumberFormat="1" applyFont="1" applyFill="1" applyBorder="1" applyAlignment="1">
      <alignment horizontal="center" vertical="center" wrapText="1"/>
    </xf>
    <xf numFmtId="168" fontId="34" fillId="19" borderId="1" xfId="55" applyNumberFormat="1" applyFont="1" applyFill="1" applyBorder="1" applyAlignment="1">
      <alignment horizontal="center" vertical="center" wrapText="1"/>
    </xf>
    <xf numFmtId="9" fontId="34" fillId="19" borderId="1"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3" fontId="34" fillId="0" borderId="1" xfId="0" applyNumberFormat="1" applyFont="1" applyBorder="1" applyAlignment="1">
      <alignment horizontal="center" vertical="center" shrinkToFit="1"/>
    </xf>
    <xf numFmtId="0" fontId="9" fillId="2" borderId="1" xfId="0" applyFont="1" applyFill="1" applyBorder="1" applyAlignment="1">
      <alignment horizontal="center"/>
    </xf>
    <xf numFmtId="0" fontId="34" fillId="0" borderId="1" xfId="0" applyFont="1" applyFill="1" applyBorder="1" applyAlignment="1">
      <alignment horizontal="center" vertical="center" wrapText="1"/>
    </xf>
    <xf numFmtId="167" fontId="34" fillId="0" borderId="1" xfId="0" applyNumberFormat="1" applyFont="1" applyBorder="1" applyAlignment="1">
      <alignment horizontal="center" vertical="center" wrapText="1" shrinkToFit="1"/>
    </xf>
    <xf numFmtId="0" fontId="0" fillId="2" borderId="0" xfId="0" applyFill="1" applyAlignment="1">
      <alignment vertical="center" wrapText="1"/>
    </xf>
    <xf numFmtId="0" fontId="0" fillId="0" borderId="1" xfId="0" applyFont="1" applyFill="1" applyBorder="1" applyAlignment="1">
      <alignment horizontal="center"/>
    </xf>
    <xf numFmtId="0" fontId="0" fillId="7" borderId="1" xfId="0" quotePrefix="1" applyFill="1" applyBorder="1"/>
    <xf numFmtId="0" fontId="0" fillId="15" borderId="1" xfId="0" quotePrefix="1" applyFill="1" applyBorder="1"/>
    <xf numFmtId="0" fontId="19" fillId="6" borderId="1" xfId="0" applyFont="1" applyFill="1" applyBorder="1" applyAlignment="1">
      <alignment horizontal="center" vertical="center"/>
    </xf>
    <xf numFmtId="0" fontId="19" fillId="6" borderId="1" xfId="0" applyFont="1" applyFill="1" applyBorder="1" applyAlignment="1">
      <alignment horizontal="center" vertical="center" wrapText="1"/>
    </xf>
    <xf numFmtId="9" fontId="7" fillId="0" borderId="1" xfId="55" applyFont="1" applyFill="1" applyBorder="1" applyAlignment="1">
      <alignment horizont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10" fontId="7" fillId="0" borderId="1" xfId="0" applyNumberFormat="1" applyFont="1" applyFill="1" applyBorder="1" applyAlignment="1">
      <alignment horizontal="center"/>
    </xf>
    <xf numFmtId="0" fontId="9" fillId="0" borderId="1" xfId="0" applyFont="1" applyFill="1" applyBorder="1" applyAlignment="1"/>
    <xf numFmtId="0" fontId="7" fillId="0" borderId="1" xfId="0" applyFont="1" applyBorder="1" applyAlignment="1"/>
    <xf numFmtId="0" fontId="7" fillId="0" borderId="1" xfId="0" applyFont="1" applyFill="1" applyBorder="1" applyAlignment="1"/>
    <xf numFmtId="9" fontId="7" fillId="0" borderId="2" xfId="0" applyNumberFormat="1" applyFont="1" applyFill="1" applyBorder="1" applyAlignment="1">
      <alignment horizontal="center"/>
    </xf>
    <xf numFmtId="9" fontId="7" fillId="0" borderId="1" xfId="68" applyNumberFormat="1" applyFont="1" applyBorder="1" applyAlignment="1">
      <alignment horizontal="center"/>
    </xf>
    <xf numFmtId="9" fontId="7" fillId="0" borderId="9" xfId="55" applyFont="1" applyFill="1" applyBorder="1" applyAlignment="1"/>
    <xf numFmtId="9" fontId="20" fillId="0" borderId="9" xfId="55" applyFont="1" applyFill="1" applyBorder="1" applyAlignment="1">
      <alignment vertical="center"/>
    </xf>
    <xf numFmtId="9" fontId="7" fillId="0" borderId="1" xfId="55" applyFont="1" applyFill="1" applyBorder="1" applyAlignment="1">
      <alignment horizontal="left"/>
    </xf>
    <xf numFmtId="9" fontId="7" fillId="0" borderId="1" xfId="55" applyFont="1" applyFill="1" applyBorder="1" applyAlignment="1"/>
    <xf numFmtId="9" fontId="7" fillId="0" borderId="1" xfId="55" applyFont="1" applyFill="1" applyBorder="1" applyAlignment="1">
      <alignment wrapText="1"/>
    </xf>
    <xf numFmtId="9" fontId="20" fillId="0" borderId="1" xfId="55" applyFont="1" applyFill="1" applyBorder="1" applyAlignment="1">
      <alignment vertical="center" wrapText="1"/>
    </xf>
    <xf numFmtId="9" fontId="20" fillId="0" borderId="1" xfId="55" applyFont="1" applyFill="1" applyBorder="1" applyAlignment="1">
      <alignment vertical="center"/>
    </xf>
    <xf numFmtId="10" fontId="0" fillId="0" borderId="1" xfId="0" applyNumberFormat="1" applyFont="1" applyFill="1" applyBorder="1" applyAlignment="1">
      <alignment horizontal="center" vertical="center" wrapText="1"/>
    </xf>
    <xf numFmtId="0" fontId="7" fillId="0" borderId="1" xfId="68" applyFont="1" applyBorder="1" applyAlignment="1">
      <alignment horizontal="center"/>
    </xf>
    <xf numFmtId="9" fontId="0" fillId="0" borderId="2" xfId="65" applyNumberFormat="1" applyFont="1" applyFill="1" applyBorder="1" applyAlignment="1"/>
    <xf numFmtId="0" fontId="7" fillId="0" borderId="3" xfId="65" applyFont="1" applyFill="1" applyBorder="1" applyAlignment="1"/>
    <xf numFmtId="0" fontId="7" fillId="0" borderId="9" xfId="65" applyFont="1" applyFill="1" applyBorder="1" applyAlignment="1"/>
    <xf numFmtId="0" fontId="0" fillId="0" borderId="1" xfId="0" applyFont="1" applyFill="1" applyBorder="1" applyAlignment="1">
      <alignment horizontal="left" wrapText="1"/>
    </xf>
    <xf numFmtId="0" fontId="0" fillId="0" borderId="1" xfId="0" applyFont="1" applyBorder="1" applyAlignment="1">
      <alignment horizontal="left"/>
    </xf>
    <xf numFmtId="0" fontId="9" fillId="0" borderId="1" xfId="0" applyNumberFormat="1" applyFont="1" applyFill="1" applyBorder="1" applyAlignment="1">
      <alignment horizont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0" fontId="20" fillId="0" borderId="1" xfId="0" applyFont="1" applyBorder="1" applyAlignment="1">
      <alignment horizontal="center" vertical="center"/>
    </xf>
    <xf numFmtId="0" fontId="7" fillId="0" borderId="1" xfId="0" applyFont="1" applyFill="1" applyBorder="1" applyAlignment="1">
      <alignment horizontal="center"/>
    </xf>
    <xf numFmtId="9" fontId="7" fillId="0" borderId="1" xfId="0" applyNumberFormat="1" applyFont="1" applyFill="1" applyBorder="1" applyAlignment="1">
      <alignment horizontal="center"/>
    </xf>
    <xf numFmtId="0" fontId="7" fillId="0" borderId="1" xfId="0" applyNumberFormat="1" applyFont="1" applyFill="1" applyBorder="1" applyAlignment="1">
      <alignment horizontal="center"/>
    </xf>
    <xf numFmtId="9" fontId="20" fillId="0" borderId="1" xfId="64" applyNumberFormat="1" applyFont="1" applyFill="1" applyBorder="1" applyAlignment="1">
      <alignment horizontal="center" vertical="center"/>
    </xf>
    <xf numFmtId="1" fontId="7" fillId="0" borderId="1" xfId="0" applyNumberFormat="1" applyFont="1" applyFill="1" applyBorder="1" applyAlignment="1">
      <alignment horizontal="center"/>
    </xf>
    <xf numFmtId="9" fontId="7" fillId="0" borderId="1" xfId="0" applyNumberFormat="1" applyFont="1" applyBorder="1" applyAlignment="1">
      <alignment horizontal="center"/>
    </xf>
    <xf numFmtId="9" fontId="7" fillId="0" borderId="1" xfId="55" applyFont="1" applyFill="1" applyBorder="1" applyAlignment="1">
      <alignment horizontal="center"/>
    </xf>
    <xf numFmtId="0" fontId="7" fillId="0" borderId="1" xfId="0" applyFont="1" applyFill="1" applyBorder="1" applyAlignment="1">
      <alignment horizontal="center"/>
    </xf>
    <xf numFmtId="1" fontId="9" fillId="0" borderId="17" xfId="55" applyNumberFormat="1" applyFont="1" applyBorder="1" applyAlignment="1">
      <alignment horizontal="center" vertical="center"/>
    </xf>
    <xf numFmtId="1" fontId="9" fillId="0" borderId="18" xfId="55" applyNumberFormat="1" applyFont="1" applyBorder="1" applyAlignment="1">
      <alignment horizontal="center" vertical="center"/>
    </xf>
    <xf numFmtId="0" fontId="20" fillId="0" borderId="1" xfId="0" applyFont="1" applyBorder="1" applyAlignment="1"/>
    <xf numFmtId="0" fontId="0" fillId="0" borderId="1" xfId="0" applyFont="1" applyBorder="1"/>
    <xf numFmtId="9" fontId="0" fillId="0" borderId="1" xfId="0" applyNumberFormat="1" applyFont="1" applyBorder="1" applyAlignment="1">
      <alignment horizontal="center"/>
    </xf>
    <xf numFmtId="9" fontId="7" fillId="0" borderId="1" xfId="0" applyNumberFormat="1" applyFont="1" applyFill="1" applyBorder="1" applyAlignment="1">
      <alignment horizontal="center"/>
    </xf>
    <xf numFmtId="167" fontId="7" fillId="0" borderId="1" xfId="0" applyNumberFormat="1" applyFont="1" applyFill="1" applyBorder="1" applyAlignment="1">
      <alignment horizontal="center"/>
    </xf>
    <xf numFmtId="0" fontId="7" fillId="0" borderId="1" xfId="0" applyFont="1" applyFill="1" applyBorder="1" applyAlignment="1">
      <alignment horizontal="center"/>
    </xf>
    <xf numFmtId="0" fontId="7" fillId="0" borderId="9" xfId="0" applyFont="1" applyBorder="1" applyAlignment="1">
      <alignment horizontal="center"/>
    </xf>
    <xf numFmtId="0" fontId="7" fillId="0" borderId="9" xfId="64" applyFont="1" applyFill="1" applyBorder="1" applyAlignment="1">
      <alignment horizontal="center" vertical="center"/>
    </xf>
    <xf numFmtId="0" fontId="20" fillId="0" borderId="9" xfId="64" applyNumberFormat="1" applyFont="1" applyFill="1" applyBorder="1" applyAlignment="1">
      <alignment horizontal="center" vertical="center"/>
    </xf>
    <xf numFmtId="9" fontId="20" fillId="0" borderId="1" xfId="64" applyNumberFormat="1" applyFont="1" applyFill="1" applyBorder="1" applyAlignment="1">
      <alignment horizontal="center" vertical="center"/>
    </xf>
    <xf numFmtId="0" fontId="20" fillId="0" borderId="1" xfId="64" applyFont="1" applyFill="1" applyBorder="1" applyAlignment="1">
      <alignment horizontal="center" vertical="center"/>
    </xf>
    <xf numFmtId="9" fontId="7" fillId="0" borderId="1" xfId="0" applyNumberFormat="1" applyFont="1" applyFill="1" applyBorder="1" applyAlignment="1">
      <alignment horizontal="center"/>
    </xf>
    <xf numFmtId="10" fontId="20" fillId="0" borderId="1" xfId="60" applyNumberFormat="1" applyFont="1" applyFill="1" applyBorder="1" applyAlignment="1">
      <alignment horizontal="center" vertical="center"/>
    </xf>
    <xf numFmtId="0" fontId="20" fillId="0" borderId="1" xfId="60" applyFont="1" applyFill="1" applyBorder="1" applyAlignment="1">
      <alignment horizontal="center" vertical="center"/>
    </xf>
    <xf numFmtId="0" fontId="7" fillId="0" borderId="1" xfId="60" applyFont="1" applyFill="1" applyBorder="1" applyAlignment="1">
      <alignment horizontal="center"/>
    </xf>
    <xf numFmtId="167" fontId="20"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xf>
    <xf numFmtId="10" fontId="7" fillId="0" borderId="1" xfId="0" applyNumberFormat="1" applyFont="1" applyFill="1" applyBorder="1" applyAlignment="1">
      <alignment horizontal="center"/>
    </xf>
    <xf numFmtId="9" fontId="7" fillId="0" borderId="1" xfId="55" applyFont="1" applyFill="1" applyBorder="1" applyAlignment="1">
      <alignment horizontal="center"/>
    </xf>
    <xf numFmtId="9"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10" fontId="20"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67" fontId="20" fillId="0" borderId="1" xfId="0" applyNumberFormat="1" applyFont="1" applyFill="1" applyBorder="1" applyAlignment="1">
      <alignment horizontal="center" vertical="center"/>
    </xf>
    <xf numFmtId="9" fontId="20" fillId="0" borderId="1" xfId="61" applyFont="1" applyFill="1" applyBorder="1" applyAlignment="1">
      <alignment horizontal="center"/>
    </xf>
    <xf numFmtId="0" fontId="7" fillId="0" borderId="1" xfId="64" applyFont="1" applyFill="1" applyBorder="1" applyAlignment="1">
      <alignment horizontal="center" vertical="center"/>
    </xf>
    <xf numFmtId="9" fontId="20" fillId="0" borderId="1" xfId="64" applyNumberFormat="1" applyFont="1" applyFill="1" applyBorder="1" applyAlignment="1">
      <alignment horizontal="center"/>
    </xf>
    <xf numFmtId="0" fontId="9" fillId="0" borderId="1" xfId="65" applyFont="1" applyFill="1" applyBorder="1" applyAlignment="1">
      <alignment horizontal="center" vertical="center"/>
    </xf>
    <xf numFmtId="9" fontId="9" fillId="0" borderId="1" xfId="61" applyFont="1" applyFill="1" applyBorder="1" applyAlignment="1">
      <alignment horizontal="center" vertical="center"/>
    </xf>
    <xf numFmtId="167" fontId="20" fillId="0" borderId="1" xfId="0" applyNumberFormat="1" applyFont="1" applyFill="1" applyBorder="1" applyAlignment="1">
      <alignment horizontal="center" vertical="center" wrapText="1"/>
    </xf>
    <xf numFmtId="9" fontId="7" fillId="0" borderId="1" xfId="55" applyFont="1" applyFill="1" applyBorder="1" applyAlignment="1">
      <alignment horizontal="center"/>
    </xf>
    <xf numFmtId="0" fontId="20" fillId="0" borderId="1" xfId="0" applyFont="1" applyFill="1" applyBorder="1" applyAlignment="1">
      <alignment horizontal="center" vertical="center"/>
    </xf>
    <xf numFmtId="10" fontId="20" fillId="0" borderId="1" xfId="0" applyNumberFormat="1" applyFont="1" applyFill="1" applyBorder="1" applyAlignment="1">
      <alignment horizontal="center" vertical="center"/>
    </xf>
    <xf numFmtId="9" fontId="7" fillId="0" borderId="1" xfId="0" applyNumberFormat="1" applyFont="1" applyFill="1" applyBorder="1" applyAlignment="1">
      <alignment horizontal="center"/>
    </xf>
    <xf numFmtId="0" fontId="7" fillId="0" borderId="1" xfId="0" applyFont="1" applyFill="1" applyBorder="1" applyAlignment="1">
      <alignment horizontal="center"/>
    </xf>
    <xf numFmtId="10" fontId="7" fillId="0" borderId="1" xfId="0" applyNumberFormat="1" applyFont="1" applyFill="1" applyBorder="1" applyAlignment="1">
      <alignment horizontal="center"/>
    </xf>
    <xf numFmtId="167" fontId="7" fillId="0" borderId="1" xfId="0" applyNumberFormat="1" applyFont="1" applyFill="1" applyBorder="1" applyAlignment="1">
      <alignment horizontal="center"/>
    </xf>
    <xf numFmtId="167" fontId="9" fillId="0" borderId="1" xfId="0" applyNumberFormat="1" applyFont="1" applyFill="1" applyBorder="1" applyAlignment="1">
      <alignment horizontal="center" vertical="center"/>
    </xf>
    <xf numFmtId="9" fontId="7" fillId="0" borderId="1" xfId="55" applyFont="1" applyFill="1" applyBorder="1" applyAlignment="1">
      <alignment horizontal="center"/>
    </xf>
    <xf numFmtId="9" fontId="9"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xf>
    <xf numFmtId="167" fontId="36" fillId="0" borderId="19" xfId="0" applyNumberFormat="1" applyFont="1" applyBorder="1" applyAlignment="1">
      <alignment horizontal="center" vertical="center"/>
    </xf>
    <xf numFmtId="0" fontId="7" fillId="0" borderId="1" xfId="0" applyNumberFormat="1" applyFont="1" applyBorder="1" applyAlignment="1">
      <alignment horizontal="center"/>
    </xf>
    <xf numFmtId="0" fontId="7" fillId="0" borderId="9" xfId="0" applyFont="1" applyBorder="1" applyAlignment="1">
      <alignment horizontal="center"/>
    </xf>
    <xf numFmtId="0" fontId="9" fillId="0" borderId="1" xfId="0" applyFont="1" applyBorder="1"/>
    <xf numFmtId="0" fontId="0" fillId="0" borderId="1" xfId="0" applyBorder="1" applyAlignment="1">
      <alignment horizontal="center"/>
    </xf>
    <xf numFmtId="0" fontId="7" fillId="0" borderId="2" xfId="0" applyNumberFormat="1" applyFont="1" applyFill="1" applyBorder="1" applyAlignment="1">
      <alignment horizontal="center"/>
    </xf>
    <xf numFmtId="0" fontId="7" fillId="0" borderId="6" xfId="65" applyFont="1" applyFill="1" applyBorder="1" applyAlignment="1">
      <alignment horizontal="center" vertical="center"/>
    </xf>
    <xf numFmtId="20" fontId="0" fillId="0" borderId="1" xfId="0" applyNumberFormat="1" applyBorder="1" applyAlignment="1">
      <alignment horizontal="center" vertical="center" wrapText="1"/>
    </xf>
    <xf numFmtId="9" fontId="7" fillId="0" borderId="1" xfId="55" applyFont="1" applyBorder="1" applyAlignment="1">
      <alignment horizontal="center"/>
    </xf>
    <xf numFmtId="9" fontId="9" fillId="0" borderId="1" xfId="55" applyFont="1" applyBorder="1" applyAlignment="1">
      <alignment horizontal="center" vertical="center" wrapText="1"/>
    </xf>
    <xf numFmtId="9" fontId="9" fillId="0" borderId="1" xfId="55" applyFont="1" applyBorder="1" applyAlignment="1">
      <alignment horizontal="center" vertical="center"/>
    </xf>
    <xf numFmtId="9" fontId="9" fillId="0" borderId="1" xfId="55" applyFont="1" applyFill="1" applyBorder="1" applyAlignment="1">
      <alignment horizontal="center" vertical="center"/>
    </xf>
    <xf numFmtId="0" fontId="9" fillId="0" borderId="1" xfId="7" applyFont="1" applyBorder="1" applyAlignment="1">
      <alignment horizontal="left" vertical="center"/>
    </xf>
    <xf numFmtId="167" fontId="9" fillId="0" borderId="1" xfId="0" applyNumberFormat="1" applyFont="1" applyBorder="1" applyAlignment="1">
      <alignment horizontal="center" vertical="center"/>
    </xf>
    <xf numFmtId="10" fontId="9" fillId="0" borderId="1" xfId="0" applyNumberFormat="1" applyFont="1" applyBorder="1" applyAlignment="1">
      <alignment horizontal="center" vertical="center"/>
    </xf>
    <xf numFmtId="9" fontId="7" fillId="0" borderId="1" xfId="0" applyNumberFormat="1" applyFont="1" applyBorder="1" applyAlignment="1">
      <alignment horizontal="center"/>
    </xf>
    <xf numFmtId="1" fontId="9" fillId="0" borderId="1" xfId="50" applyNumberFormat="1" applyFont="1" applyBorder="1" applyAlignment="1">
      <alignment horizontal="center" vertical="center"/>
    </xf>
    <xf numFmtId="2" fontId="9" fillId="0" borderId="1" xfId="50" applyNumberFormat="1" applyFont="1" applyBorder="1" applyAlignment="1">
      <alignment horizontal="center" vertical="center"/>
    </xf>
    <xf numFmtId="9" fontId="9" fillId="0" borderId="1" xfId="50" applyFont="1" applyBorder="1" applyAlignment="1">
      <alignment horizontal="center" vertical="center"/>
    </xf>
    <xf numFmtId="0" fontId="7" fillId="0" borderId="1" xfId="0" applyFont="1" applyBorder="1" applyAlignment="1" applyProtection="1">
      <alignment horizontal="left" vertical="center" wrapText="1"/>
      <protection locked="0"/>
    </xf>
    <xf numFmtId="0" fontId="9" fillId="0" borderId="1" xfId="7" applyFont="1" applyBorder="1" applyAlignment="1">
      <alignment horizontal="left" vertical="center" wrapText="1"/>
    </xf>
    <xf numFmtId="0" fontId="7" fillId="0" borderId="1" xfId="0" applyFont="1" applyBorder="1" applyAlignment="1">
      <alignment horizontal="left" wrapText="1"/>
    </xf>
    <xf numFmtId="0" fontId="9" fillId="0" borderId="1" xfId="0" applyFont="1" applyBorder="1" applyAlignment="1">
      <alignment horizontal="left" vertical="center" wrapText="1"/>
    </xf>
    <xf numFmtId="0" fontId="9" fillId="0" borderId="1" xfId="65" applyFont="1" applyBorder="1" applyAlignment="1">
      <alignment horizontal="left" vertical="center" wrapText="1"/>
    </xf>
    <xf numFmtId="9" fontId="7" fillId="0" borderId="1" xfId="0" applyNumberFormat="1" applyFont="1" applyBorder="1" applyAlignment="1">
      <alignment horizontal="center" wrapText="1"/>
    </xf>
    <xf numFmtId="9" fontId="7" fillId="0" borderId="1" xfId="55" applyBorder="1" applyAlignment="1">
      <alignment horizontal="center"/>
    </xf>
    <xf numFmtId="0" fontId="24" fillId="0" borderId="1" xfId="0" applyFont="1" applyBorder="1" applyAlignment="1">
      <alignment horizontal="left"/>
    </xf>
    <xf numFmtId="9" fontId="20" fillId="0" borderId="1" xfId="0" applyNumberFormat="1" applyFont="1" applyBorder="1" applyAlignment="1">
      <alignment horizontal="center" vertical="center" wrapText="1"/>
    </xf>
    <xf numFmtId="9" fontId="20" fillId="0" borderId="2" xfId="0" applyNumberFormat="1" applyFont="1" applyBorder="1" applyAlignment="1">
      <alignment vertical="center"/>
    </xf>
    <xf numFmtId="9" fontId="20" fillId="0" borderId="3" xfId="0" applyNumberFormat="1" applyFont="1" applyBorder="1" applyAlignment="1">
      <alignment vertical="center"/>
    </xf>
    <xf numFmtId="9" fontId="20" fillId="0" borderId="9" xfId="0" applyNumberFormat="1" applyFont="1" applyBorder="1" applyAlignment="1">
      <alignment vertical="center"/>
    </xf>
    <xf numFmtId="0" fontId="20" fillId="0" borderId="1" xfId="68" applyFont="1" applyBorder="1" applyAlignment="1">
      <alignment horizontal="left" vertical="center"/>
    </xf>
    <xf numFmtId="0" fontId="20" fillId="0" borderId="1" xfId="68" applyFont="1" applyBorder="1" applyAlignment="1">
      <alignment horizontal="center" vertical="center"/>
    </xf>
    <xf numFmtId="9" fontId="20" fillId="0" borderId="1" xfId="68" applyNumberFormat="1" applyFont="1" applyBorder="1" applyAlignment="1">
      <alignment horizontal="center" vertical="center"/>
    </xf>
    <xf numFmtId="9" fontId="7" fillId="0" borderId="1" xfId="68" applyNumberFormat="1" applyFont="1" applyBorder="1"/>
    <xf numFmtId="0" fontId="7" fillId="0" borderId="1" xfId="114" applyFont="1" applyBorder="1"/>
    <xf numFmtId="0" fontId="7" fillId="0" borderId="1" xfId="68" applyFont="1" applyBorder="1"/>
    <xf numFmtId="0" fontId="7" fillId="0" borderId="1" xfId="65" applyFont="1" applyBorder="1" applyAlignment="1">
      <alignment horizontal="center" vertical="center" wrapText="1"/>
    </xf>
    <xf numFmtId="10" fontId="7" fillId="0" borderId="1" xfId="0" applyNumberFormat="1" applyFont="1" applyBorder="1" applyAlignment="1">
      <alignment horizontal="center"/>
    </xf>
    <xf numFmtId="9" fontId="20" fillId="0" borderId="1" xfId="65" applyNumberFormat="1" applyFont="1" applyBorder="1" applyAlignment="1">
      <alignment vertical="center" wrapText="1"/>
    </xf>
    <xf numFmtId="0" fontId="9" fillId="0" borderId="1" xfId="65" applyFont="1" applyBorder="1" applyAlignment="1">
      <alignment horizontal="center"/>
    </xf>
    <xf numFmtId="9" fontId="7" fillId="0" borderId="1" xfId="114" applyNumberFormat="1" applyFont="1" applyBorder="1" applyAlignment="1">
      <alignment horizontal="center"/>
    </xf>
    <xf numFmtId="0" fontId="7" fillId="0" borderId="1" xfId="114" applyFont="1" applyBorder="1" applyAlignment="1">
      <alignment horizontal="center"/>
    </xf>
    <xf numFmtId="0" fontId="20" fillId="0" borderId="1" xfId="68" applyFont="1" applyBorder="1" applyAlignment="1">
      <alignment vertical="center"/>
    </xf>
    <xf numFmtId="0" fontId="7" fillId="0" borderId="1" xfId="68" applyFont="1" applyBorder="1" applyAlignment="1">
      <alignment vertical="center"/>
    </xf>
    <xf numFmtId="10" fontId="20" fillId="0" borderId="1" xfId="65" applyNumberFormat="1" applyFont="1" applyBorder="1" applyAlignment="1">
      <alignment horizontal="center" vertical="center" wrapText="1"/>
    </xf>
    <xf numFmtId="0" fontId="20" fillId="0" borderId="1" xfId="65" applyFont="1" applyBorder="1" applyAlignment="1">
      <alignment vertical="center" wrapText="1"/>
    </xf>
    <xf numFmtId="0" fontId="7" fillId="0" borderId="1" xfId="65" applyFont="1" applyBorder="1" applyAlignment="1">
      <alignment vertical="center" wrapText="1"/>
    </xf>
    <xf numFmtId="0" fontId="7" fillId="0" borderId="1" xfId="63" applyFont="1" applyBorder="1" applyAlignment="1">
      <alignment horizontal="center" vertical="center" wrapText="1"/>
    </xf>
    <xf numFmtId="0" fontId="7" fillId="0" borderId="1" xfId="0" applyFont="1" applyBorder="1" applyAlignment="1">
      <alignment horizontal="center" vertical="center" wrapText="1"/>
    </xf>
    <xf numFmtId="9" fontId="20" fillId="0" borderId="1" xfId="63" applyNumberFormat="1" applyFont="1" applyBorder="1" applyAlignment="1">
      <alignment horizontal="center" vertical="center" wrapText="1"/>
    </xf>
    <xf numFmtId="9" fontId="7" fillId="0" borderId="1" xfId="63" applyNumberFormat="1" applyFont="1" applyBorder="1" applyAlignment="1">
      <alignment horizontal="center" vertical="center" wrapText="1"/>
    </xf>
    <xf numFmtId="9" fontId="7" fillId="0" borderId="1" xfId="63" applyNumberFormat="1" applyFont="1" applyBorder="1" applyAlignment="1">
      <alignment horizontal="center" wrapText="1"/>
    </xf>
    <xf numFmtId="9" fontId="7" fillId="0" borderId="1" xfId="55" applyFont="1" applyFill="1" applyBorder="1" applyAlignment="1">
      <alignment horizontal="center"/>
    </xf>
    <xf numFmtId="9"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9" fontId="7" fillId="0" borderId="1" xfId="0" applyNumberFormat="1" applyFont="1" applyFill="1" applyBorder="1" applyAlignment="1">
      <alignment horizontal="center"/>
    </xf>
    <xf numFmtId="0" fontId="7" fillId="0" borderId="1" xfId="0" applyFont="1" applyFill="1" applyBorder="1" applyAlignment="1">
      <alignment horizontal="center"/>
    </xf>
    <xf numFmtId="9" fontId="7" fillId="0" borderId="1" xfId="55" applyFont="1" applyFill="1" applyBorder="1" applyAlignment="1">
      <alignment horizontal="center"/>
    </xf>
    <xf numFmtId="9" fontId="7" fillId="0" borderId="1" xfId="65" applyNumberFormat="1" applyFont="1" applyFill="1" applyBorder="1" applyAlignment="1">
      <alignment horizontal="center"/>
    </xf>
    <xf numFmtId="9" fontId="20" fillId="0" borderId="1" xfId="61" applyFont="1" applyFill="1" applyBorder="1" applyAlignment="1">
      <alignment horizontal="center"/>
    </xf>
    <xf numFmtId="167" fontId="20" fillId="0" borderId="1" xfId="0" applyNumberFormat="1" applyFont="1" applyFill="1" applyBorder="1" applyAlignment="1">
      <alignment horizontal="center" vertical="center"/>
    </xf>
    <xf numFmtId="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9" fontId="7" fillId="0" borderId="1" xfId="0" applyNumberFormat="1" applyFont="1" applyBorder="1" applyAlignment="1">
      <alignment horizontal="center"/>
    </xf>
    <xf numFmtId="9" fontId="0" fillId="0" borderId="1" xfId="0" applyNumberFormat="1" applyFont="1" applyFill="1" applyBorder="1" applyAlignment="1">
      <alignment horizontal="center"/>
    </xf>
    <xf numFmtId="9" fontId="0" fillId="0" borderId="1" xfId="59" applyNumberFormat="1" applyFont="1" applyFill="1" applyBorder="1" applyAlignment="1">
      <alignment horizontal="center"/>
    </xf>
    <xf numFmtId="166" fontId="0" fillId="0" borderId="1" xfId="66" applyFont="1" applyFill="1" applyBorder="1" applyAlignment="1">
      <alignment horizontal="center"/>
    </xf>
    <xf numFmtId="9" fontId="7" fillId="0" borderId="1" xfId="0" applyNumberFormat="1" applyFont="1" applyFill="1" applyBorder="1" applyAlignment="1">
      <alignment horizontal="center"/>
    </xf>
    <xf numFmtId="0" fontId="19" fillId="6" borderId="1" xfId="0" applyFont="1" applyFill="1" applyBorder="1" applyAlignment="1">
      <alignment horizontal="center"/>
    </xf>
    <xf numFmtId="0" fontId="9" fillId="2" borderId="1" xfId="0" applyFont="1" applyFill="1" applyBorder="1" applyAlignment="1">
      <alignment horizontal="center"/>
    </xf>
    <xf numFmtId="0" fontId="9" fillId="0" borderId="1" xfId="7"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wrapText="1"/>
    </xf>
    <xf numFmtId="10" fontId="7" fillId="0" borderId="1" xfId="0" applyNumberFormat="1" applyFont="1" applyFill="1" applyBorder="1" applyAlignment="1">
      <alignment horizontal="center" wrapText="1"/>
    </xf>
    <xf numFmtId="0" fontId="9" fillId="0" borderId="1" xfId="7" applyFont="1" applyFill="1" applyBorder="1" applyAlignment="1" applyProtection="1">
      <alignment horizontal="center" vertical="center" wrapText="1"/>
      <protection locked="0"/>
    </xf>
    <xf numFmtId="0" fontId="0" fillId="0" borderId="1" xfId="0" applyFont="1" applyBorder="1" applyAlignment="1">
      <alignment horizontal="center" wrapText="1"/>
    </xf>
    <xf numFmtId="10" fontId="36" fillId="0" borderId="1" xfId="0" applyNumberFormat="1" applyFont="1" applyBorder="1" applyAlignment="1">
      <alignment horizontal="center" vertical="center"/>
    </xf>
    <xf numFmtId="9" fontId="20" fillId="0" borderId="1" xfId="63" applyNumberFormat="1" applyFont="1" applyBorder="1" applyAlignment="1">
      <alignment horizontal="center" vertical="center"/>
    </xf>
    <xf numFmtId="0" fontId="0" fillId="0" borderId="1" xfId="63" applyFont="1" applyBorder="1" applyAlignment="1">
      <alignment horizontal="center" vertical="center" wrapText="1"/>
    </xf>
    <xf numFmtId="0" fontId="11" fillId="3" borderId="1" xfId="14" applyFont="1" applyFill="1" applyBorder="1" applyAlignment="1">
      <alignment horizontal="left" vertical="center"/>
    </xf>
    <xf numFmtId="0" fontId="0" fillId="0" borderId="1" xfId="0" applyFont="1" applyFill="1" applyBorder="1" applyAlignment="1"/>
    <xf numFmtId="0" fontId="20" fillId="0" borderId="1" xfId="0" applyFont="1" applyFill="1" applyBorder="1" applyAlignment="1">
      <alignment vertical="center" wrapText="1"/>
    </xf>
    <xf numFmtId="9" fontId="9" fillId="0" borderId="1" xfId="55" applyFont="1" applyFill="1" applyBorder="1" applyAlignment="1">
      <alignment horizontal="center"/>
    </xf>
    <xf numFmtId="167" fontId="9" fillId="0" borderId="1" xfId="55" applyNumberFormat="1" applyFont="1" applyFill="1" applyBorder="1" applyAlignment="1">
      <alignment horizontal="center" vertical="center"/>
    </xf>
    <xf numFmtId="2" fontId="7" fillId="0" borderId="1" xfId="0" applyNumberFormat="1" applyFont="1" applyFill="1" applyBorder="1" applyAlignment="1">
      <alignment horizontal="center"/>
    </xf>
    <xf numFmtId="0" fontId="7"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66" fontId="7" fillId="0" borderId="1" xfId="66" applyFont="1" applyFill="1" applyBorder="1" applyAlignment="1">
      <alignment horizont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left"/>
    </xf>
    <xf numFmtId="9" fontId="0" fillId="0" borderId="0" xfId="55" applyFont="1" applyAlignment="1">
      <alignment horizontal="center" wrapText="1"/>
    </xf>
    <xf numFmtId="9" fontId="18" fillId="0" borderId="0" xfId="55" applyFont="1" applyAlignment="1">
      <alignment horizontal="center" vertical="center" wrapText="1"/>
    </xf>
    <xf numFmtId="9" fontId="0" fillId="0" borderId="0" xfId="55" applyFont="1" applyAlignment="1">
      <alignment horizontal="center" vertical="center" wrapText="1"/>
    </xf>
    <xf numFmtId="0" fontId="0" fillId="0" borderId="1" xfId="0" applyNumberFormat="1" applyBorder="1"/>
    <xf numFmtId="0" fontId="19" fillId="6" borderId="9" xfId="0" applyFont="1" applyFill="1" applyBorder="1"/>
    <xf numFmtId="0" fontId="19" fillId="6" borderId="14" xfId="0" applyFont="1" applyFill="1" applyBorder="1" applyAlignment="1"/>
    <xf numFmtId="0" fontId="19" fillId="6" borderId="1" xfId="0" applyNumberFormat="1" applyFont="1" applyFill="1" applyBorder="1" applyAlignment="1">
      <alignment horizontal="right"/>
    </xf>
    <xf numFmtId="167" fontId="0" fillId="2" borderId="0" xfId="55" applyNumberFormat="1" applyFont="1" applyFill="1"/>
    <xf numFmtId="0" fontId="0" fillId="0" borderId="1" xfId="0" pivotButton="1" applyBorder="1" applyAlignment="1">
      <alignment horizontal="left" vertical="center"/>
    </xf>
    <xf numFmtId="0" fontId="0" fillId="0" borderId="6" xfId="0" applyBorder="1" applyAlignment="1">
      <alignment horizontal="left" wrapText="1"/>
    </xf>
    <xf numFmtId="0" fontId="0" fillId="0" borderId="21" xfId="0" pivotButton="1" applyBorder="1" applyAlignment="1">
      <alignment horizontal="center" wrapText="1"/>
    </xf>
    <xf numFmtId="0" fontId="0" fillId="0" borderId="20" xfId="0" applyBorder="1" applyAlignment="1">
      <alignment vertical="center" wrapText="1"/>
    </xf>
    <xf numFmtId="0" fontId="0" fillId="0" borderId="20" xfId="0" applyBorder="1" applyAlignment="1">
      <alignment horizontal="center" vertical="center" wrapText="1"/>
    </xf>
    <xf numFmtId="0" fontId="0" fillId="0" borderId="22" xfId="0" applyBorder="1"/>
    <xf numFmtId="0" fontId="0" fillId="0" borderId="20" xfId="0" applyBorder="1" applyAlignment="1">
      <alignment horizontal="left"/>
    </xf>
    <xf numFmtId="0" fontId="0" fillId="0" borderId="20" xfId="0" applyBorder="1" applyAlignment="1">
      <alignment horizontal="center" vertical="center"/>
    </xf>
    <xf numFmtId="0" fontId="0" fillId="0" borderId="20" xfId="0" applyBorder="1" applyAlignment="1">
      <alignment horizontal="center" wrapText="1"/>
    </xf>
    <xf numFmtId="0" fontId="0" fillId="0" borderId="22" xfId="0" applyBorder="1" applyAlignment="1">
      <alignment vertical="center" wrapText="1"/>
    </xf>
    <xf numFmtId="0" fontId="0" fillId="0" borderId="22" xfId="0" applyBorder="1" applyAlignment="1">
      <alignment horizontal="left" vertical="center" wrapText="1"/>
    </xf>
    <xf numFmtId="0" fontId="0" fillId="0" borderId="23" xfId="0" pivotButton="1" applyBorder="1" applyAlignment="1">
      <alignment horizontal="center" vertical="center" wrapText="1"/>
    </xf>
    <xf numFmtId="0" fontId="0" fillId="0" borderId="23" xfId="0" pivotButton="1" applyBorder="1" applyAlignment="1">
      <alignment wrapText="1"/>
    </xf>
    <xf numFmtId="0" fontId="0" fillId="0" borderId="24" xfId="0" pivotButton="1" applyBorder="1" applyAlignment="1">
      <alignment horizontal="center" vertical="center" wrapText="1"/>
    </xf>
    <xf numFmtId="9" fontId="0" fillId="0" borderId="24" xfId="0" applyNumberFormat="1" applyBorder="1" applyAlignment="1">
      <alignment horizontal="center" wrapText="1"/>
    </xf>
    <xf numFmtId="0" fontId="0" fillId="0" borderId="21" xfId="0" applyBorder="1" applyAlignment="1">
      <alignment horizontal="left"/>
    </xf>
    <xf numFmtId="0" fontId="0" fillId="0" borderId="22" xfId="0" pivotButton="1" applyBorder="1" applyAlignment="1">
      <alignment horizontal="center" wrapText="1"/>
    </xf>
    <xf numFmtId="0" fontId="0" fillId="0" borderId="22" xfId="0" applyBorder="1" applyAlignment="1">
      <alignment horizontal="center"/>
    </xf>
    <xf numFmtId="0" fontId="0" fillId="0" borderId="23" xfId="0" applyBorder="1" applyAlignment="1">
      <alignment horizontal="left"/>
    </xf>
    <xf numFmtId="0" fontId="0" fillId="0" borderId="2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23" xfId="0" applyBorder="1" applyAlignment="1">
      <alignment horizontal="center"/>
    </xf>
    <xf numFmtId="0" fontId="0" fillId="0" borderId="1" xfId="0" pivotButton="1" applyBorder="1" applyAlignment="1">
      <alignment wrapText="1"/>
    </xf>
    <xf numFmtId="0" fontId="0" fillId="0" borderId="13" xfId="0" pivotButton="1" applyBorder="1"/>
    <xf numFmtId="0" fontId="18" fillId="6" borderId="13" xfId="0" applyFont="1" applyFill="1" applyBorder="1" applyAlignment="1"/>
    <xf numFmtId="0" fontId="18" fillId="6" borderId="15" xfId="0" applyNumberFormat="1" applyFont="1" applyFill="1" applyBorder="1" applyAlignment="1"/>
    <xf numFmtId="0" fontId="0" fillId="0" borderId="23" xfId="0" applyBorder="1" applyAlignment="1">
      <alignment horizontal="center" wrapText="1"/>
    </xf>
    <xf numFmtId="0" fontId="0" fillId="0" borderId="5" xfId="0" applyBorder="1" applyAlignment="1">
      <alignment horizontal="left" wrapText="1"/>
    </xf>
    <xf numFmtId="0" fontId="0" fillId="0" borderId="0" xfId="0" pivotButton="1" applyAlignment="1">
      <alignment horizontal="center" vertical="center"/>
    </xf>
    <xf numFmtId="9" fontId="0" fillId="0" borderId="14" xfId="0" applyNumberFormat="1" applyBorder="1" applyAlignment="1">
      <alignment horizontal="center" vertical="center"/>
    </xf>
    <xf numFmtId="9" fontId="0" fillId="0" borderId="22" xfId="0" applyNumberFormat="1" applyBorder="1" applyAlignment="1">
      <alignment horizontal="center" vertical="center"/>
    </xf>
    <xf numFmtId="0" fontId="0" fillId="0" borderId="22" xfId="0" applyNumberFormat="1" applyBorder="1"/>
    <xf numFmtId="0" fontId="0" fillId="0" borderId="0" xfId="0" applyAlignment="1">
      <alignment vertical="top"/>
    </xf>
    <xf numFmtId="0" fontId="0" fillId="2" borderId="0" xfId="0" applyFill="1" applyAlignment="1">
      <alignment vertical="top"/>
    </xf>
    <xf numFmtId="9" fontId="7" fillId="0" borderId="1" xfId="55" applyFont="1" applyFill="1" applyBorder="1" applyAlignment="1">
      <alignment horizontal="center"/>
    </xf>
    <xf numFmtId="0" fontId="34" fillId="0" borderId="1" xfId="0" applyFont="1" applyBorder="1" applyAlignment="1">
      <alignment horizontal="center" vertical="center" wrapText="1"/>
    </xf>
    <xf numFmtId="9" fontId="35" fillId="0" borderId="1" xfId="0" applyNumberFormat="1" applyFont="1" applyBorder="1" applyAlignment="1">
      <alignment horizontal="center" vertical="center" shrinkToFit="1"/>
    </xf>
    <xf numFmtId="9" fontId="34" fillId="0" borderId="1" xfId="55" applyFont="1" applyBorder="1" applyAlignment="1" applyProtection="1">
      <alignment horizontal="center" vertical="center" wrapText="1"/>
    </xf>
    <xf numFmtId="0" fontId="33" fillId="16" borderId="1" xfId="0" applyFont="1" applyFill="1" applyBorder="1" applyAlignment="1">
      <alignment horizontal="center" vertical="top" wrapText="1"/>
    </xf>
    <xf numFmtId="0" fontId="33" fillId="16" borderId="1" xfId="0" applyFont="1" applyFill="1" applyBorder="1" applyAlignment="1">
      <alignment horizontal="center" vertical="center" wrapText="1"/>
    </xf>
    <xf numFmtId="0" fontId="0" fillId="0" borderId="1" xfId="0" applyNumberFormat="1" applyBorder="1" applyAlignment="1">
      <alignment horizontal="center"/>
    </xf>
    <xf numFmtId="9" fontId="0" fillId="0" borderId="1" xfId="55" applyNumberFormat="1" applyFont="1" applyBorder="1" applyAlignment="1">
      <alignment horizontal="center"/>
    </xf>
    <xf numFmtId="0" fontId="18" fillId="6" borderId="1" xfId="0" applyNumberFormat="1" applyFont="1" applyFill="1" applyBorder="1" applyAlignment="1">
      <alignment horizontal="center" vertical="center"/>
    </xf>
    <xf numFmtId="9" fontId="19" fillId="6" borderId="1" xfId="55" applyNumberFormat="1" applyFont="1" applyFill="1" applyBorder="1" applyAlignment="1">
      <alignment horizontal="center" vertical="center"/>
    </xf>
    <xf numFmtId="9" fontId="0" fillId="0" borderId="1" xfId="0" applyNumberFormat="1" applyBorder="1" applyAlignment="1">
      <alignment horizontal="center" wrapText="1"/>
    </xf>
    <xf numFmtId="9" fontId="7" fillId="0" borderId="1" xfId="0" applyNumberFormat="1" applyFont="1" applyFill="1" applyBorder="1" applyAlignment="1">
      <alignment horizontal="center"/>
    </xf>
    <xf numFmtId="0" fontId="7" fillId="0" borderId="1" xfId="0" applyFont="1" applyBorder="1" applyAlignment="1">
      <alignment horizontal="center"/>
    </xf>
    <xf numFmtId="9" fontId="35" fillId="0" borderId="2" xfId="55" applyFont="1" applyBorder="1" applyAlignment="1">
      <alignment horizontal="center" vertical="center" shrinkToFit="1"/>
    </xf>
    <xf numFmtId="0" fontId="9" fillId="8" borderId="1" xfId="0" applyFont="1" applyFill="1" applyBorder="1" applyAlignment="1">
      <alignment horizontal="left"/>
    </xf>
    <xf numFmtId="0" fontId="20" fillId="0" borderId="1" xfId="60" applyNumberFormat="1" applyFont="1" applyFill="1" applyBorder="1" applyAlignment="1">
      <alignment horizontal="center" vertical="center"/>
    </xf>
    <xf numFmtId="167" fontId="35" fillId="0" borderId="2" xfId="0" applyNumberFormat="1" applyFont="1" applyBorder="1" applyAlignment="1">
      <alignment horizontal="center" vertical="center" shrinkToFit="1"/>
    </xf>
    <xf numFmtId="0" fontId="0" fillId="0" borderId="20" xfId="0" applyBorder="1" applyAlignment="1">
      <alignment wrapText="1"/>
    </xf>
    <xf numFmtId="9" fontId="34" fillId="0" borderId="1" xfId="0" applyNumberFormat="1" applyFont="1" applyFill="1" applyBorder="1" applyAlignment="1">
      <alignment horizontal="center" vertical="center" shrinkToFit="1"/>
    </xf>
    <xf numFmtId="167" fontId="34" fillId="0" borderId="1" xfId="0" applyNumberFormat="1" applyFont="1" applyFill="1" applyBorder="1" applyAlignment="1">
      <alignment horizontal="center" vertical="center" wrapText="1" shrinkToFit="1"/>
    </xf>
    <xf numFmtId="9" fontId="34" fillId="0" borderId="6" xfId="55" applyFont="1" applyFill="1" applyBorder="1" applyAlignment="1">
      <alignment horizontal="center" vertical="center" wrapText="1"/>
    </xf>
    <xf numFmtId="0" fontId="7" fillId="0" borderId="1" xfId="0" applyFont="1" applyBorder="1" applyAlignment="1">
      <alignment horizontal="center"/>
    </xf>
    <xf numFmtId="0" fontId="9" fillId="2" borderId="1" xfId="0" applyFont="1" applyFill="1" applyBorder="1" applyAlignment="1">
      <alignment horizontal="center"/>
    </xf>
    <xf numFmtId="10" fontId="0" fillId="2" borderId="0" xfId="0" applyNumberFormat="1" applyFill="1"/>
    <xf numFmtId="10" fontId="7" fillId="0" borderId="1" xfId="0" applyNumberFormat="1" applyFont="1" applyFill="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9" fillId="2" borderId="1" xfId="0" applyFont="1" applyFill="1" applyBorder="1" applyAlignment="1">
      <alignment horizontal="center"/>
    </xf>
    <xf numFmtId="0" fontId="0" fillId="0" borderId="21" xfId="0" applyBorder="1" applyAlignment="1">
      <alignment wrapText="1"/>
    </xf>
    <xf numFmtId="0" fontId="0" fillId="0" borderId="23" xfId="0" applyBorder="1" applyAlignment="1">
      <alignment wrapText="1"/>
    </xf>
    <xf numFmtId="0" fontId="0" fillId="0" borderId="23" xfId="0" pivotButton="1" applyBorder="1"/>
    <xf numFmtId="0" fontId="0" fillId="0" borderId="3" xfId="0" applyBorder="1"/>
    <xf numFmtId="0" fontId="0" fillId="0" borderId="20" xfId="0" pivotButton="1" applyBorder="1" applyAlignment="1">
      <alignment horizontal="center" wrapText="1"/>
    </xf>
    <xf numFmtId="0" fontId="18" fillId="2" borderId="0" xfId="0" applyFont="1" applyFill="1" applyAlignment="1">
      <alignment horizontal="center" wrapText="1"/>
    </xf>
    <xf numFmtId="0" fontId="0" fillId="0" borderId="1" xfId="0" applyFont="1" applyBorder="1" applyAlignment="1">
      <alignment wrapText="1"/>
    </xf>
    <xf numFmtId="0" fontId="0" fillId="0" borderId="5" xfId="0" applyFont="1" applyBorder="1" applyAlignment="1">
      <alignment wrapText="1"/>
    </xf>
    <xf numFmtId="0" fontId="0" fillId="0" borderId="20" xfId="0" applyBorder="1" applyAlignment="1">
      <alignment horizontal="center"/>
    </xf>
    <xf numFmtId="9" fontId="0" fillId="0" borderId="20" xfId="0" applyNumberFormat="1" applyBorder="1" applyAlignment="1">
      <alignment horizontal="center"/>
    </xf>
    <xf numFmtId="0" fontId="0" fillId="0" borderId="22" xfId="0" pivotButton="1" applyBorder="1" applyAlignment="1">
      <alignment horizontal="center"/>
    </xf>
    <xf numFmtId="9" fontId="0" fillId="0" borderId="20" xfId="0" pivotButton="1" applyNumberFormat="1" applyBorder="1" applyAlignment="1">
      <alignment horizontal="center" wrapText="1"/>
    </xf>
    <xf numFmtId="0" fontId="0" fillId="0" borderId="23" xfId="0" pivotButton="1" applyBorder="1" applyAlignment="1">
      <alignment horizontal="center" wrapText="1"/>
    </xf>
    <xf numFmtId="0" fontId="0" fillId="0" borderId="3" xfId="0" pivotButton="1" applyBorder="1" applyAlignment="1">
      <alignment horizontal="center"/>
    </xf>
    <xf numFmtId="0" fontId="0" fillId="0" borderId="24" xfId="0" pivotButton="1" applyBorder="1" applyAlignment="1">
      <alignment horizontal="center" wrapText="1"/>
    </xf>
    <xf numFmtId="0" fontId="0" fillId="0" borderId="24" xfId="0" pivotButton="1" applyBorder="1" applyAlignment="1">
      <alignment horizontal="center"/>
    </xf>
    <xf numFmtId="0" fontId="0" fillId="0" borderId="0" xfId="0" applyAlignment="1">
      <alignment horizontal="left" wrapText="1"/>
    </xf>
    <xf numFmtId="9" fontId="0" fillId="0" borderId="22" xfId="0" applyNumberFormat="1" applyBorder="1" applyAlignment="1">
      <alignment horizontal="center"/>
    </xf>
    <xf numFmtId="9" fontId="0" fillId="0" borderId="22" xfId="0" applyNumberFormat="1" applyBorder="1" applyAlignment="1">
      <alignment horizontal="center" vertical="center" wrapText="1"/>
    </xf>
    <xf numFmtId="9" fontId="0" fillId="0" borderId="15" xfId="0" applyNumberFormat="1" applyBorder="1" applyAlignment="1">
      <alignment horizontal="center" wrapText="1"/>
    </xf>
    <xf numFmtId="10" fontId="7" fillId="0" borderId="1" xfId="55" applyNumberFormat="1" applyFont="1" applyFill="1" applyBorder="1" applyAlignment="1">
      <alignment horizontal="center"/>
    </xf>
    <xf numFmtId="0" fontId="0" fillId="0" borderId="21" xfId="0" applyBorder="1" applyAlignment="1">
      <alignment horizontal="center" wrapText="1"/>
    </xf>
    <xf numFmtId="0" fontId="0" fillId="0" borderId="12" xfId="0" pivotButton="1" applyBorder="1" applyAlignment="1">
      <alignment vertical="center" wrapText="1"/>
    </xf>
    <xf numFmtId="0" fontId="0" fillId="0" borderId="14" xfId="0" applyBorder="1" applyAlignment="1">
      <alignment vertical="top"/>
    </xf>
    <xf numFmtId="0" fontId="0" fillId="0" borderId="5" xfId="0" pivotButton="1" applyBorder="1"/>
    <xf numFmtId="0" fontId="18" fillId="6" borderId="5" xfId="0" applyFont="1" applyFill="1" applyBorder="1" applyAlignment="1">
      <alignment horizontal="center" vertical="center"/>
    </xf>
    <xf numFmtId="0" fontId="18" fillId="6" borderId="5" xfId="0" applyNumberFormat="1" applyFont="1" applyFill="1" applyBorder="1" applyAlignment="1">
      <alignment horizontal="center" vertical="center"/>
    </xf>
    <xf numFmtId="0" fontId="18" fillId="2" borderId="0" xfId="0" applyFont="1" applyFill="1" applyBorder="1"/>
    <xf numFmtId="0" fontId="0" fillId="2" borderId="0" xfId="0" applyFill="1" applyBorder="1"/>
    <xf numFmtId="0" fontId="0" fillId="0" borderId="12" xfId="0" applyBorder="1" applyAlignment="1">
      <alignment horizontal="center" wrapText="1"/>
    </xf>
    <xf numFmtId="0" fontId="0" fillId="0" borderId="5" xfId="0" applyBorder="1" applyAlignment="1">
      <alignment horizontal="left" vertical="center" wrapText="1"/>
    </xf>
    <xf numFmtId="9" fontId="0" fillId="0" borderId="6" xfId="0" applyNumberFormat="1" applyBorder="1" applyAlignment="1">
      <alignment horizontal="center" wrapText="1"/>
    </xf>
    <xf numFmtId="0" fontId="19" fillId="6" borderId="20" xfId="0" applyFont="1" applyFill="1" applyBorder="1" applyAlignment="1">
      <alignment horizontal="center" vertical="center"/>
    </xf>
    <xf numFmtId="9" fontId="19" fillId="6" borderId="6" xfId="55" applyFont="1" applyFill="1" applyBorder="1" applyAlignment="1">
      <alignment horizontal="center" vertical="center"/>
    </xf>
    <xf numFmtId="0" fontId="0" fillId="0" borderId="20"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9" fontId="0" fillId="2" borderId="1" xfId="0" applyNumberFormat="1" applyFont="1" applyFill="1" applyBorder="1" applyAlignment="1">
      <alignment horizontal="center" vertical="center" wrapText="1"/>
    </xf>
    <xf numFmtId="0" fontId="0" fillId="0" borderId="24" xfId="0" applyBorder="1" applyAlignment="1">
      <alignment horizontal="left" vertical="center" wrapText="1"/>
    </xf>
    <xf numFmtId="9" fontId="7" fillId="0" borderId="1" xfId="0" applyNumberFormat="1" applyFont="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9" fillId="2" borderId="1" xfId="0" applyFont="1" applyFill="1" applyBorder="1" applyAlignment="1">
      <alignment horizontal="center"/>
    </xf>
    <xf numFmtId="0" fontId="37" fillId="2" borderId="0" xfId="0" applyFont="1" applyFill="1"/>
    <xf numFmtId="9" fontId="0" fillId="2" borderId="1" xfId="55" applyFont="1" applyFill="1" applyBorder="1" applyAlignment="1">
      <alignment horizontal="center"/>
    </xf>
    <xf numFmtId="0" fontId="18" fillId="6" borderId="1" xfId="0" applyFont="1" applyFill="1" applyBorder="1" applyAlignment="1">
      <alignment horizontal="center"/>
    </xf>
    <xf numFmtId="0" fontId="0" fillId="0" borderId="0" xfId="0" pivotButton="1" applyAlignment="1">
      <alignment vertical="center"/>
    </xf>
    <xf numFmtId="0" fontId="19" fillId="20" borderId="13" xfId="0" applyFont="1" applyFill="1" applyBorder="1" applyAlignment="1"/>
    <xf numFmtId="0" fontId="19" fillId="20" borderId="15" xfId="0" applyFont="1" applyFill="1" applyBorder="1" applyAlignment="1"/>
    <xf numFmtId="0" fontId="19" fillId="20" borderId="12" xfId="0" applyFont="1" applyFill="1" applyBorder="1" applyAlignment="1"/>
    <xf numFmtId="0" fontId="0" fillId="0" borderId="14" xfId="0" applyNumberFormat="1" applyBorder="1" applyAlignment="1">
      <alignment horizontal="center" vertical="top"/>
    </xf>
    <xf numFmtId="0" fontId="0" fillId="0" borderId="22" xfId="0" applyNumberFormat="1" applyBorder="1" applyAlignment="1">
      <alignment horizontal="center" vertical="top"/>
    </xf>
    <xf numFmtId="0" fontId="0" fillId="0" borderId="24" xfId="0" applyNumberFormat="1" applyBorder="1" applyAlignment="1">
      <alignment horizontal="center" vertical="top"/>
    </xf>
    <xf numFmtId="0" fontId="0" fillId="0" borderId="12" xfId="0" applyBorder="1" applyAlignment="1">
      <alignment horizontal="center" vertical="top" wrapText="1"/>
    </xf>
    <xf numFmtId="0" fontId="0" fillId="0" borderId="23" xfId="0" applyBorder="1" applyAlignment="1">
      <alignment horizontal="center" vertical="top" wrapText="1"/>
    </xf>
    <xf numFmtId="0" fontId="0" fillId="0" borderId="21" xfId="0" applyBorder="1" applyAlignment="1">
      <alignment horizontal="center" vertical="top" wrapText="1"/>
    </xf>
    <xf numFmtId="0" fontId="19" fillId="20" borderId="14" xfId="0" applyNumberFormat="1" applyFont="1" applyFill="1" applyBorder="1" applyAlignment="1">
      <alignment horizontal="center"/>
    </xf>
    <xf numFmtId="0" fontId="18" fillId="2" borderId="0" xfId="0" applyFont="1" applyFill="1" applyAlignment="1">
      <alignment horizontal="left"/>
    </xf>
    <xf numFmtId="0" fontId="18" fillId="2" borderId="0" xfId="0" applyNumberFormat="1" applyFont="1" applyFill="1"/>
    <xf numFmtId="9" fontId="0" fillId="0" borderId="22" xfId="0" applyNumberFormat="1" applyBorder="1" applyAlignment="1">
      <alignment horizontal="center" wrapText="1"/>
    </xf>
    <xf numFmtId="9" fontId="0" fillId="10" borderId="1" xfId="0" applyNumberFormat="1" applyFill="1" applyBorder="1" applyAlignment="1">
      <alignment horizontal="center"/>
    </xf>
    <xf numFmtId="9" fontId="0" fillId="0" borderId="1" xfId="0" applyNumberFormat="1" applyBorder="1" applyAlignment="1">
      <alignment horizontal="center"/>
    </xf>
    <xf numFmtId="9" fontId="7" fillId="0" borderId="1" xfId="0" applyNumberFormat="1" applyFont="1" applyFill="1" applyBorder="1" applyAlignment="1">
      <alignment horizontal="center"/>
    </xf>
    <xf numFmtId="0" fontId="7" fillId="0" borderId="1" xfId="0" applyFont="1" applyBorder="1" applyAlignment="1">
      <alignment horizontal="center"/>
    </xf>
    <xf numFmtId="9" fontId="0" fillId="0" borderId="1" xfId="0" applyNumberFormat="1" applyBorder="1" applyAlignment="1">
      <alignment horizontal="center"/>
    </xf>
    <xf numFmtId="0" fontId="37" fillId="2" borderId="0" xfId="0" applyFont="1" applyFill="1" applyBorder="1"/>
    <xf numFmtId="0" fontId="37" fillId="2" borderId="0" xfId="0" applyFont="1" applyFill="1" applyAlignment="1">
      <alignment horizontal="left"/>
    </xf>
    <xf numFmtId="0" fontId="37" fillId="2" borderId="0" xfId="0" applyNumberFormat="1" applyFont="1" applyFill="1"/>
    <xf numFmtId="10" fontId="9" fillId="0" borderId="1" xfId="55" applyNumberFormat="1" applyFont="1" applyBorder="1" applyAlignment="1">
      <alignment horizontal="center" vertical="center"/>
    </xf>
    <xf numFmtId="0" fontId="18" fillId="2" borderId="0" xfId="0" applyFont="1" applyFill="1" applyAlignment="1">
      <alignment wrapText="1"/>
    </xf>
    <xf numFmtId="167" fontId="35" fillId="0" borderId="2" xfId="0" applyNumberFormat="1" applyFont="1" applyBorder="1" applyAlignment="1">
      <alignment horizontal="center" vertical="center" shrinkToFit="1"/>
    </xf>
    <xf numFmtId="0" fontId="34" fillId="0" borderId="1" xfId="0" applyFont="1" applyBorder="1" applyAlignment="1">
      <alignment horizontal="center" vertical="center" wrapText="1"/>
    </xf>
    <xf numFmtId="10" fontId="34" fillId="0" borderId="6" xfId="0" applyNumberFormat="1" applyFont="1" applyFill="1" applyBorder="1" applyAlignment="1">
      <alignment horizontal="center" vertical="center" wrapText="1"/>
    </xf>
    <xf numFmtId="41" fontId="18" fillId="2" borderId="0" xfId="128" applyFont="1" applyFill="1"/>
    <xf numFmtId="9" fontId="18" fillId="2" borderId="0" xfId="55" applyFont="1" applyFill="1"/>
    <xf numFmtId="0" fontId="18" fillId="2" borderId="0" xfId="0" applyFont="1" applyFill="1" applyBorder="1" applyAlignment="1">
      <alignment horizontal="center" vertical="center" wrapText="1"/>
    </xf>
    <xf numFmtId="0" fontId="0" fillId="8" borderId="1" xfId="0" applyFont="1" applyFill="1" applyBorder="1" applyAlignment="1">
      <alignment horizontal="left"/>
    </xf>
    <xf numFmtId="0" fontId="0" fillId="0" borderId="0" xfId="0" applyNumberFormat="1"/>
    <xf numFmtId="9" fontId="7" fillId="0" borderId="1" xfId="0" applyNumberFormat="1" applyFont="1" applyBorder="1" applyAlignment="1">
      <alignment horizontal="center"/>
    </xf>
    <xf numFmtId="167" fontId="20" fillId="0" borderId="1" xfId="0" applyNumberFormat="1" applyFont="1" applyFill="1" applyBorder="1" applyAlignment="1">
      <alignment horizontal="center" vertical="center" wrapText="1"/>
    </xf>
    <xf numFmtId="9" fontId="0" fillId="0" borderId="0" xfId="0" applyNumberFormat="1"/>
    <xf numFmtId="0" fontId="0" fillId="21" borderId="1" xfId="0" applyFill="1" applyBorder="1"/>
    <xf numFmtId="0" fontId="0" fillId="21" borderId="1" xfId="0" applyFill="1" applyBorder="1" applyAlignment="1">
      <alignment horizontal="left"/>
    </xf>
    <xf numFmtId="0" fontId="0" fillId="21" borderId="1" xfId="0" applyNumberFormat="1" applyFill="1" applyBorder="1"/>
    <xf numFmtId="0" fontId="26" fillId="21" borderId="1" xfId="0" applyFont="1" applyFill="1" applyBorder="1" applyAlignment="1">
      <alignment horizontal="center"/>
    </xf>
    <xf numFmtId="0" fontId="0" fillId="0" borderId="1" xfId="0" applyBorder="1" applyAlignment="1">
      <alignment horizontal="center"/>
    </xf>
    <xf numFmtId="0" fontId="0" fillId="10" borderId="0" xfId="0" applyFill="1"/>
    <xf numFmtId="0" fontId="26" fillId="22" borderId="25" xfId="0" applyFont="1" applyFill="1" applyBorder="1"/>
    <xf numFmtId="0" fontId="0" fillId="0" borderId="0" xfId="0" applyFont="1"/>
    <xf numFmtId="0" fontId="0" fillId="0" borderId="25" xfId="0" applyFont="1" applyBorder="1"/>
    <xf numFmtId="0" fontId="0" fillId="10" borderId="0" xfId="0" applyFont="1" applyFill="1"/>
    <xf numFmtId="0" fontId="0" fillId="10" borderId="25" xfId="0" applyFont="1" applyFill="1" applyBorder="1"/>
    <xf numFmtId="0" fontId="20" fillId="0" borderId="1" xfId="0" applyFont="1" applyBorder="1" applyAlignment="1">
      <alignment vertical="center"/>
    </xf>
    <xf numFmtId="9" fontId="7" fillId="0" borderId="1" xfId="0" applyNumberFormat="1" applyFont="1" applyFill="1" applyBorder="1" applyAlignment="1">
      <alignment horizontal="center"/>
    </xf>
    <xf numFmtId="0" fontId="7" fillId="0" borderId="1" xfId="0" applyFont="1" applyBorder="1" applyAlignment="1">
      <alignment horizontal="center"/>
    </xf>
    <xf numFmtId="9" fontId="9" fillId="0" borderId="1" xfId="50" applyFont="1" applyBorder="1" applyAlignment="1">
      <alignment horizontal="center" vertical="center"/>
    </xf>
    <xf numFmtId="0" fontId="0" fillId="0" borderId="1" xfId="0" applyBorder="1" applyAlignment="1">
      <alignment horizontal="center"/>
    </xf>
    <xf numFmtId="9" fontId="0" fillId="0" borderId="3" xfId="65" applyNumberFormat="1" applyFont="1" applyFill="1" applyBorder="1" applyAlignment="1"/>
    <xf numFmtId="49" fontId="0" fillId="0" borderId="1" xfId="0" applyNumberFormat="1" applyBorder="1" applyAlignment="1">
      <alignment horizontal="center"/>
    </xf>
    <xf numFmtId="9" fontId="34" fillId="0" borderId="1" xfId="55" applyFont="1" applyBorder="1" applyAlignment="1" applyProtection="1">
      <alignment horizontal="center" vertical="center" wrapText="1"/>
    </xf>
    <xf numFmtId="167" fontId="35" fillId="0" borderId="1" xfId="0" applyNumberFormat="1" applyFont="1" applyBorder="1" applyAlignment="1">
      <alignment horizontal="center" vertical="center" shrinkToFit="1"/>
    </xf>
    <xf numFmtId="167" fontId="35" fillId="0" borderId="2" xfId="0" applyNumberFormat="1" applyFont="1" applyBorder="1" applyAlignment="1">
      <alignment horizontal="center" vertical="center" shrinkToFit="1"/>
    </xf>
    <xf numFmtId="167" fontId="35" fillId="0" borderId="1" xfId="0" applyNumberFormat="1" applyFont="1" applyBorder="1" applyAlignment="1">
      <alignment horizontal="center" vertical="center" shrinkToFit="1"/>
    </xf>
    <xf numFmtId="1" fontId="35" fillId="0" borderId="1" xfId="0" applyNumberFormat="1" applyFont="1" applyBorder="1" applyAlignment="1">
      <alignment horizontal="center" vertical="center" shrinkToFit="1"/>
    </xf>
    <xf numFmtId="10" fontId="20" fillId="0" borderId="1" xfId="60" applyNumberFormat="1" applyFont="1" applyFill="1" applyBorder="1" applyAlignment="1">
      <alignment horizontal="center" vertical="center"/>
    </xf>
    <xf numFmtId="0" fontId="20" fillId="0" borderId="1" xfId="60" applyFont="1" applyFill="1" applyBorder="1" applyAlignment="1">
      <alignment horizontal="center" vertical="center"/>
    </xf>
    <xf numFmtId="10" fontId="20" fillId="14" borderId="1" xfId="0" applyNumberFormat="1" applyFont="1" applyFill="1" applyBorder="1" applyAlignment="1">
      <alignment horizontal="center" vertical="center"/>
    </xf>
    <xf numFmtId="0" fontId="9" fillId="0" borderId="1" xfId="0" applyFont="1" applyBorder="1"/>
    <xf numFmtId="0" fontId="7" fillId="0" borderId="1" xfId="60" applyFont="1" applyFill="1" applyBorder="1" applyAlignment="1">
      <alignment horizontal="center"/>
    </xf>
    <xf numFmtId="9" fontId="20" fillId="14" borderId="1" xfId="0" applyNumberFormat="1" applyFont="1" applyFill="1" applyBorder="1" applyAlignment="1">
      <alignment horizontal="center" vertical="center"/>
    </xf>
    <xf numFmtId="9" fontId="7" fillId="0" borderId="1" xfId="0" applyNumberFormat="1" applyFont="1" applyFill="1" applyBorder="1" applyAlignment="1">
      <alignment horizontal="center"/>
    </xf>
    <xf numFmtId="0" fontId="7" fillId="0" borderId="1" xfId="0" applyFont="1" applyFill="1" applyBorder="1" applyAlignment="1">
      <alignment horizontal="center"/>
    </xf>
    <xf numFmtId="10" fontId="20" fillId="0" borderId="2" xfId="60" applyNumberFormat="1" applyFont="1" applyFill="1" applyBorder="1" applyAlignment="1">
      <alignment horizontal="center" vertical="center"/>
    </xf>
    <xf numFmtId="10" fontId="20" fillId="0" borderId="3" xfId="60" applyNumberFormat="1" applyFont="1" applyFill="1" applyBorder="1" applyAlignment="1">
      <alignment horizontal="center" vertical="center"/>
    </xf>
    <xf numFmtId="10" fontId="20" fillId="0" borderId="9" xfId="60" applyNumberFormat="1" applyFont="1" applyFill="1" applyBorder="1" applyAlignment="1">
      <alignment horizontal="center" vertical="center"/>
    </xf>
    <xf numFmtId="9" fontId="20" fillId="14" borderId="1" xfId="55" applyFont="1" applyFill="1" applyBorder="1" applyAlignment="1">
      <alignment horizontal="center" vertical="center"/>
    </xf>
    <xf numFmtId="9" fontId="9" fillId="0" borderId="1" xfId="55" applyFont="1" applyBorder="1"/>
    <xf numFmtId="9" fontId="20" fillId="0" borderId="1" xfId="60" applyNumberFormat="1" applyFont="1" applyFill="1" applyBorder="1" applyAlignment="1">
      <alignment horizontal="center" vertical="center"/>
    </xf>
    <xf numFmtId="0" fontId="9" fillId="0" borderId="1" xfId="0" applyFont="1" applyBorder="1" applyAlignment="1"/>
    <xf numFmtId="9" fontId="7" fillId="0" borderId="2" xfId="0" applyNumberFormat="1" applyFont="1" applyFill="1" applyBorder="1" applyAlignment="1">
      <alignment horizontal="center"/>
    </xf>
    <xf numFmtId="0" fontId="7" fillId="0" borderId="3" xfId="0" applyFont="1" applyFill="1" applyBorder="1" applyAlignment="1">
      <alignment horizontal="center"/>
    </xf>
    <xf numFmtId="0" fontId="7" fillId="0" borderId="9" xfId="0" applyFont="1" applyFill="1" applyBorder="1" applyAlignment="1">
      <alignment horizontal="center"/>
    </xf>
    <xf numFmtId="9" fontId="7" fillId="0" borderId="2" xfId="0" applyNumberFormat="1" applyFont="1" applyBorder="1" applyAlignment="1">
      <alignment horizontal="center"/>
    </xf>
    <xf numFmtId="0" fontId="7" fillId="0" borderId="3" xfId="0" applyFont="1" applyBorder="1" applyAlignment="1">
      <alignment horizontal="center"/>
    </xf>
    <xf numFmtId="0" fontId="7" fillId="0" borderId="9" xfId="0" applyFont="1" applyBorder="1" applyAlignment="1">
      <alignment horizontal="center"/>
    </xf>
    <xf numFmtId="9" fontId="7" fillId="0" borderId="1" xfId="0" applyNumberFormat="1" applyFont="1" applyBorder="1" applyAlignment="1">
      <alignment horizontal="center"/>
    </xf>
    <xf numFmtId="0" fontId="7" fillId="0" borderId="1" xfId="0" applyFont="1" applyBorder="1" applyAlignment="1">
      <alignment horizontal="center"/>
    </xf>
    <xf numFmtId="0" fontId="9" fillId="0" borderId="23" xfId="0" applyFont="1" applyBorder="1" applyAlignment="1">
      <alignment horizontal="center" vertical="center"/>
    </xf>
    <xf numFmtId="0" fontId="9" fillId="0" borderId="3" xfId="0" applyFont="1" applyBorder="1" applyAlignment="1">
      <alignment horizontal="center" vertical="center"/>
    </xf>
    <xf numFmtId="0" fontId="9" fillId="0" borderId="22" xfId="0" applyFont="1" applyBorder="1" applyAlignment="1">
      <alignment horizontal="center" vertical="center"/>
    </xf>
    <xf numFmtId="9" fontId="7" fillId="0" borderId="1" xfId="55" applyFont="1" applyFill="1" applyBorder="1" applyAlignment="1">
      <alignment horizontal="center"/>
    </xf>
    <xf numFmtId="10" fontId="20" fillId="0" borderId="2" xfId="0" applyNumberFormat="1" applyFont="1" applyFill="1" applyBorder="1" applyAlignment="1">
      <alignment horizontal="center" vertical="center"/>
    </xf>
    <xf numFmtId="10" fontId="20" fillId="0" borderId="3" xfId="0" applyNumberFormat="1" applyFont="1" applyFill="1" applyBorder="1" applyAlignment="1">
      <alignment horizontal="center" vertical="center"/>
    </xf>
    <xf numFmtId="10" fontId="20" fillId="0" borderId="9" xfId="0" applyNumberFormat="1" applyFont="1" applyFill="1" applyBorder="1" applyAlignment="1">
      <alignment horizontal="center" vertical="center"/>
    </xf>
    <xf numFmtId="10" fontId="7" fillId="0" borderId="2" xfId="0" applyNumberFormat="1" applyFont="1" applyFill="1" applyBorder="1" applyAlignment="1">
      <alignment horizontal="center"/>
    </xf>
    <xf numFmtId="10" fontId="7" fillId="0" borderId="3" xfId="0" applyNumberFormat="1" applyFont="1" applyFill="1" applyBorder="1" applyAlignment="1">
      <alignment horizontal="center"/>
    </xf>
    <xf numFmtId="10" fontId="7" fillId="0" borderId="9" xfId="0" applyNumberFormat="1" applyFont="1" applyFill="1" applyBorder="1" applyAlignment="1">
      <alignment horizontal="center"/>
    </xf>
    <xf numFmtId="10" fontId="20" fillId="0" borderId="1" xfId="0" applyNumberFormat="1" applyFont="1" applyFill="1" applyBorder="1" applyAlignment="1">
      <alignment horizontal="center" vertical="center"/>
    </xf>
    <xf numFmtId="9" fontId="20" fillId="0" borderId="1" xfId="55" applyFont="1" applyFill="1" applyBorder="1" applyAlignment="1">
      <alignment horizontal="center" vertical="center"/>
    </xf>
    <xf numFmtId="9"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7" fillId="0" borderId="1" xfId="0" applyNumberFormat="1" applyFont="1" applyFill="1" applyBorder="1" applyAlignment="1">
      <alignment horizontal="center"/>
    </xf>
    <xf numFmtId="167" fontId="20" fillId="0" borderId="1" xfId="0" applyNumberFormat="1" applyFont="1" applyFill="1" applyBorder="1" applyAlignment="1">
      <alignment horizontal="center" vertical="center" wrapText="1"/>
    </xf>
    <xf numFmtId="167" fontId="20" fillId="0" borderId="2" xfId="0" applyNumberFormat="1" applyFont="1" applyFill="1" applyBorder="1" applyAlignment="1">
      <alignment horizontal="center" vertical="center" wrapText="1"/>
    </xf>
    <xf numFmtId="167" fontId="20" fillId="0" borderId="3" xfId="0" applyNumberFormat="1" applyFont="1" applyFill="1" applyBorder="1" applyAlignment="1">
      <alignment horizontal="center" vertical="center" wrapText="1"/>
    </xf>
    <xf numFmtId="167" fontId="20" fillId="0" borderId="9" xfId="0" applyNumberFormat="1" applyFont="1" applyFill="1" applyBorder="1" applyAlignment="1">
      <alignment horizontal="center" vertical="center" wrapText="1"/>
    </xf>
    <xf numFmtId="10" fontId="7" fillId="0" borderId="1" xfId="0" applyNumberFormat="1" applyFont="1" applyFill="1" applyBorder="1" applyAlignment="1">
      <alignment horizontal="center"/>
    </xf>
    <xf numFmtId="0" fontId="20" fillId="0" borderId="1" xfId="0" applyNumberFormat="1" applyFont="1" applyFill="1" applyBorder="1" applyAlignment="1">
      <alignment horizontal="center" vertical="center" wrapText="1"/>
    </xf>
    <xf numFmtId="0" fontId="9" fillId="0" borderId="1" xfId="55" applyNumberFormat="1" applyFont="1" applyBorder="1" applyAlignment="1">
      <alignment horizontal="center" vertical="center"/>
    </xf>
    <xf numFmtId="2" fontId="9" fillId="0" borderId="1" xfId="50" applyNumberFormat="1" applyFont="1" applyBorder="1" applyAlignment="1">
      <alignment horizontal="center" vertical="center"/>
    </xf>
    <xf numFmtId="9" fontId="9" fillId="0" borderId="1" xfId="0" applyNumberFormat="1" applyFont="1" applyFill="1" applyBorder="1" applyAlignment="1">
      <alignment horizontal="center" vertical="center"/>
    </xf>
    <xf numFmtId="9" fontId="9" fillId="0" borderId="1" xfId="0" applyNumberFormat="1" applyFont="1" applyBorder="1" applyAlignment="1">
      <alignment horizontal="center" vertical="center"/>
    </xf>
    <xf numFmtId="1" fontId="9" fillId="0" borderId="1" xfId="128" applyNumberFormat="1" applyFont="1" applyFill="1" applyBorder="1" applyAlignment="1">
      <alignment horizontal="center" vertical="center"/>
    </xf>
    <xf numFmtId="0" fontId="9" fillId="0" borderId="1" xfId="0" applyFont="1" applyFill="1" applyBorder="1" applyAlignment="1">
      <alignment horizontal="center" vertical="center"/>
    </xf>
    <xf numFmtId="10" fontId="7" fillId="0" borderId="23" xfId="0" applyNumberFormat="1" applyFont="1" applyFill="1" applyBorder="1" applyAlignment="1">
      <alignment horizontal="center" wrapText="1"/>
    </xf>
    <xf numFmtId="10" fontId="7" fillId="0" borderId="3" xfId="0" applyNumberFormat="1" applyFont="1" applyFill="1" applyBorder="1" applyAlignment="1">
      <alignment horizontal="center" wrapText="1"/>
    </xf>
    <xf numFmtId="10" fontId="7" fillId="0" borderId="22" xfId="0" applyNumberFormat="1" applyFont="1" applyFill="1" applyBorder="1" applyAlignment="1">
      <alignment horizontal="center" wrapText="1"/>
    </xf>
    <xf numFmtId="167" fontId="7" fillId="0" borderId="1" xfId="0" applyNumberFormat="1" applyFont="1" applyFill="1" applyBorder="1" applyAlignment="1">
      <alignment horizontal="center"/>
    </xf>
    <xf numFmtId="9" fontId="9" fillId="0" borderId="1" xfId="50" applyFont="1" applyBorder="1" applyAlignment="1">
      <alignment horizontal="center" vertical="center"/>
    </xf>
    <xf numFmtId="9" fontId="7" fillId="0" borderId="3" xfId="0" applyNumberFormat="1" applyFont="1" applyFill="1" applyBorder="1" applyAlignment="1">
      <alignment horizontal="center"/>
    </xf>
    <xf numFmtId="9" fontId="7" fillId="0" borderId="9" xfId="0" applyNumberFormat="1" applyFont="1" applyFill="1" applyBorder="1" applyAlignment="1">
      <alignment horizontal="center"/>
    </xf>
    <xf numFmtId="9" fontId="20" fillId="0" borderId="2" xfId="0" applyNumberFormat="1" applyFont="1" applyFill="1" applyBorder="1" applyAlignment="1">
      <alignment horizontal="center" vertical="center"/>
    </xf>
    <xf numFmtId="9" fontId="20" fillId="0" borderId="3" xfId="0" applyNumberFormat="1" applyFont="1" applyFill="1" applyBorder="1" applyAlignment="1">
      <alignment horizontal="center" vertical="center"/>
    </xf>
    <xf numFmtId="9" fontId="20" fillId="0" borderId="9" xfId="0" applyNumberFormat="1" applyFont="1" applyFill="1" applyBorder="1" applyAlignment="1">
      <alignment horizontal="center" vertical="center"/>
    </xf>
    <xf numFmtId="9" fontId="7" fillId="8" borderId="1" xfId="0" applyNumberFormat="1" applyFont="1" applyFill="1" applyBorder="1" applyAlignment="1">
      <alignment horizontal="center"/>
    </xf>
    <xf numFmtId="0" fontId="7" fillId="8" borderId="1" xfId="0" applyFont="1" applyFill="1" applyBorder="1" applyAlignment="1">
      <alignment horizontal="center"/>
    </xf>
    <xf numFmtId="9" fontId="7" fillId="0" borderId="3" xfId="0" applyNumberFormat="1" applyFont="1" applyBorder="1" applyAlignment="1">
      <alignment horizontal="center"/>
    </xf>
    <xf numFmtId="9" fontId="7" fillId="0" borderId="9" xfId="0" applyNumberFormat="1" applyFont="1" applyBorder="1" applyAlignment="1">
      <alignment horizontal="center"/>
    </xf>
    <xf numFmtId="9" fontId="20" fillId="0" borderId="2" xfId="55" applyFont="1" applyFill="1" applyBorder="1" applyAlignment="1">
      <alignment horizontal="center" vertical="center"/>
    </xf>
    <xf numFmtId="9" fontId="20" fillId="0" borderId="3" xfId="55" applyFont="1" applyFill="1" applyBorder="1" applyAlignment="1">
      <alignment horizontal="center" vertical="center"/>
    </xf>
    <xf numFmtId="9" fontId="20" fillId="0" borderId="9" xfId="55" applyFont="1" applyFill="1" applyBorder="1" applyAlignment="1">
      <alignment horizontal="center" vertical="center"/>
    </xf>
    <xf numFmtId="167" fontId="20" fillId="0" borderId="1" xfId="0" applyNumberFormat="1" applyFont="1" applyFill="1" applyBorder="1" applyAlignment="1">
      <alignment horizontal="center" vertical="center"/>
    </xf>
    <xf numFmtId="9" fontId="20" fillId="0" borderId="2" xfId="0" applyNumberFormat="1" applyFont="1" applyFill="1" applyBorder="1" applyAlignment="1">
      <alignment horizontal="center" vertical="center" wrapText="1"/>
    </xf>
    <xf numFmtId="9" fontId="20" fillId="0" borderId="3" xfId="0" applyNumberFormat="1" applyFont="1" applyFill="1" applyBorder="1" applyAlignment="1">
      <alignment horizontal="center" vertical="center" wrapText="1"/>
    </xf>
    <xf numFmtId="9" fontId="20" fillId="0" borderId="1" xfId="63" applyNumberFormat="1" applyFont="1" applyBorder="1" applyAlignment="1">
      <alignment horizontal="center" vertical="center" wrapText="1"/>
    </xf>
    <xf numFmtId="9" fontId="20" fillId="0" borderId="1" xfId="61" applyFont="1" applyFill="1" applyBorder="1" applyAlignment="1">
      <alignment horizont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9" xfId="0" applyFont="1" applyFill="1" applyBorder="1" applyAlignment="1">
      <alignment horizontal="center" vertical="center"/>
    </xf>
    <xf numFmtId="9" fontId="20" fillId="0" borderId="1" xfId="65" applyNumberFormat="1" applyFont="1" applyBorder="1" applyAlignment="1">
      <alignment horizontal="center" vertical="center" wrapText="1"/>
    </xf>
    <xf numFmtId="0" fontId="20" fillId="0" borderId="1" xfId="65" applyFont="1" applyBorder="1" applyAlignment="1">
      <alignment horizontal="center" vertical="center" wrapText="1"/>
    </xf>
    <xf numFmtId="9" fontId="7" fillId="0" borderId="1" xfId="65" applyNumberFormat="1" applyFont="1" applyBorder="1" applyAlignment="1">
      <alignment horizontal="center" vertical="center" wrapText="1"/>
    </xf>
    <xf numFmtId="0" fontId="7" fillId="0" borderId="1" xfId="65" applyFont="1" applyBorder="1" applyAlignment="1">
      <alignment horizontal="center" vertical="center" wrapText="1"/>
    </xf>
    <xf numFmtId="0" fontId="9" fillId="0" borderId="1" xfId="65" applyFont="1" applyBorder="1" applyAlignment="1">
      <alignment horizontal="center"/>
    </xf>
    <xf numFmtId="9" fontId="20" fillId="0" borderId="2" xfId="61" applyFont="1" applyFill="1" applyBorder="1" applyAlignment="1">
      <alignment horizontal="center"/>
    </xf>
    <xf numFmtId="9" fontId="20" fillId="0" borderId="9" xfId="61" applyFont="1" applyFill="1" applyBorder="1" applyAlignment="1">
      <alignment horizontal="center"/>
    </xf>
    <xf numFmtId="0" fontId="7" fillId="0" borderId="1" xfId="64" applyFont="1" applyFill="1" applyBorder="1" applyAlignment="1">
      <alignment horizontal="center" vertical="center"/>
    </xf>
    <xf numFmtId="0" fontId="7" fillId="0" borderId="3" xfId="64" applyFont="1" applyFill="1" applyBorder="1" applyAlignment="1">
      <alignment horizontal="center" vertical="center"/>
    </xf>
    <xf numFmtId="0" fontId="7" fillId="0" borderId="9" xfId="64" applyFont="1" applyFill="1" applyBorder="1" applyAlignment="1">
      <alignment horizontal="center" vertical="center"/>
    </xf>
    <xf numFmtId="0" fontId="20" fillId="0" borderId="2" xfId="64" applyNumberFormat="1" applyFont="1" applyFill="1" applyBorder="1" applyAlignment="1">
      <alignment horizontal="center" vertical="center"/>
    </xf>
    <xf numFmtId="0" fontId="20" fillId="0" borderId="3" xfId="64" applyNumberFormat="1" applyFont="1" applyFill="1" applyBorder="1" applyAlignment="1">
      <alignment horizontal="center" vertical="center"/>
    </xf>
    <xf numFmtId="0" fontId="20" fillId="0" borderId="9" xfId="64" applyNumberFormat="1" applyFont="1" applyFill="1" applyBorder="1" applyAlignment="1">
      <alignment horizontal="center" vertical="center"/>
    </xf>
    <xf numFmtId="9" fontId="20" fillId="0" borderId="1" xfId="64" applyNumberFormat="1" applyFont="1" applyFill="1" applyBorder="1" applyAlignment="1">
      <alignment horizontal="center"/>
    </xf>
    <xf numFmtId="9" fontId="20" fillId="0" borderId="2" xfId="65" applyNumberFormat="1" applyFont="1" applyBorder="1" applyAlignment="1">
      <alignment horizontal="center" vertical="center" wrapText="1"/>
    </xf>
    <xf numFmtId="9" fontId="20" fillId="0" borderId="3" xfId="65" applyNumberFormat="1" applyFont="1" applyBorder="1" applyAlignment="1">
      <alignment horizontal="center" vertical="center" wrapText="1"/>
    </xf>
    <xf numFmtId="9" fontId="20" fillId="0" borderId="9" xfId="65" applyNumberFormat="1" applyFont="1" applyBorder="1" applyAlignment="1">
      <alignment horizontal="center" vertical="center" wrapText="1"/>
    </xf>
    <xf numFmtId="0" fontId="20" fillId="0" borderId="3" xfId="65" applyFont="1" applyBorder="1" applyAlignment="1">
      <alignment horizontal="center" vertical="center" wrapText="1"/>
    </xf>
    <xf numFmtId="0" fontId="20" fillId="0" borderId="9" xfId="65" applyFont="1" applyBorder="1" applyAlignment="1">
      <alignment horizontal="center" vertical="center" wrapText="1"/>
    </xf>
    <xf numFmtId="9" fontId="20" fillId="0" borderId="1" xfId="65" applyNumberFormat="1" applyFont="1" applyFill="1" applyBorder="1" applyAlignment="1">
      <alignment horizontal="center" vertical="center"/>
    </xf>
    <xf numFmtId="9" fontId="9" fillId="0" borderId="1" xfId="65" applyNumberFormat="1" applyFont="1" applyFill="1" applyBorder="1" applyAlignment="1">
      <alignment horizontal="center" vertical="center"/>
    </xf>
    <xf numFmtId="0" fontId="9" fillId="0" borderId="1" xfId="65" applyFont="1" applyFill="1" applyBorder="1" applyAlignment="1">
      <alignment horizontal="center" vertical="center"/>
    </xf>
    <xf numFmtId="9" fontId="9" fillId="0" borderId="1" xfId="61" applyFont="1" applyFill="1" applyBorder="1" applyAlignment="1">
      <alignment horizontal="center" vertical="center"/>
    </xf>
    <xf numFmtId="9" fontId="7" fillId="0" borderId="8" xfId="65" applyNumberFormat="1" applyFont="1" applyFill="1" applyBorder="1" applyAlignment="1">
      <alignment horizontal="center"/>
    </xf>
    <xf numFmtId="0" fontId="7" fillId="0" borderId="8" xfId="65" applyFont="1" applyFill="1" applyBorder="1" applyAlignment="1">
      <alignment horizontal="center"/>
    </xf>
    <xf numFmtId="9" fontId="7" fillId="0" borderId="1" xfId="65" applyNumberFormat="1" applyFont="1" applyFill="1" applyBorder="1" applyAlignment="1">
      <alignment horizontal="center"/>
    </xf>
    <xf numFmtId="0" fontId="7" fillId="0" borderId="1" xfId="65" applyFont="1" applyFill="1" applyBorder="1" applyAlignment="1">
      <alignment horizontal="center"/>
    </xf>
    <xf numFmtId="9" fontId="20" fillId="0" borderId="2" xfId="55" applyFont="1" applyBorder="1" applyAlignment="1">
      <alignment horizontal="center" vertical="center"/>
    </xf>
    <xf numFmtId="9" fontId="20" fillId="0" borderId="3" xfId="55" applyFont="1" applyBorder="1" applyAlignment="1">
      <alignment horizontal="center" vertical="center"/>
    </xf>
    <xf numFmtId="9" fontId="20" fillId="0" borderId="9" xfId="55" applyFont="1" applyBorder="1" applyAlignment="1">
      <alignment horizontal="center" vertical="center"/>
    </xf>
    <xf numFmtId="10" fontId="20" fillId="0" borderId="2" xfId="65" applyNumberFormat="1" applyFont="1" applyBorder="1" applyAlignment="1">
      <alignment horizontal="center" vertical="center" wrapText="1"/>
    </xf>
    <xf numFmtId="10" fontId="20" fillId="0" borderId="3" xfId="65" applyNumberFormat="1" applyFont="1" applyBorder="1" applyAlignment="1">
      <alignment horizontal="center" vertical="center" wrapText="1"/>
    </xf>
    <xf numFmtId="10" fontId="20" fillId="0" borderId="9" xfId="65" applyNumberFormat="1" applyFont="1" applyBorder="1" applyAlignment="1">
      <alignment horizontal="center" vertical="center" wrapText="1"/>
    </xf>
    <xf numFmtId="9" fontId="7" fillId="0" borderId="10" xfId="0" applyNumberFormat="1" applyFont="1" applyBorder="1" applyAlignment="1">
      <alignment horizontal="center"/>
    </xf>
    <xf numFmtId="0" fontId="7" fillId="0" borderId="16" xfId="0" applyFont="1" applyBorder="1" applyAlignment="1">
      <alignment horizontal="center"/>
    </xf>
    <xf numFmtId="0" fontId="7" fillId="0" borderId="7" xfId="0" applyFont="1" applyBorder="1" applyAlignment="1">
      <alignment horizontal="center"/>
    </xf>
    <xf numFmtId="9" fontId="20" fillId="5" borderId="2" xfId="68" applyNumberFormat="1" applyFont="1" applyFill="1" applyBorder="1" applyAlignment="1">
      <alignment horizontal="center" vertical="center"/>
    </xf>
    <xf numFmtId="9" fontId="20" fillId="5" borderId="3" xfId="68" applyNumberFormat="1" applyFont="1" applyFill="1" applyBorder="1" applyAlignment="1">
      <alignment horizontal="center" vertical="center"/>
    </xf>
    <xf numFmtId="9" fontId="20" fillId="5" borderId="9" xfId="68" applyNumberFormat="1" applyFont="1" applyFill="1" applyBorder="1" applyAlignment="1">
      <alignment horizontal="center" vertical="center"/>
    </xf>
    <xf numFmtId="9" fontId="20" fillId="0" borderId="1" xfId="65" applyNumberFormat="1" applyFont="1" applyFill="1" applyBorder="1" applyAlignment="1">
      <alignment horizontal="center" vertical="center" wrapText="1"/>
    </xf>
    <xf numFmtId="9" fontId="20" fillId="0" borderId="2" xfId="68" applyNumberFormat="1" applyFont="1" applyBorder="1" applyAlignment="1">
      <alignment horizontal="center" vertical="center"/>
    </xf>
    <xf numFmtId="9" fontId="20" fillId="0" borderId="3" xfId="68" applyNumberFormat="1" applyFont="1" applyBorder="1" applyAlignment="1">
      <alignment horizontal="center" vertical="center"/>
    </xf>
    <xf numFmtId="9" fontId="20" fillId="0" borderId="9" xfId="68" applyNumberFormat="1" applyFont="1" applyBorder="1" applyAlignment="1">
      <alignment horizontal="center" vertical="center"/>
    </xf>
    <xf numFmtId="0" fontId="20" fillId="5" borderId="2" xfId="68" applyFont="1" applyFill="1" applyBorder="1" applyAlignment="1">
      <alignment horizontal="center" vertical="center"/>
    </xf>
    <xf numFmtId="0" fontId="20" fillId="5" borderId="3" xfId="68" applyFont="1" applyFill="1" applyBorder="1" applyAlignment="1">
      <alignment horizontal="center" vertical="center"/>
    </xf>
    <xf numFmtId="0" fontId="20" fillId="5" borderId="9" xfId="68" applyFont="1" applyFill="1" applyBorder="1" applyAlignment="1">
      <alignment horizontal="center" vertical="center"/>
    </xf>
    <xf numFmtId="166" fontId="20" fillId="0" borderId="2" xfId="66" applyFont="1" applyBorder="1" applyAlignment="1">
      <alignment horizontal="center" vertical="center" wrapText="1"/>
    </xf>
    <xf numFmtId="166" fontId="20" fillId="0" borderId="3" xfId="66" applyFont="1" applyBorder="1" applyAlignment="1">
      <alignment horizontal="center" vertical="center" wrapText="1"/>
    </xf>
    <xf numFmtId="166" fontId="20" fillId="0" borderId="9" xfId="66" applyFont="1" applyBorder="1" applyAlignment="1">
      <alignment horizontal="center" vertical="center" wrapText="1"/>
    </xf>
    <xf numFmtId="20" fontId="7" fillId="0" borderId="2" xfId="0" applyNumberFormat="1" applyFont="1" applyBorder="1" applyAlignment="1">
      <alignment horizontal="center"/>
    </xf>
    <xf numFmtId="20" fontId="7" fillId="0" borderId="3" xfId="0" applyNumberFormat="1" applyFont="1" applyBorder="1" applyAlignment="1">
      <alignment horizontal="center"/>
    </xf>
    <xf numFmtId="20" fontId="7" fillId="0" borderId="9" xfId="0" applyNumberFormat="1" applyFont="1" applyBorder="1" applyAlignment="1">
      <alignment horizontal="center"/>
    </xf>
    <xf numFmtId="0" fontId="7" fillId="0" borderId="2" xfId="0" applyFont="1" applyBorder="1" applyAlignment="1">
      <alignment horizontal="center"/>
    </xf>
    <xf numFmtId="9" fontId="7" fillId="0" borderId="2" xfId="55" applyBorder="1" applyAlignment="1">
      <alignment horizontal="center"/>
    </xf>
    <xf numFmtId="9" fontId="7" fillId="0" borderId="3" xfId="55" applyBorder="1" applyAlignment="1">
      <alignment horizontal="center"/>
    </xf>
    <xf numFmtId="9" fontId="7" fillId="0" borderId="9" xfId="55" applyBorder="1" applyAlignment="1">
      <alignment horizontal="center"/>
    </xf>
    <xf numFmtId="9" fontId="20" fillId="5" borderId="1" xfId="68" applyNumberFormat="1" applyFont="1" applyFill="1" applyBorder="1" applyAlignment="1">
      <alignment horizontal="center" vertical="center"/>
    </xf>
    <xf numFmtId="9" fontId="7" fillId="0" borderId="1" xfId="55" applyBorder="1" applyAlignment="1">
      <alignment horizontal="center"/>
    </xf>
    <xf numFmtId="9" fontId="9" fillId="0" borderId="2" xfId="61" applyFont="1" applyFill="1" applyBorder="1" applyAlignment="1">
      <alignment horizontal="center" vertical="center"/>
    </xf>
    <xf numFmtId="9" fontId="9" fillId="0" borderId="3" xfId="61" applyFont="1" applyFill="1" applyBorder="1" applyAlignment="1">
      <alignment horizontal="center" vertical="center"/>
    </xf>
    <xf numFmtId="9" fontId="9" fillId="0" borderId="9" xfId="61" applyFont="1" applyFill="1" applyBorder="1" applyAlignment="1">
      <alignment horizontal="center" vertical="center"/>
    </xf>
    <xf numFmtId="10" fontId="7" fillId="0" borderId="2" xfId="0" applyNumberFormat="1" applyFont="1" applyBorder="1" applyAlignment="1">
      <alignment horizontal="center"/>
    </xf>
    <xf numFmtId="10" fontId="7" fillId="0" borderId="2" xfId="0" applyNumberFormat="1" applyFont="1" applyBorder="1" applyAlignment="1">
      <alignment horizontal="center" wrapText="1"/>
    </xf>
    <xf numFmtId="0" fontId="7" fillId="0" borderId="3" xfId="0" applyFont="1" applyBorder="1" applyAlignment="1">
      <alignment horizontal="center" wrapText="1"/>
    </xf>
    <xf numFmtId="0" fontId="7" fillId="0" borderId="9" xfId="0" applyFont="1" applyBorder="1" applyAlignment="1">
      <alignment horizontal="center" wrapText="1"/>
    </xf>
    <xf numFmtId="0" fontId="7" fillId="0" borderId="1" xfId="63" applyFont="1" applyBorder="1" applyAlignment="1">
      <alignment horizontal="center" vertical="center" wrapText="1"/>
    </xf>
    <xf numFmtId="9" fontId="20" fillId="0" borderId="1" xfId="64" applyNumberFormat="1" applyFont="1" applyFill="1" applyBorder="1" applyAlignment="1">
      <alignment horizontal="center" vertical="center"/>
    </xf>
    <xf numFmtId="9" fontId="7" fillId="0" borderId="1" xfId="64" applyNumberFormat="1" applyFont="1" applyFill="1" applyBorder="1" applyAlignment="1">
      <alignment horizontal="center" vertical="center"/>
    </xf>
    <xf numFmtId="9" fontId="7" fillId="0" borderId="1" xfId="55" applyFont="1" applyFill="1" applyBorder="1" applyAlignment="1">
      <alignment horizontal="center" vertical="center"/>
    </xf>
    <xf numFmtId="10" fontId="7" fillId="0" borderId="1" xfId="64" applyNumberFormat="1" applyFont="1" applyFill="1" applyBorder="1" applyAlignment="1">
      <alignment horizontal="center" vertical="center"/>
    </xf>
    <xf numFmtId="10" fontId="7" fillId="0" borderId="1" xfId="55" applyNumberFormat="1" applyFont="1" applyFill="1" applyBorder="1" applyAlignment="1">
      <alignment horizontal="center" vertical="center"/>
    </xf>
    <xf numFmtId="0" fontId="20" fillId="0" borderId="1" xfId="64" applyFont="1" applyFill="1" applyBorder="1" applyAlignment="1">
      <alignment horizontal="center" vertical="center"/>
    </xf>
    <xf numFmtId="9" fontId="7" fillId="0" borderId="1" xfId="63" applyNumberFormat="1" applyFont="1" applyBorder="1" applyAlignment="1">
      <alignment horizontal="center" vertical="center" wrapText="1"/>
    </xf>
    <xf numFmtId="41" fontId="34" fillId="0" borderId="1" xfId="128" applyFont="1" applyBorder="1" applyAlignment="1">
      <alignment horizontal="center" vertical="center" shrinkToFit="1"/>
    </xf>
    <xf numFmtId="0" fontId="35" fillId="0" borderId="20" xfId="0" applyNumberFormat="1" applyFont="1" applyBorder="1" applyAlignment="1">
      <alignment horizontal="center" vertical="center" shrinkToFit="1"/>
    </xf>
    <xf numFmtId="0" fontId="35" fillId="0" borderId="5" xfId="0" applyNumberFormat="1" applyFont="1" applyBorder="1" applyAlignment="1">
      <alignment horizontal="center" vertical="center" shrinkToFit="1"/>
    </xf>
    <xf numFmtId="0" fontId="35" fillId="0" borderId="6" xfId="0" applyNumberFormat="1" applyFont="1" applyBorder="1" applyAlignment="1">
      <alignment horizontal="center" vertical="center" shrinkToFit="1"/>
    </xf>
    <xf numFmtId="10" fontId="35" fillId="0" borderId="20" xfId="0" applyNumberFormat="1" applyFont="1" applyBorder="1" applyAlignment="1">
      <alignment horizontal="center" vertical="center" shrinkToFit="1"/>
    </xf>
    <xf numFmtId="10" fontId="35" fillId="0" borderId="5" xfId="0" applyNumberFormat="1" applyFont="1" applyBorder="1" applyAlignment="1">
      <alignment horizontal="center" vertical="center" shrinkToFit="1"/>
    </xf>
    <xf numFmtId="10" fontId="35" fillId="0" borderId="6" xfId="0" applyNumberFormat="1" applyFont="1" applyBorder="1" applyAlignment="1">
      <alignment horizontal="center" vertical="center" shrinkToFit="1"/>
    </xf>
    <xf numFmtId="41" fontId="35" fillId="0" borderId="20" xfId="128" applyFont="1" applyFill="1" applyBorder="1" applyAlignment="1">
      <alignment horizontal="center" vertical="center" shrinkToFit="1"/>
    </xf>
    <xf numFmtId="41" fontId="35" fillId="0" borderId="5" xfId="128" applyFont="1" applyFill="1" applyBorder="1" applyAlignment="1">
      <alignment horizontal="center" vertical="center" shrinkToFit="1"/>
    </xf>
    <xf numFmtId="41" fontId="35" fillId="0" borderId="6" xfId="128" applyFont="1" applyFill="1" applyBorder="1" applyAlignment="1">
      <alignment horizontal="center" vertical="center" shrinkToFit="1"/>
    </xf>
    <xf numFmtId="167" fontId="35" fillId="0" borderId="20" xfId="0" applyNumberFormat="1" applyFont="1" applyBorder="1" applyAlignment="1">
      <alignment horizontal="center" vertical="center"/>
    </xf>
    <xf numFmtId="167" fontId="35" fillId="0" borderId="5" xfId="0" applyNumberFormat="1" applyFont="1" applyBorder="1" applyAlignment="1">
      <alignment horizontal="center" vertical="center"/>
    </xf>
    <xf numFmtId="167" fontId="35" fillId="0" borderId="6" xfId="0" applyNumberFormat="1" applyFont="1" applyBorder="1" applyAlignment="1">
      <alignment horizontal="center" vertical="center"/>
    </xf>
    <xf numFmtId="167" fontId="35" fillId="0" borderId="2" xfId="0" applyNumberFormat="1" applyFont="1" applyBorder="1" applyAlignment="1">
      <alignment horizontal="center" vertical="center" shrinkToFit="1"/>
    </xf>
    <xf numFmtId="0" fontId="34" fillId="0" borderId="9" xfId="0" applyFont="1" applyBorder="1" applyAlignment="1">
      <alignment horizontal="center" vertical="center" wrapText="1"/>
    </xf>
    <xf numFmtId="0" fontId="34" fillId="0" borderId="1" xfId="0" applyFont="1" applyBorder="1" applyAlignment="1">
      <alignment horizontal="center" vertical="center" wrapText="1"/>
    </xf>
    <xf numFmtId="167" fontId="35" fillId="0" borderId="1" xfId="0" applyNumberFormat="1" applyFont="1" applyBorder="1" applyAlignment="1">
      <alignment horizontal="center" vertical="center" shrinkToFit="1"/>
    </xf>
    <xf numFmtId="1" fontId="35" fillId="0" borderId="1" xfId="0" applyNumberFormat="1" applyFont="1" applyBorder="1" applyAlignment="1">
      <alignment horizontal="center" vertical="center" shrinkToFit="1"/>
    </xf>
    <xf numFmtId="0" fontId="35" fillId="0" borderId="1" xfId="0" applyFont="1" applyBorder="1" applyAlignment="1">
      <alignment horizontal="center" vertical="top" wrapText="1"/>
    </xf>
    <xf numFmtId="170" fontId="35" fillId="0" borderId="1" xfId="0" applyNumberFormat="1" applyFont="1" applyBorder="1" applyAlignment="1">
      <alignment horizontal="center" vertical="center" shrinkToFit="1"/>
    </xf>
    <xf numFmtId="10" fontId="35" fillId="0" borderId="1" xfId="0" applyNumberFormat="1" applyFont="1" applyBorder="1" applyAlignment="1">
      <alignment horizontal="center" vertical="center" shrinkToFit="1"/>
    </xf>
    <xf numFmtId="0" fontId="34" fillId="0" borderId="1" xfId="0" applyFont="1" applyBorder="1" applyAlignment="1">
      <alignment horizontal="left" vertical="top" wrapText="1" indent="1"/>
    </xf>
    <xf numFmtId="9" fontId="35" fillId="0" borderId="1" xfId="0" applyNumberFormat="1" applyFont="1" applyBorder="1" applyAlignment="1">
      <alignment horizontal="center" vertical="center" shrinkToFit="1"/>
    </xf>
    <xf numFmtId="0" fontId="34" fillId="0" borderId="1" xfId="0" applyFont="1" applyBorder="1" applyAlignment="1">
      <alignment horizontal="center" vertical="top" wrapText="1"/>
    </xf>
    <xf numFmtId="0" fontId="34" fillId="0" borderId="9" xfId="0" applyFont="1" applyBorder="1" applyAlignment="1">
      <alignment horizontal="center" vertical="top" wrapText="1"/>
    </xf>
    <xf numFmtId="9" fontId="34" fillId="0" borderId="1" xfId="55" applyFont="1" applyBorder="1" applyAlignment="1" applyProtection="1">
      <alignment horizontal="center" vertical="center" wrapText="1"/>
    </xf>
    <xf numFmtId="0" fontId="34" fillId="0" borderId="2" xfId="0" applyFont="1" applyBorder="1" applyAlignment="1">
      <alignment horizontal="center" vertical="center" wrapText="1"/>
    </xf>
    <xf numFmtId="9" fontId="34" fillId="0" borderId="1" xfId="0" applyNumberFormat="1" applyFont="1" applyBorder="1" applyAlignment="1">
      <alignment horizontal="center" vertical="center" shrinkToFit="1"/>
    </xf>
    <xf numFmtId="9" fontId="35" fillId="0" borderId="20" xfId="55" applyFont="1" applyBorder="1" applyAlignment="1" applyProtection="1">
      <alignment horizontal="center" vertical="center"/>
    </xf>
    <xf numFmtId="9" fontId="35" fillId="0" borderId="6" xfId="55" applyFont="1" applyBorder="1" applyAlignment="1" applyProtection="1">
      <alignment horizontal="center" vertical="center"/>
    </xf>
    <xf numFmtId="167" fontId="35" fillId="0" borderId="1" xfId="0" applyNumberFormat="1" applyFont="1" applyBorder="1" applyAlignment="1">
      <alignment horizontal="center" vertical="center"/>
    </xf>
    <xf numFmtId="0" fontId="34" fillId="0" borderId="1" xfId="0" applyFont="1" applyBorder="1" applyAlignment="1">
      <alignment horizontal="left" vertical="center" wrapText="1"/>
    </xf>
    <xf numFmtId="0" fontId="34" fillId="0" borderId="1" xfId="0" applyFont="1" applyBorder="1" applyAlignment="1">
      <alignment horizontal="left" vertical="center" wrapText="1" indent="1"/>
    </xf>
    <xf numFmtId="0" fontId="33" fillId="16" borderId="1" xfId="0" applyFont="1" applyFill="1" applyBorder="1" applyAlignment="1">
      <alignment horizontal="center" vertical="top" wrapText="1"/>
    </xf>
    <xf numFmtId="0" fontId="33" fillId="16" borderId="8" xfId="0" applyFont="1" applyFill="1" applyBorder="1" applyAlignment="1">
      <alignment horizontal="center" vertical="center" wrapText="1"/>
    </xf>
    <xf numFmtId="0" fontId="33" fillId="16" borderId="1" xfId="0" applyFont="1" applyFill="1" applyBorder="1" applyAlignment="1">
      <alignment horizontal="center" vertical="center" wrapTex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35" fillId="0" borderId="1" xfId="0" applyFont="1" applyBorder="1" applyAlignment="1">
      <alignment horizontal="center" wrapText="1"/>
    </xf>
    <xf numFmtId="9" fontId="34" fillId="0" borderId="8" xfId="0" applyNumberFormat="1" applyFont="1" applyBorder="1" applyAlignment="1">
      <alignment horizontal="center" vertical="center" wrapText="1"/>
    </xf>
    <xf numFmtId="0" fontId="34" fillId="0" borderId="1" xfId="0" applyFont="1" applyBorder="1" applyAlignment="1">
      <alignment horizontal="left" vertical="top" wrapText="1"/>
    </xf>
    <xf numFmtId="9" fontId="0" fillId="0" borderId="2"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9" fontId="0" fillId="0" borderId="3" xfId="0" applyNumberFormat="1" applyBorder="1" applyAlignment="1">
      <alignment horizontal="center"/>
    </xf>
    <xf numFmtId="9" fontId="0" fillId="0" borderId="4" xfId="0" applyNumberFormat="1" applyBorder="1" applyAlignment="1">
      <alignment horizontal="center"/>
    </xf>
    <xf numFmtId="10" fontId="0" fillId="0" borderId="2" xfId="0" applyNumberFormat="1" applyBorder="1" applyAlignment="1">
      <alignment horizontal="center"/>
    </xf>
    <xf numFmtId="10" fontId="0" fillId="0" borderId="3" xfId="0" applyNumberFormat="1" applyBorder="1" applyAlignment="1">
      <alignment horizontal="center"/>
    </xf>
    <xf numFmtId="10" fontId="0" fillId="0" borderId="4" xfId="0" applyNumberFormat="1" applyBorder="1" applyAlignment="1">
      <alignment horizont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20" fillId="0" borderId="1" xfId="65" applyFont="1" applyFill="1" applyBorder="1" applyAlignment="1">
      <alignment horizontal="center" vertical="center" wrapText="1"/>
    </xf>
    <xf numFmtId="0" fontId="25" fillId="0" borderId="1" xfId="65" applyFont="1" applyFill="1" applyBorder="1" applyAlignment="1">
      <alignment horizontal="center"/>
    </xf>
    <xf numFmtId="9" fontId="5" fillId="0" borderId="1" xfId="65" applyNumberFormat="1" applyFill="1" applyBorder="1" applyAlignment="1">
      <alignment horizontal="center" vertical="center" wrapText="1"/>
    </xf>
    <xf numFmtId="0" fontId="5" fillId="0" borderId="1" xfId="65" applyFill="1" applyBorder="1" applyAlignment="1">
      <alignment horizontal="center" vertical="center" wrapText="1"/>
    </xf>
    <xf numFmtId="9" fontId="20" fillId="0" borderId="2" xfId="64" applyNumberFormat="1" applyFont="1" applyFill="1" applyBorder="1" applyAlignment="1">
      <alignment horizontal="center" vertical="center"/>
    </xf>
    <xf numFmtId="0" fontId="20" fillId="0" borderId="3" xfId="64" applyFont="1" applyFill="1" applyBorder="1" applyAlignment="1">
      <alignment horizontal="center" vertical="center"/>
    </xf>
    <xf numFmtId="0" fontId="20" fillId="0" borderId="9" xfId="64" applyFont="1" applyFill="1" applyBorder="1" applyAlignment="1">
      <alignment horizontal="center" vertical="center"/>
    </xf>
    <xf numFmtId="9" fontId="20" fillId="0" borderId="2" xfId="64" applyNumberFormat="1" applyFont="1" applyFill="1" applyBorder="1" applyAlignment="1">
      <alignment horizontal="center"/>
    </xf>
    <xf numFmtId="9" fontId="20" fillId="0" borderId="3" xfId="64" applyNumberFormat="1" applyFont="1" applyFill="1" applyBorder="1" applyAlignment="1">
      <alignment horizontal="center"/>
    </xf>
    <xf numFmtId="9" fontId="20" fillId="0" borderId="9" xfId="64" applyNumberFormat="1" applyFont="1" applyFill="1" applyBorder="1" applyAlignment="1">
      <alignment horizontal="center"/>
    </xf>
    <xf numFmtId="9" fontId="20" fillId="0" borderId="1" xfId="63" applyNumberFormat="1" applyFont="1" applyFill="1" applyBorder="1" applyAlignment="1">
      <alignment horizontal="center" vertical="center" wrapText="1"/>
    </xf>
    <xf numFmtId="0" fontId="5" fillId="0" borderId="1" xfId="63" applyFill="1" applyBorder="1" applyAlignment="1">
      <alignment horizontal="center" vertical="center" wrapText="1"/>
    </xf>
    <xf numFmtId="9" fontId="7" fillId="0" borderId="2" xfId="64" applyNumberFormat="1" applyFont="1" applyFill="1" applyBorder="1" applyAlignment="1">
      <alignment horizontal="center" vertical="center"/>
    </xf>
    <xf numFmtId="9" fontId="0" fillId="0" borderId="2" xfId="0" applyNumberFormat="1" applyFill="1" applyBorder="1" applyAlignment="1">
      <alignment horizontal="center"/>
    </xf>
    <xf numFmtId="0" fontId="0" fillId="0" borderId="3" xfId="0" applyFill="1" applyBorder="1" applyAlignment="1">
      <alignment horizontal="center"/>
    </xf>
    <xf numFmtId="0" fontId="0" fillId="0" borderId="9" xfId="0" applyFill="1" applyBorder="1" applyAlignment="1">
      <alignment horizontal="center"/>
    </xf>
    <xf numFmtId="0" fontId="5" fillId="0" borderId="1" xfId="60" applyFill="1" applyBorder="1" applyAlignment="1">
      <alignment horizont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10" fontId="0" fillId="0" borderId="2" xfId="0" applyNumberFormat="1" applyFill="1" applyBorder="1" applyAlignment="1">
      <alignment horizontal="center"/>
    </xf>
    <xf numFmtId="0" fontId="0" fillId="0" borderId="2" xfId="0" applyFill="1" applyBorder="1" applyAlignment="1">
      <alignment horizontal="center"/>
    </xf>
    <xf numFmtId="167" fontId="0" fillId="0" borderId="2" xfId="0" applyNumberFormat="1" applyFill="1" applyBorder="1" applyAlignment="1">
      <alignment horizontal="center"/>
    </xf>
    <xf numFmtId="167" fontId="0" fillId="0" borderId="3" xfId="0" applyNumberFormat="1" applyFill="1" applyBorder="1" applyAlignment="1">
      <alignment horizontal="center"/>
    </xf>
    <xf numFmtId="167" fontId="0" fillId="0" borderId="4" xfId="0" applyNumberFormat="1" applyFill="1" applyBorder="1" applyAlignment="1">
      <alignment horizontal="center"/>
    </xf>
    <xf numFmtId="0" fontId="0" fillId="0" borderId="4" xfId="0" applyFill="1" applyBorder="1" applyAlignment="1">
      <alignment horizontal="center"/>
    </xf>
    <xf numFmtId="9" fontId="0" fillId="0" borderId="3" xfId="0" applyNumberFormat="1" applyFill="1" applyBorder="1" applyAlignment="1">
      <alignment horizontal="center"/>
    </xf>
    <xf numFmtId="9" fontId="0" fillId="0" borderId="4" xfId="0" applyNumberFormat="1" applyFill="1" applyBorder="1" applyAlignment="1">
      <alignment horizontal="center"/>
    </xf>
    <xf numFmtId="10" fontId="0" fillId="0" borderId="3" xfId="0" applyNumberFormat="1" applyFill="1" applyBorder="1" applyAlignment="1">
      <alignment horizontal="center"/>
    </xf>
    <xf numFmtId="10" fontId="0" fillId="0" borderId="4" xfId="0" applyNumberFormat="1" applyFill="1" applyBorder="1" applyAlignment="1">
      <alignment horizontal="center"/>
    </xf>
    <xf numFmtId="0" fontId="0" fillId="0" borderId="9" xfId="0" applyBorder="1" applyAlignment="1">
      <alignment horizontal="center"/>
    </xf>
    <xf numFmtId="0" fontId="5" fillId="0" borderId="1" xfId="65" applyBorder="1" applyAlignment="1">
      <alignment horizontal="center" vertical="center" wrapText="1"/>
    </xf>
    <xf numFmtId="9" fontId="20" fillId="5" borderId="2" xfId="0" applyNumberFormat="1" applyFont="1" applyFill="1" applyBorder="1" applyAlignment="1">
      <alignment horizontal="center" vertical="center"/>
    </xf>
    <xf numFmtId="9" fontId="20" fillId="5" borderId="3" xfId="0" applyNumberFormat="1" applyFont="1" applyFill="1" applyBorder="1" applyAlignment="1">
      <alignment horizontal="center" vertical="center"/>
    </xf>
    <xf numFmtId="9" fontId="20" fillId="5" borderId="9" xfId="0" applyNumberFormat="1" applyFont="1" applyFill="1" applyBorder="1" applyAlignment="1">
      <alignment horizontal="center" vertical="center"/>
    </xf>
    <xf numFmtId="9" fontId="9" fillId="0" borderId="2" xfId="0" applyNumberFormat="1" applyFont="1" applyBorder="1" applyAlignment="1">
      <alignment horizontal="center" vertical="center"/>
    </xf>
    <xf numFmtId="9" fontId="9" fillId="0" borderId="3" xfId="0" applyNumberFormat="1" applyFont="1" applyBorder="1" applyAlignment="1">
      <alignment horizontal="center" vertical="center"/>
    </xf>
    <xf numFmtId="9" fontId="9" fillId="0" borderId="9" xfId="0" applyNumberFormat="1" applyFont="1" applyBorder="1" applyAlignment="1">
      <alignment horizontal="center" vertical="center"/>
    </xf>
    <xf numFmtId="10" fontId="0" fillId="0" borderId="1" xfId="0" applyNumberFormat="1" applyBorder="1" applyAlignment="1">
      <alignment horizontal="center"/>
    </xf>
    <xf numFmtId="9" fontId="5" fillId="0" borderId="1" xfId="65" applyNumberFormat="1" applyFill="1" applyBorder="1" applyAlignment="1">
      <alignment horizontal="center"/>
    </xf>
    <xf numFmtId="0" fontId="5" fillId="0" borderId="1" xfId="65" applyFill="1" applyBorder="1" applyAlignment="1">
      <alignment horizontal="center"/>
    </xf>
    <xf numFmtId="0" fontId="0" fillId="0" borderId="2" xfId="0" applyBorder="1" applyAlignment="1">
      <alignment horizontal="center"/>
    </xf>
    <xf numFmtId="0" fontId="9" fillId="0" borderId="9" xfId="0" applyFont="1" applyBorder="1" applyAlignment="1">
      <alignment horizontal="center" vertical="center"/>
    </xf>
    <xf numFmtId="9" fontId="9" fillId="0" borderId="4" xfId="0" applyNumberFormat="1" applyFont="1" applyBorder="1" applyAlignment="1">
      <alignment horizontal="center" vertical="center"/>
    </xf>
    <xf numFmtId="166" fontId="9" fillId="0" borderId="2" xfId="66" applyFont="1" applyBorder="1" applyAlignment="1">
      <alignment horizontal="center" vertical="center"/>
    </xf>
    <xf numFmtId="166" fontId="9" fillId="0" borderId="3" xfId="66" applyFont="1" applyBorder="1" applyAlignment="1">
      <alignment horizontal="center" vertical="center"/>
    </xf>
    <xf numFmtId="166" fontId="9" fillId="0" borderId="9" xfId="66" applyFont="1" applyBorder="1" applyAlignment="1">
      <alignment horizontal="center" vertical="center"/>
    </xf>
    <xf numFmtId="0" fontId="9" fillId="0" borderId="2" xfId="0" applyFont="1" applyBorder="1" applyAlignment="1">
      <alignment horizontal="center" vertical="center"/>
    </xf>
    <xf numFmtId="9" fontId="20" fillId="5" borderId="1" xfId="63" applyNumberFormat="1" applyFont="1" applyFill="1" applyBorder="1" applyAlignment="1">
      <alignment horizontal="center" vertical="center"/>
    </xf>
    <xf numFmtId="0" fontId="5" fillId="5" borderId="1" xfId="63" applyFill="1" applyBorder="1" applyAlignment="1">
      <alignment horizontal="center" vertical="center"/>
    </xf>
    <xf numFmtId="9" fontId="20" fillId="5" borderId="1" xfId="65" applyNumberFormat="1" applyFont="1" applyFill="1" applyBorder="1" applyAlignment="1">
      <alignment horizontal="center" vertical="center"/>
    </xf>
    <xf numFmtId="9" fontId="9" fillId="0" borderId="1" xfId="61" applyFont="1" applyBorder="1" applyAlignment="1">
      <alignment horizontal="center" vertical="center"/>
    </xf>
    <xf numFmtId="10" fontId="20" fillId="5" borderId="1" xfId="60" applyNumberFormat="1" applyFont="1" applyFill="1" applyBorder="1" applyAlignment="1">
      <alignment horizontal="center" vertical="center"/>
    </xf>
    <xf numFmtId="0" fontId="20" fillId="5" borderId="1" xfId="60" applyFont="1" applyFill="1" applyBorder="1" applyAlignment="1">
      <alignment horizontal="center" vertical="center"/>
    </xf>
    <xf numFmtId="9" fontId="0" fillId="0" borderId="2" xfId="55" applyFont="1" applyBorder="1" applyAlignment="1">
      <alignment horizontal="center"/>
    </xf>
    <xf numFmtId="9" fontId="0" fillId="0" borderId="3" xfId="55" applyFont="1" applyBorder="1" applyAlignment="1">
      <alignment horizontal="center"/>
    </xf>
    <xf numFmtId="9" fontId="0" fillId="0" borderId="9" xfId="55" applyFont="1" applyBorder="1" applyAlignment="1">
      <alignment horizontal="center"/>
    </xf>
    <xf numFmtId="9" fontId="9" fillId="0" borderId="2" xfId="0" applyNumberFormat="1" applyFont="1" applyFill="1" applyBorder="1" applyAlignment="1">
      <alignment horizontal="center" vertical="center"/>
    </xf>
    <xf numFmtId="9" fontId="0" fillId="0" borderId="2" xfId="55" applyFont="1" applyFill="1" applyBorder="1" applyAlignment="1">
      <alignment horizontal="center"/>
    </xf>
    <xf numFmtId="9" fontId="0" fillId="0" borderId="3" xfId="55" applyFont="1" applyFill="1" applyBorder="1" applyAlignment="1">
      <alignment horizontal="center"/>
    </xf>
    <xf numFmtId="9" fontId="0" fillId="0" borderId="9" xfId="55" applyFont="1" applyFill="1" applyBorder="1" applyAlignment="1">
      <alignment horizontal="center"/>
    </xf>
    <xf numFmtId="9" fontId="9" fillId="0" borderId="3" xfId="0" applyNumberFormat="1" applyFont="1" applyFill="1" applyBorder="1" applyAlignment="1">
      <alignment horizontal="center" vertical="center"/>
    </xf>
    <xf numFmtId="9" fontId="9" fillId="0" borderId="9" xfId="0" applyNumberFormat="1" applyFont="1" applyFill="1" applyBorder="1" applyAlignment="1">
      <alignment horizontal="center" vertical="center"/>
    </xf>
    <xf numFmtId="0" fontId="0" fillId="0" borderId="3" xfId="0" applyNumberFormat="1" applyBorder="1" applyAlignment="1">
      <alignment horizontal="center"/>
    </xf>
    <xf numFmtId="0" fontId="0" fillId="0" borderId="9" xfId="0" applyNumberFormat="1" applyBorder="1" applyAlignment="1">
      <alignment horizontal="center"/>
    </xf>
    <xf numFmtId="0" fontId="18" fillId="2" borderId="0" xfId="0" applyFont="1" applyFill="1" applyBorder="1" applyAlignment="1">
      <alignment horizontal="center" vertical="center" wrapText="1"/>
    </xf>
    <xf numFmtId="0" fontId="19" fillId="2" borderId="0" xfId="0" applyFont="1" applyFill="1" applyBorder="1" applyAlignment="1">
      <alignment horizontal="center" vertical="center"/>
    </xf>
    <xf numFmtId="0" fontId="0" fillId="0" borderId="2" xfId="0" applyBorder="1" applyAlignment="1">
      <alignment horizontal="center" vertical="center"/>
    </xf>
    <xf numFmtId="0" fontId="0" fillId="0" borderId="9" xfId="0" applyBorder="1" applyAlignment="1">
      <alignment horizontal="center" vertical="center"/>
    </xf>
    <xf numFmtId="0" fontId="9" fillId="2" borderId="1" xfId="0" applyFont="1" applyFill="1" applyBorder="1" applyAlignment="1">
      <alignment horizontal="center"/>
    </xf>
    <xf numFmtId="0" fontId="9" fillId="2" borderId="1" xfId="0" applyFont="1" applyFill="1" applyBorder="1" applyAlignment="1">
      <alignment horizontal="center" wrapText="1"/>
    </xf>
    <xf numFmtId="0" fontId="1" fillId="13" borderId="0" xfId="7" applyFont="1" applyFill="1"/>
  </cellXfs>
  <cellStyles count="130">
    <cellStyle name="Euro" xfId="5" xr:uid="{00000000-0005-0000-0000-000000000000}"/>
    <cellStyle name="Hipervínculo" xfId="67" builtinId="8"/>
    <cellStyle name="Millares" xfId="66" builtinId="3"/>
    <cellStyle name="Millares [0]" xfId="128" builtinId="6"/>
    <cellStyle name="Millares [0] 2" xfId="24" xr:uid="{00000000-0005-0000-0000-000004000000}"/>
    <cellStyle name="Millares [0] 2 2" xfId="81" xr:uid="{00000000-0005-0000-0000-000005000000}"/>
    <cellStyle name="Millares [0] 3" xfId="15" xr:uid="{00000000-0005-0000-0000-000006000000}"/>
    <cellStyle name="Millares [0] 3 2" xfId="76" xr:uid="{00000000-0005-0000-0000-000007000000}"/>
    <cellStyle name="Millares 10" xfId="32" xr:uid="{00000000-0005-0000-0000-000008000000}"/>
    <cellStyle name="Millares 10 2" xfId="89" xr:uid="{00000000-0005-0000-0000-000009000000}"/>
    <cellStyle name="Millares 11" xfId="33" xr:uid="{00000000-0005-0000-0000-00000A000000}"/>
    <cellStyle name="Millares 11 2" xfId="90" xr:uid="{00000000-0005-0000-0000-00000B000000}"/>
    <cellStyle name="Millares 12" xfId="34" xr:uid="{00000000-0005-0000-0000-00000C000000}"/>
    <cellStyle name="Millares 12 2" xfId="91" xr:uid="{00000000-0005-0000-0000-00000D000000}"/>
    <cellStyle name="Millares 13" xfId="35" xr:uid="{00000000-0005-0000-0000-00000E000000}"/>
    <cellStyle name="Millares 13 2" xfId="92" xr:uid="{00000000-0005-0000-0000-00000F000000}"/>
    <cellStyle name="Millares 14" xfId="36" xr:uid="{00000000-0005-0000-0000-000010000000}"/>
    <cellStyle name="Millares 14 2" xfId="93" xr:uid="{00000000-0005-0000-0000-000011000000}"/>
    <cellStyle name="Millares 15" xfId="37" xr:uid="{00000000-0005-0000-0000-000012000000}"/>
    <cellStyle name="Millares 15 2" xfId="94" xr:uid="{00000000-0005-0000-0000-000013000000}"/>
    <cellStyle name="Millares 16" xfId="38" xr:uid="{00000000-0005-0000-0000-000014000000}"/>
    <cellStyle name="Millares 16 2" xfId="95" xr:uid="{00000000-0005-0000-0000-000015000000}"/>
    <cellStyle name="Millares 17" xfId="39" xr:uid="{00000000-0005-0000-0000-000016000000}"/>
    <cellStyle name="Millares 17 2" xfId="96" xr:uid="{00000000-0005-0000-0000-000017000000}"/>
    <cellStyle name="Millares 18" xfId="116" xr:uid="{00000000-0005-0000-0000-000018000000}"/>
    <cellStyle name="Millares 19" xfId="119" xr:uid="{00000000-0005-0000-0000-000019000000}"/>
    <cellStyle name="Millares 2" xfId="4" xr:uid="{00000000-0005-0000-0000-00001A000000}"/>
    <cellStyle name="Millares 2 2" xfId="72" xr:uid="{00000000-0005-0000-0000-00001B000000}"/>
    <cellStyle name="Millares 20" xfId="117" xr:uid="{00000000-0005-0000-0000-00001C000000}"/>
    <cellStyle name="Millares 21" xfId="120" xr:uid="{00000000-0005-0000-0000-00001D000000}"/>
    <cellStyle name="Millares 22" xfId="123" xr:uid="{00000000-0005-0000-0000-00001E000000}"/>
    <cellStyle name="Millares 23" xfId="121" xr:uid="{00000000-0005-0000-0000-00001F000000}"/>
    <cellStyle name="Millares 24" xfId="122" xr:uid="{00000000-0005-0000-0000-000020000000}"/>
    <cellStyle name="Millares 25" xfId="124" xr:uid="{00000000-0005-0000-0000-000021000000}"/>
    <cellStyle name="Millares 3" xfId="13" xr:uid="{00000000-0005-0000-0000-000022000000}"/>
    <cellStyle name="Millares 3 2" xfId="74" xr:uid="{00000000-0005-0000-0000-000023000000}"/>
    <cellStyle name="Millares 4" xfId="26" xr:uid="{00000000-0005-0000-0000-000024000000}"/>
    <cellStyle name="Millares 4 2" xfId="83" xr:uid="{00000000-0005-0000-0000-000025000000}"/>
    <cellStyle name="Millares 5" xfId="27" xr:uid="{00000000-0005-0000-0000-000026000000}"/>
    <cellStyle name="Millares 5 2" xfId="84" xr:uid="{00000000-0005-0000-0000-000027000000}"/>
    <cellStyle name="Millares 6" xfId="28" xr:uid="{00000000-0005-0000-0000-000028000000}"/>
    <cellStyle name="Millares 6 2" xfId="85" xr:uid="{00000000-0005-0000-0000-000029000000}"/>
    <cellStyle name="Millares 7" xfId="29" xr:uid="{00000000-0005-0000-0000-00002A000000}"/>
    <cellStyle name="Millares 7 2" xfId="86" xr:uid="{00000000-0005-0000-0000-00002B000000}"/>
    <cellStyle name="Millares 8" xfId="30" xr:uid="{00000000-0005-0000-0000-00002C000000}"/>
    <cellStyle name="Millares 8 2" xfId="87" xr:uid="{00000000-0005-0000-0000-00002D000000}"/>
    <cellStyle name="Millares 9" xfId="31" xr:uid="{00000000-0005-0000-0000-00002E000000}"/>
    <cellStyle name="Millares 9 2" xfId="88" xr:uid="{00000000-0005-0000-0000-00002F000000}"/>
    <cellStyle name="Moneda [0] 2" xfId="23" xr:uid="{00000000-0005-0000-0000-000030000000}"/>
    <cellStyle name="Moneda [0] 2 2" xfId="80" xr:uid="{00000000-0005-0000-0000-000031000000}"/>
    <cellStyle name="Moneda [0] 3" xfId="17" xr:uid="{00000000-0005-0000-0000-000032000000}"/>
    <cellStyle name="Moneda [0] 3 2" xfId="78" xr:uid="{00000000-0005-0000-0000-000033000000}"/>
    <cellStyle name="Moneda 10" xfId="62" xr:uid="{00000000-0005-0000-0000-000034000000}"/>
    <cellStyle name="Moneda 10 2" xfId="112" xr:uid="{00000000-0005-0000-0000-000035000000}"/>
    <cellStyle name="Moneda 2" xfId="22" xr:uid="{00000000-0005-0000-0000-000036000000}"/>
    <cellStyle name="Moneda 2 2" xfId="79" xr:uid="{00000000-0005-0000-0000-000037000000}"/>
    <cellStyle name="Moneda 3" xfId="16" xr:uid="{00000000-0005-0000-0000-000038000000}"/>
    <cellStyle name="Moneda 3 2" xfId="77" xr:uid="{00000000-0005-0000-0000-000039000000}"/>
    <cellStyle name="Moneda 4" xfId="47" xr:uid="{00000000-0005-0000-0000-00003A000000}"/>
    <cellStyle name="Moneda 4 2" xfId="101" xr:uid="{00000000-0005-0000-0000-00003B000000}"/>
    <cellStyle name="Moneda 5" xfId="48" xr:uid="{00000000-0005-0000-0000-00003C000000}"/>
    <cellStyle name="Moneda 5 2" xfId="102" xr:uid="{00000000-0005-0000-0000-00003D000000}"/>
    <cellStyle name="Moneda 6" xfId="41" xr:uid="{00000000-0005-0000-0000-00003E000000}"/>
    <cellStyle name="Moneda 6 2" xfId="98" xr:uid="{00000000-0005-0000-0000-00003F000000}"/>
    <cellStyle name="Moneda 7" xfId="51" xr:uid="{00000000-0005-0000-0000-000040000000}"/>
    <cellStyle name="Moneda 7 2" xfId="104" xr:uid="{00000000-0005-0000-0000-000041000000}"/>
    <cellStyle name="Moneda 8" xfId="52" xr:uid="{00000000-0005-0000-0000-000042000000}"/>
    <cellStyle name="Moneda 8 2" xfId="105" xr:uid="{00000000-0005-0000-0000-000043000000}"/>
    <cellStyle name="Moneda 9" xfId="118" xr:uid="{00000000-0005-0000-0000-000044000000}"/>
    <cellStyle name="Normal" xfId="0" builtinId="0"/>
    <cellStyle name="Normal 10" xfId="69" xr:uid="{00000000-0005-0000-0000-000046000000}"/>
    <cellStyle name="Normal 10 2" xfId="64" xr:uid="{00000000-0005-0000-0000-000047000000}"/>
    <cellStyle name="Normal 10 2 2" xfId="114" xr:uid="{00000000-0005-0000-0000-000048000000}"/>
    <cellStyle name="Normal 11" xfId="60" xr:uid="{00000000-0005-0000-0000-000049000000}"/>
    <cellStyle name="Normal 11 2" xfId="65" xr:uid="{00000000-0005-0000-0000-00004A000000}"/>
    <cellStyle name="Normal 11 2 2" xfId="115" xr:uid="{00000000-0005-0000-0000-00004B000000}"/>
    <cellStyle name="Normal 11 3" xfId="110" xr:uid="{00000000-0005-0000-0000-00004C000000}"/>
    <cellStyle name="Normal 12" xfId="59" xr:uid="{00000000-0005-0000-0000-00004D000000}"/>
    <cellStyle name="Normal 12 2" xfId="109" xr:uid="{00000000-0005-0000-0000-00004E000000}"/>
    <cellStyle name="Normal 13" xfId="68" xr:uid="{00000000-0005-0000-0000-00004F000000}"/>
    <cellStyle name="Normal 14" xfId="125" xr:uid="{00000000-0005-0000-0000-000050000000}"/>
    <cellStyle name="Normal 15" xfId="129" xr:uid="{00000000-0005-0000-0000-000051000000}"/>
    <cellStyle name="Normal 2" xfId="3" xr:uid="{00000000-0005-0000-0000-000052000000}"/>
    <cellStyle name="Normal 2 2" xfId="6" xr:uid="{00000000-0005-0000-0000-000053000000}"/>
    <cellStyle name="Normal 2 2 2" xfId="126" xr:uid="{00000000-0005-0000-0000-000054000000}"/>
    <cellStyle name="Normal 2 3" xfId="7" xr:uid="{00000000-0005-0000-0000-000055000000}"/>
    <cellStyle name="Normal 2 3 2" xfId="73" xr:uid="{00000000-0005-0000-0000-000056000000}"/>
    <cellStyle name="Normal 2 4" xfId="8" xr:uid="{00000000-0005-0000-0000-000057000000}"/>
    <cellStyle name="Normal 2 5" xfId="21" xr:uid="{00000000-0005-0000-0000-000058000000}"/>
    <cellStyle name="Normal 2 5 2" xfId="44" xr:uid="{00000000-0005-0000-0000-000059000000}"/>
    <cellStyle name="Normal 2 6" xfId="20" xr:uid="{00000000-0005-0000-0000-00005A000000}"/>
    <cellStyle name="Normal 2 7" xfId="18" xr:uid="{00000000-0005-0000-0000-00005B000000}"/>
    <cellStyle name="Normal 3" xfId="9" xr:uid="{00000000-0005-0000-0000-00005C000000}"/>
    <cellStyle name="Normal 3 2" xfId="43" xr:uid="{00000000-0005-0000-0000-00005D000000}"/>
    <cellStyle name="Normal 3 2 2" xfId="63" xr:uid="{00000000-0005-0000-0000-00005E000000}"/>
    <cellStyle name="Normal 3 2 2 2" xfId="113" xr:uid="{00000000-0005-0000-0000-00005F000000}"/>
    <cellStyle name="Normal 3 2 3" xfId="100" xr:uid="{00000000-0005-0000-0000-000060000000}"/>
    <cellStyle name="Normal 4" xfId="1" xr:uid="{00000000-0005-0000-0000-000061000000}"/>
    <cellStyle name="Normal 4 2" xfId="45" xr:uid="{00000000-0005-0000-0000-000062000000}"/>
    <cellStyle name="Normal 4 3" xfId="70" xr:uid="{00000000-0005-0000-0000-000063000000}"/>
    <cellStyle name="Normal 5" xfId="25" xr:uid="{00000000-0005-0000-0000-000064000000}"/>
    <cellStyle name="Normal 5 2" xfId="82" xr:uid="{00000000-0005-0000-0000-000065000000}"/>
    <cellStyle name="Normal 6" xfId="19" xr:uid="{00000000-0005-0000-0000-000066000000}"/>
    <cellStyle name="Normal 6 2" xfId="42" xr:uid="{00000000-0005-0000-0000-000067000000}"/>
    <cellStyle name="Normal 6 2 2" xfId="99" xr:uid="{00000000-0005-0000-0000-000068000000}"/>
    <cellStyle name="Normal 7" xfId="14" xr:uid="{00000000-0005-0000-0000-000069000000}"/>
    <cellStyle name="Normal 7 2" xfId="49" xr:uid="{00000000-0005-0000-0000-00006A000000}"/>
    <cellStyle name="Normal 7 3" xfId="75" xr:uid="{00000000-0005-0000-0000-00006B000000}"/>
    <cellStyle name="Normal 8" xfId="54" xr:uid="{00000000-0005-0000-0000-00006C000000}"/>
    <cellStyle name="Normal 8 2" xfId="106" xr:uid="{00000000-0005-0000-0000-00006D000000}"/>
    <cellStyle name="Normal 9" xfId="53" xr:uid="{00000000-0005-0000-0000-00006E000000}"/>
    <cellStyle name="Porcentaje" xfId="55" builtinId="5"/>
    <cellStyle name="Porcentaje 2" xfId="10" xr:uid="{00000000-0005-0000-0000-000070000000}"/>
    <cellStyle name="Porcentaje 2 2" xfId="50" xr:uid="{00000000-0005-0000-0000-000071000000}"/>
    <cellStyle name="Porcentaje 2 2 2" xfId="61" xr:uid="{00000000-0005-0000-0000-000072000000}"/>
    <cellStyle name="Porcentaje 2 2 2 2" xfId="111" xr:uid="{00000000-0005-0000-0000-000073000000}"/>
    <cellStyle name="Porcentaje 2 2 3" xfId="103" xr:uid="{00000000-0005-0000-0000-000074000000}"/>
    <cellStyle name="Porcentaje 3" xfId="2" xr:uid="{00000000-0005-0000-0000-000075000000}"/>
    <cellStyle name="Porcentaje 3 2" xfId="46" xr:uid="{00000000-0005-0000-0000-000076000000}"/>
    <cellStyle name="Porcentaje 3 3" xfId="71" xr:uid="{00000000-0005-0000-0000-000077000000}"/>
    <cellStyle name="Porcentaje 4" xfId="40" xr:uid="{00000000-0005-0000-0000-000078000000}"/>
    <cellStyle name="Porcentaje 4 2" xfId="97" xr:uid="{00000000-0005-0000-0000-000079000000}"/>
    <cellStyle name="Porcentaje 5" xfId="107" xr:uid="{00000000-0005-0000-0000-00007A000000}"/>
    <cellStyle name="Porcentaje 6" xfId="56" xr:uid="{00000000-0005-0000-0000-00007B000000}"/>
    <cellStyle name="Porcentaje 7" xfId="57" xr:uid="{00000000-0005-0000-0000-00007C000000}"/>
    <cellStyle name="Porcentaje 8" xfId="58" xr:uid="{00000000-0005-0000-0000-00007D000000}"/>
    <cellStyle name="Porcentaje 8 2" xfId="108" xr:uid="{00000000-0005-0000-0000-00007E000000}"/>
    <cellStyle name="Porcentual 2" xfId="11" xr:uid="{00000000-0005-0000-0000-00007F000000}"/>
    <cellStyle name="Porcentual 2 2" xfId="12" xr:uid="{00000000-0005-0000-0000-000080000000}"/>
    <cellStyle name="Porcentual 3" xfId="127" xr:uid="{00000000-0005-0000-0000-000081000000}"/>
  </cellStyles>
  <dxfs count="4711">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0000"/>
        </patternFill>
      </fill>
    </dxf>
    <dxf>
      <fill>
        <patternFill>
          <bgColor theme="5" tint="-0.499984740745262"/>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ont>
        <color rgb="FFFFFF00"/>
      </font>
      <fill>
        <patternFill patternType="solid">
          <bgColor rgb="FFFFFF00"/>
        </patternFill>
      </fill>
    </dxf>
    <dxf>
      <font>
        <color rgb="FF00B050"/>
      </font>
      <fill>
        <patternFill patternType="solid">
          <bgColor rgb="FF00B050"/>
        </patternFill>
      </fill>
    </dxf>
    <dxf>
      <font>
        <color rgb="FFFF0000"/>
      </font>
      <fill>
        <patternFill patternType="solid">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patternType="solid">
          <fgColor rgb="FFFFFF00"/>
          <bgColor rgb="FFFFFF00"/>
        </patternFill>
      </fill>
    </dxf>
    <dxf>
      <font>
        <color rgb="FF00B050"/>
      </font>
      <fill>
        <patternFill patternType="solid">
          <fgColor rgb="FF00B050"/>
          <bgColor rgb="FF00B050"/>
        </patternFill>
      </fill>
    </dxf>
    <dxf>
      <font>
        <color rgb="FFFF0000"/>
      </font>
      <fill>
        <patternFill patternType="solid">
          <fgColor rgb="FFFF0000"/>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B050"/>
      </font>
      <fill>
        <patternFill patternType="solid">
          <fgColor rgb="FF00B050"/>
          <bgColor rgb="FF00B05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patternType="solid">
          <bgColor rgb="FFFFFF00"/>
        </patternFill>
      </fill>
    </dxf>
    <dxf>
      <font>
        <color rgb="FF00B050"/>
      </font>
      <fill>
        <patternFill patternType="solid">
          <bgColor rgb="FF00B050"/>
        </patternFill>
      </fill>
    </dxf>
    <dxf>
      <font>
        <color rgb="FFFF0000"/>
      </font>
      <fill>
        <patternFill patternType="solid">
          <bgColor rgb="FFFF0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B050"/>
      </font>
      <fill>
        <patternFill patternType="solid">
          <fgColor rgb="FF00B050"/>
          <bgColor rgb="FF00B050"/>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border>
        <vertical style="thin">
          <color indexed="64"/>
        </vertical>
      </border>
    </dxf>
    <dxf>
      <border>
        <vertical style="thin">
          <color indexed="64"/>
        </vertical>
      </border>
    </dxf>
    <dxf>
      <alignment horizontal="cent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64"/>
        </top>
      </border>
    </dxf>
    <dxf>
      <border>
        <bottom style="thin">
          <color indexed="64"/>
        </bottom>
      </border>
    </dxf>
    <dxf>
      <alignment vertical="center"/>
    </dxf>
    <dxf>
      <border>
        <top style="thin">
          <color indexed="64"/>
        </top>
      </border>
    </dxf>
    <dxf>
      <border>
        <top style="thin">
          <color indexed="64"/>
        </top>
        <bottom style="thin">
          <color indexed="64"/>
        </bottom>
      </border>
    </dxf>
    <dxf>
      <border>
        <left style="thin">
          <color indexed="64"/>
        </left>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border>
        <left style="thin">
          <color indexed="64"/>
        </left>
        <right style="thin">
          <color indexed="64"/>
        </right>
        <top style="thin">
          <color indexed="64"/>
        </top>
        <bottom style="thin">
          <color indexed="64"/>
        </bottom>
        <horizontal style="thin">
          <color indexed="64"/>
        </horizontal>
      </border>
    </dxf>
    <dxf>
      <alignment horizontal="center"/>
    </dxf>
    <dxf>
      <alignment horizontal="center"/>
    </dxf>
    <dxf>
      <alignment horizontal="center"/>
    </dxf>
    <dxf>
      <alignment horizontal="cent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font>
        <b val="0"/>
      </font>
    </dxf>
    <dxf>
      <font>
        <b val="0"/>
      </font>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alignment horizontal="center"/>
    </dxf>
    <dxf>
      <alignment horizontal="center"/>
    </dxf>
    <dxf>
      <alignment horizontal="center"/>
    </dxf>
    <dxf>
      <alignment horizontal="center"/>
    </dxf>
    <dxf>
      <alignment wrapText="1"/>
    </dxf>
    <dxf>
      <alignment wrapText="1"/>
    </dxf>
    <dxf>
      <alignment wrapText="1"/>
    </dxf>
    <dxf>
      <alignment wrapText="1"/>
    </dxf>
    <dxf>
      <alignment horizontal="center"/>
    </dxf>
    <dxf>
      <numFmt numFmtId="13" formatCode="0%"/>
    </dxf>
    <dxf>
      <alignment horizontal="center" readingOrder="0"/>
    </dxf>
    <dxf>
      <alignment horizontal="center" readingOrder="0"/>
    </dxf>
    <dxf>
      <alignment horizontal="general" readingOrder="0"/>
    </dxf>
    <dxf>
      <alignment horizontal="general" readingOrder="0"/>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horizontal="center"/>
    </dxf>
    <dxf>
      <alignment horizontal="center"/>
    </dxf>
    <dxf>
      <alignment horizontal="center"/>
    </dxf>
    <dxf>
      <alignment horizontal="center"/>
    </dxf>
    <dxf>
      <alignment horizontal="center"/>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numFmt numFmtId="13" formatCode="0%"/>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vertical style="thin">
          <color indexed="64"/>
        </vertical>
      </border>
    </dxf>
    <dxf>
      <border>
        <left style="thin">
          <color indexed="64"/>
        </left>
      </border>
    </dxf>
    <dxf>
      <border>
        <left style="thin">
          <color indexed="64"/>
        </left>
        <top style="thin">
          <color indexed="64"/>
        </top>
        <bottom style="thin">
          <color indexed="64"/>
        </bottom>
      </border>
    </dxf>
    <dxf>
      <border>
        <right style="thin">
          <color indexed="64"/>
        </right>
      </border>
    </dxf>
    <dxf>
      <border>
        <right style="thin">
          <color indexed="64"/>
        </right>
        <top style="thin">
          <color indexed="64"/>
        </top>
      </border>
    </dxf>
    <dxf>
      <border>
        <right style="thin">
          <color indexed="64"/>
        </right>
      </border>
    </dxf>
    <dxf>
      <border>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vertical style="thin">
          <color indexed="64"/>
        </vertical>
      </border>
    </dxf>
    <dxf>
      <border>
        <right style="thin">
          <color indexed="64"/>
        </right>
        <top style="thin">
          <color indexed="64"/>
        </top>
        <bottom style="thin">
          <color indexed="64"/>
        </bottom>
        <vertical style="thin">
          <color indexed="64"/>
        </vertical>
        <horizontal style="thin">
          <color indexed="64"/>
        </horizontal>
      </border>
    </dxf>
    <dxf>
      <alignment horizontal="center"/>
    </dxf>
    <dxf>
      <border>
        <left style="thin">
          <color indexed="64"/>
        </left>
        <right style="thin">
          <color indexed="64"/>
        </right>
        <top style="thin">
          <color indexed="64"/>
        </top>
        <bottom style="thin">
          <color indexed="64"/>
        </bottom>
        <vertical style="thin">
          <color indexed="64"/>
        </vertical>
      </border>
    </dxf>
    <dxf>
      <alignment horizontal="center"/>
    </dxf>
    <dxf>
      <alignment horizontal="center"/>
    </dxf>
    <dxf>
      <numFmt numFmtId="13" formatCode="0%"/>
    </dxf>
    <dxf>
      <numFmt numFmtId="13" formatCode="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3" formatCode="0%"/>
    </dxf>
    <dxf>
      <alignment horizontal="center"/>
    </dxf>
    <dxf>
      <border>
        <top style="thin">
          <color indexed="64"/>
        </top>
        <bottom style="thin">
          <color indexed="64"/>
        </bottom>
      </border>
    </dxf>
    <dxf>
      <border>
        <top style="thin">
          <color indexed="64"/>
        </top>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border>
        <top style="thin">
          <color indexed="64"/>
        </top>
      </border>
    </dxf>
    <dxf>
      <border>
        <right style="thin">
          <color indexed="64"/>
        </right>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fill>
        <patternFill patternType="solid">
          <bgColor rgb="FF00B050"/>
        </patternFill>
      </fill>
    </dxf>
    <dxf>
      <alignment horizontal="center"/>
    </dxf>
    <dxf>
      <alignment wrapText="1"/>
    </dxf>
    <dxf>
      <alignment horizontal="center"/>
    </dxf>
    <dxf>
      <alignment wrapText="1"/>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alignment horizontal="center"/>
    </dxf>
    <dxf>
      <border>
        <right style="thin">
          <color indexed="64"/>
        </right>
      </border>
    </dxf>
    <dxf>
      <border>
        <right style="thin">
          <color indexed="64"/>
        </right>
        <top style="thin">
          <color indexed="64"/>
        </top>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top style="thin">
          <color indexed="64"/>
        </top>
        <bottom style="thin">
          <color indexed="64"/>
        </bottom>
      </border>
    </dxf>
    <dxf>
      <border>
        <right style="thin">
          <color indexed="64"/>
        </righ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right/>
        <top/>
        <horizontal/>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bottom style="thin">
          <color indexed="64"/>
        </bottom>
      </border>
    </dxf>
    <dxf>
      <border>
        <bottom style="thin">
          <color indexed="64"/>
        </bottom>
      </border>
    </dxf>
    <dxf>
      <border>
        <right style="thin">
          <color indexed="64"/>
        </right>
        <top style="thin">
          <color indexed="64"/>
        </top>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top style="thin">
          <color indexed="64"/>
        </top>
        <bottom style="thin">
          <color indexed="64"/>
        </bottom>
      </border>
    </dxf>
    <dxf>
      <numFmt numFmtId="167" formatCode="0.0%"/>
    </dxf>
    <dxf>
      <numFmt numFmtId="13" formatCode="0%"/>
    </dxf>
    <dxf>
      <alignment wrapText="1"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general"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vertical="bottom" readingOrder="0"/>
    </dxf>
    <dxf>
      <alignment horizontal="general" readingOrder="0"/>
    </dxf>
    <dxf>
      <alignment horizontal="center" readingOrder="0"/>
    </dxf>
    <dxf>
      <alignment wrapText="1" readingOrder="0"/>
    </dxf>
    <dxf>
      <alignment wrapText="1" readingOrder="0"/>
    </dxf>
    <dxf>
      <alignment horizontal="center" readingOrder="0"/>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alignment horizontal="center"/>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style="thin">
          <color indexed="64"/>
        </top>
      </border>
    </dxf>
    <dxf>
      <border>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horizontal="center" readingOrder="0"/>
    </dxf>
    <dxf>
      <alignment horizontal="center" readingOrder="0"/>
    </dxf>
    <dxf>
      <border>
        <right style="thin">
          <color indexed="64"/>
        </right>
        <top style="thin">
          <color indexed="64"/>
        </top>
        <vertical style="thin">
          <color indexed="64"/>
        </vertical>
        <horizontal style="thin">
          <color indexed="64"/>
        </horizontal>
      </border>
    </dxf>
    <dxf>
      <alignment horizontal="center" readingOrder="0"/>
    </dxf>
    <dxf>
      <border>
        <left style="thin">
          <color indexed="64"/>
        </left>
      </border>
    </dxf>
    <dxf>
      <alignment wrapText="1"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alignment vertical="center"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right/>
        <top/>
        <bottom/>
        <horizontal/>
      </border>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horizontal="center" readingOrder="0"/>
    </dxf>
    <dxf>
      <alignment wrapText="1" readingOrder="0"/>
    </dxf>
    <dxf>
      <alignment wrapText="1" readingOrder="0"/>
    </dxf>
    <dxf>
      <alignment wrapText="1" readingOrder="0"/>
    </dxf>
    <dxf>
      <numFmt numFmtId="13" formatCode="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wrapText="0" readingOrder="0"/>
    </dxf>
    <dxf>
      <alignment horizontal="left" readingOrder="0"/>
    </dxf>
    <dxf>
      <alignment horizontal="left" readingOrder="0"/>
    </dxf>
    <dxf>
      <alignment horizontal="center" readingOrder="0"/>
    </dxf>
    <dxf>
      <numFmt numFmtId="1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right style="thin">
          <color indexed="64"/>
        </right>
        <top style="thin">
          <color indexed="64"/>
        </top>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alignment horizontal="center" readingOrder="0"/>
    </dxf>
    <dxf>
      <alignment horizontal="center" readingOrder="0"/>
    </dxf>
    <dxf>
      <alignment horizontal="center" readingOrder="0"/>
    </dxf>
    <dxf>
      <numFmt numFmtId="13" formatCode="0%"/>
    </dxf>
    <dxf>
      <numFmt numFmtId="13" formatCode="0%"/>
    </dxf>
    <dxf>
      <numFmt numFmtId="13" formatCode="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wrapText="1" readingOrder="0"/>
    </dxf>
    <dxf>
      <alignment horizontal="center" readingOrder="0"/>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left style="thin">
          <color indexed="64"/>
        </left>
        <vertical style="thin">
          <color indexed="64"/>
        </vertical>
      </border>
    </dxf>
    <dxf>
      <border>
        <right style="thin">
          <color indexed="64"/>
        </right>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vertical="center" readingOrder="0"/>
    </dxf>
    <dxf>
      <border>
        <right style="thin">
          <color indexed="64"/>
        </right>
        <top style="thin">
          <color indexed="64"/>
        </top>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horizontal="right" readingOrder="0"/>
    </dxf>
    <dxf>
      <border>
        <left style="thin">
          <color indexed="64"/>
        </left>
        <right style="thin">
          <color indexed="64"/>
        </right>
        <top style="thin">
          <color indexed="64"/>
        </top>
        <bottom style="thin">
          <color indexed="64"/>
        </bottom>
      </border>
    </dxf>
    <dxf>
      <border>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color theme="0"/>
      </font>
      <fill>
        <patternFill patternType="solid">
          <fgColor indexed="64"/>
          <bgColor theme="3"/>
        </patternFill>
      </fill>
      <alignment horizontal="general" vertical="bottom" textRotation="0" wrapText="0" indent="0" justifyLastLine="0" shrinkToFit="0" readingOrder="0"/>
    </dxf>
    <dxf>
      <font>
        <b/>
        <color theme="0"/>
      </font>
      <fill>
        <patternFill patternType="solid">
          <fgColor indexed="64"/>
          <bgColor theme="3"/>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alignment horizont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font>
        <color theme="0"/>
      </font>
      <fill>
        <patternFill patternType="solid">
          <fgColor indexed="64"/>
          <bgColor theme="3"/>
        </patternFill>
      </fill>
      <alignment horizontal="center" vertical="center"/>
    </dxf>
    <dxf>
      <border>
        <left style="thin">
          <color indexed="64"/>
        </left>
        <right style="thin">
          <color indexed="64"/>
        </right>
        <bottom style="thin">
          <color indexed="64"/>
        </bottom>
      </border>
    </dxf>
    <dxf>
      <border>
        <right style="thin">
          <color indexed="64"/>
        </right>
        <top style="thin">
          <color indexed="64"/>
        </top>
        <vertical style="thin">
          <color indexed="64"/>
        </vertical>
        <horizontal style="thin">
          <color indexed="64"/>
        </horizontal>
      </border>
    </dxf>
    <dxf>
      <alignment horizontal="center"/>
    </dxf>
    <dxf>
      <alignment wrapText="1"/>
    </dxf>
    <dxf>
      <alignment wrapText="1"/>
    </dxf>
    <dxf>
      <fill>
        <patternFill patternType="solid">
          <bgColor theme="0"/>
        </patternFill>
      </fill>
    </dxf>
    <dxf>
      <font>
        <b val="0"/>
        <i val="0"/>
        <strike val="0"/>
        <condense val="0"/>
        <extend val="0"/>
        <outline val="0"/>
        <shadow val="0"/>
        <u val="none"/>
        <vertAlign val="baseline"/>
        <sz val="11"/>
        <color theme="1"/>
        <name val="Arial"/>
        <scheme val="none"/>
      </font>
      <numFmt numFmtId="13" formatCode="0%"/>
      <alignment horizontal="center"/>
    </dxf>
    <dxf>
      <border>
        <right style="thin">
          <color indexed="64"/>
        </right>
        <top style="thin">
          <color indexed="64"/>
        </top>
        <bottom style="thin">
          <color indexed="64"/>
        </bottom>
        <vertical style="thin">
          <color indexed="64"/>
        </vertical>
        <horizontal style="thin">
          <color indexed="64"/>
        </horizontal>
      </border>
    </dxf>
    <dxf>
      <alignment horizontal="center"/>
    </dxf>
    <dxf>
      <numFmt numFmtId="13" formatCode="0%"/>
    </dxf>
    <dxf>
      <alignment wrapText="1"/>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alignment horizontal="center" readingOrder="0"/>
    </dxf>
    <dxf>
      <alignment wrapText="1" readingOrder="0"/>
    </dxf>
    <dxf>
      <border>
        <right style="thin">
          <color indexed="64"/>
        </right>
        <top style="thin">
          <color indexed="64"/>
        </top>
        <vertical style="thin">
          <color indexed="64"/>
        </vertical>
        <horizontal style="thin">
          <color indexed="64"/>
        </horizontal>
      </border>
    </dxf>
    <dxf>
      <alignment wrapText="1" readingOrder="0"/>
    </dxf>
    <dxf>
      <border>
        <vertical style="thin">
          <color indexed="64"/>
        </vertical>
      </border>
    </dxf>
    <dxf>
      <border>
        <right style="thin">
          <color indexed="64"/>
        </right>
        <bottom style="thin">
          <color indexed="64"/>
        </bottom>
        <vertical style="thin">
          <color indexed="64"/>
        </vertical>
      </border>
    </dxf>
    <dxf>
      <border>
        <top style="thin">
          <color indexed="64"/>
        </top>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bottom style="thin">
          <color indexed="64"/>
        </bottom>
      </border>
    </dxf>
    <dxf>
      <border>
        <left style="thin">
          <color indexed="64"/>
        </lef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wrapText="1" readingOrder="0"/>
    </dxf>
    <dxf>
      <alignment wrapText="1" readingOrder="0"/>
    </dxf>
    <dxf>
      <alignment horizontal="center"/>
    </dxf>
    <dxf>
      <alignment horizontal="center"/>
    </dxf>
    <dxf>
      <alignment horizontal="center"/>
    </dxf>
    <dxf>
      <border>
        <vertical style="thin">
          <color indexed="64"/>
        </vertical>
        <horizontal style="thin">
          <color indexed="64"/>
        </horizontal>
      </border>
    </dxf>
    <dxf>
      <border>
        <vertical style="thin">
          <color indexed="64"/>
        </vertical>
        <horizontal style="thin">
          <color indexed="64"/>
        </horizontal>
      </border>
    </dxf>
    <dxf>
      <fill>
        <patternFill>
          <fgColor theme="3"/>
        </patternFill>
      </fill>
      <alignment horizontal="general" vertical="bottom" textRotation="0" wrapText="0" indent="0" justifyLastLine="0" shrinkToFit="0" readingOrder="0"/>
    </dxf>
    <dxf>
      <fill>
        <patternFill>
          <fgColor theme="3"/>
        </patternFill>
      </fill>
      <alignment horizontal="general" vertical="bottom" textRotation="0" wrapText="0" indent="0" justifyLastLine="0" shrinkToFit="0" readingOrder="0"/>
    </dxf>
    <dxf>
      <fill>
        <patternFill>
          <fgColor theme="3"/>
        </patternFill>
      </fill>
      <alignment horizontal="general" vertical="bottom" textRotation="0" wrapText="0" indent="0" justifyLastLine="0" shrinkToFit="0" readingOrder="0"/>
    </dxf>
    <dxf>
      <fill>
        <patternFill>
          <fgColor theme="3"/>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horizontal="left" readingOrder="0"/>
    </dxf>
    <dxf>
      <alignment vertical="center" readingOrder="0"/>
    </dxf>
    <dxf>
      <alignment wrapText="1" readingOrder="0"/>
    </dxf>
    <dxf>
      <alignment wrapText="1" readingOrder="0"/>
    </dxf>
    <dxf>
      <font>
        <b/>
        <color theme="0"/>
      </font>
      <fill>
        <patternFill>
          <bgColor indexed="64"/>
        </patternFill>
      </fill>
    </dxf>
    <dxf>
      <font>
        <b/>
        <color theme="0"/>
      </font>
      <fill>
        <patternFill>
          <bgColor indexed="64"/>
        </patternFill>
      </fill>
    </dxf>
    <dxf>
      <border>
        <left style="thin">
          <color indexed="64"/>
        </left>
        <right style="thin">
          <color indexed="64"/>
        </right>
        <bottom style="thin">
          <color indexed="64"/>
        </bottom>
      </border>
    </dxf>
    <dxf>
      <font>
        <b/>
        <color theme="0"/>
      </font>
      <fill>
        <patternFill>
          <bgColor indexed="64"/>
        </patternFill>
      </fill>
      <alignment horizontal="center" readingOrder="0"/>
    </dxf>
    <dxf>
      <font>
        <b/>
        <color theme="0"/>
      </font>
      <fill>
        <patternFill>
          <bgColor indexed="64"/>
        </patternFill>
      </fill>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bgColor theme="3" tint="0.39997558519241921"/>
        </patternFill>
      </fill>
    </dxf>
    <dxf>
      <fill>
        <patternFill>
          <bgColor theme="3" tint="0.39997558519241921"/>
        </patternFill>
      </fill>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right/>
        <top/>
        <bottom/>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border>
        <left style="thin">
          <color indexed="64"/>
        </left>
        <top style="thin">
          <color indexed="64"/>
        </top>
      </border>
    </dxf>
    <dxf>
      <border>
        <left style="thin">
          <color indexed="64"/>
        </left>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vertical style="thin">
          <color indexed="64"/>
        </vertical>
        <horizontal style="thin">
          <color indexed="64"/>
        </horizontal>
      </border>
    </dxf>
    <dxf>
      <alignment horizontal="center" readingOrder="0"/>
    </dxf>
    <dxf>
      <alignment horizontal="center" readingOrder="0"/>
    </dxf>
    <dxf>
      <border>
        <left style="thin">
          <color indexed="64"/>
        </left>
        <top style="thin">
          <color indexed="64"/>
        </top>
      </border>
    </dxf>
    <dxf>
      <border>
        <left style="thin">
          <color indexed="64"/>
        </left>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border>
        <bottom style="thin">
          <color indexed="64"/>
        </bottom>
      </border>
    </dxf>
    <dxf>
      <border>
        <top style="thin">
          <color indexed="64"/>
        </top>
        <bottom style="thin">
          <color indexed="64"/>
        </bottom>
      </border>
    </dxf>
    <dxf>
      <border>
        <bottom style="thin">
          <color indexed="64"/>
        </bottom>
      </border>
    </dxf>
    <dxf>
      <alignment wrapText="1" readingOrder="0"/>
    </dxf>
    <dxf>
      <border>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right/>
        <top/>
        <bottom/>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border>
        <left style="thin">
          <color indexed="64"/>
        </left>
        <top style="thin">
          <color indexed="64"/>
        </top>
      </border>
    </dxf>
    <dxf>
      <border>
        <left style="thin">
          <color indexed="64"/>
        </left>
        <top style="thin">
          <color indexed="64"/>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left style="thin">
          <color indexed="64"/>
        </left>
        <right style="thin">
          <color indexed="64"/>
        </right>
      </border>
    </dxf>
    <dxf>
      <font>
        <color theme="0"/>
      </font>
      <fill>
        <patternFill patternType="solid">
          <fgColor indexed="64"/>
          <bgColor theme="3"/>
        </patternFill>
      </fill>
      <alignment horizontal="general" vertical="bottom" textRotation="0" wrapText="0" indent="0" justifyLastLine="0" shrinkToFit="0" readingOrder="0"/>
    </dxf>
    <dxf>
      <font>
        <color theme="0"/>
      </font>
      <fill>
        <patternFill patternType="solid">
          <fgColor indexed="64"/>
          <bgColor theme="3"/>
        </patternFill>
      </fill>
      <alignment horizontal="general" vertical="bottom" textRotation="0" wrapText="0" indent="0" justifyLastLine="0" shrinkToFit="0" readingOrder="0"/>
    </dxf>
  </dxfs>
  <tableStyles count="0" defaultTableStyle="TableStyleMedium2" defaultPivotStyle="PivotStyleLight16"/>
  <colors>
    <mruColors>
      <color rgb="FF009900"/>
      <color rgb="FF006600"/>
      <color rgb="FF009999"/>
      <color rgb="FF3399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4.xml"/><Relationship Id="rId50" Type="http://schemas.openxmlformats.org/officeDocument/2006/relationships/pivotCacheDefinition" Target="pivotCache/pivotCacheDefinition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2.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pivotCacheDefinition" Target="pivotCache/pivotCacheDefinition5.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s-CO" b="1">
                <a:solidFill>
                  <a:sysClr val="windowText" lastClr="000000"/>
                </a:solidFill>
              </a:rPr>
              <a:t>DESEMPEÑO</a:t>
            </a:r>
            <a:r>
              <a:rPr lang="es-CO" b="1" baseline="0">
                <a:solidFill>
                  <a:sysClr val="windowText" lastClr="000000"/>
                </a:solidFill>
              </a:rPr>
              <a:t> INDICADORES</a:t>
            </a:r>
            <a:endParaRPr lang="es-CO" b="1">
              <a:solidFill>
                <a:sysClr val="windowText" lastClr="000000"/>
              </a:solidFill>
            </a:endParaRPr>
          </a:p>
        </c:rich>
      </c:tx>
      <c:layout>
        <c:manualLayout>
          <c:xMode val="edge"/>
          <c:yMode val="edge"/>
          <c:x val="0.25073923749222071"/>
          <c:y val="0.5248949481078779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1863002949373597"/>
          <c:y val="0.10736905546801495"/>
          <c:w val="0.63917606948615957"/>
          <c:h val="0.76235052137106218"/>
        </c:manualLayout>
      </c:layout>
      <c:doughnutChart>
        <c:varyColors val="1"/>
        <c:ser>
          <c:idx val="0"/>
          <c:order val="0"/>
          <c:tx>
            <c:strRef>
              <c:f>'DESEMPEÑO OBJ TRIMESTRE II'!$F$12</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FCDE-4B0C-BD96-802C77129778}"/>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FCDE-4B0C-BD96-802C7712977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FCDE-4B0C-BD96-802C77129778}"/>
              </c:ext>
            </c:extLst>
          </c:dPt>
          <c:dPt>
            <c:idx val="3"/>
            <c:bubble3D val="0"/>
            <c:spPr>
              <a:solidFill>
                <a:schemeClr val="bg1"/>
              </a:solidFill>
              <a:ln w="19050">
                <a:solidFill>
                  <a:schemeClr val="lt1"/>
                </a:solidFill>
              </a:ln>
              <a:effectLst/>
            </c:spPr>
            <c:extLst>
              <c:ext xmlns:c16="http://schemas.microsoft.com/office/drawing/2014/chart" uri="{C3380CC4-5D6E-409C-BE32-E72D297353CC}">
                <c16:uniqueId val="{00000007-FCDE-4B0C-BD96-802C77129778}"/>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FCDE-4B0C-BD96-802C77129778}"/>
              </c:ext>
            </c:extLst>
          </c:dPt>
          <c:dPt>
            <c:idx val="5"/>
            <c:bubble3D val="0"/>
            <c:spPr>
              <a:noFill/>
              <a:ln w="19050">
                <a:solidFill>
                  <a:schemeClr val="lt1"/>
                </a:solidFill>
              </a:ln>
              <a:effectLst/>
            </c:spPr>
            <c:extLst>
              <c:ext xmlns:c16="http://schemas.microsoft.com/office/drawing/2014/chart" uri="{C3380CC4-5D6E-409C-BE32-E72D297353CC}">
                <c16:uniqueId val="{0000000B-FCDE-4B0C-BD96-802C77129778}"/>
              </c:ext>
            </c:extLst>
          </c:dPt>
          <c:val>
            <c:numRef>
              <c:f>'DESEMPEÑO OBJ TRIMESTRE II'!$F$13:$F$16</c:f>
              <c:numCache>
                <c:formatCode>General</c:formatCode>
                <c:ptCount val="4"/>
                <c:pt idx="0">
                  <c:v>1</c:v>
                </c:pt>
                <c:pt idx="1">
                  <c:v>1</c:v>
                </c:pt>
                <c:pt idx="2">
                  <c:v>1</c:v>
                </c:pt>
                <c:pt idx="3">
                  <c:v>3</c:v>
                </c:pt>
              </c:numCache>
            </c:numRef>
          </c:val>
          <c:extLst>
            <c:ext xmlns:c16="http://schemas.microsoft.com/office/drawing/2014/chart" uri="{C3380CC4-5D6E-409C-BE32-E72D297353CC}">
              <c16:uniqueId val="{0000000C-FCDE-4B0C-BD96-802C77129778}"/>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OBJ TRIMESTRE II'!$B$30</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FCDE-4B0C-BD96-802C77129778}"/>
              </c:ext>
            </c:extLst>
          </c:dPt>
          <c:trendline>
            <c:spPr>
              <a:ln w="9525" cap="flat" cmpd="sng" algn="ctr">
                <a:solidFill>
                  <a:schemeClr val="dk1">
                    <a:shade val="95000"/>
                    <a:satMod val="105000"/>
                  </a:schemeClr>
                </a:solidFill>
                <a:prstDash val="solid"/>
              </a:ln>
              <a:effectLst/>
            </c:spPr>
            <c:trendlineType val="linear"/>
            <c:dispRSqr val="0"/>
            <c:dispEq val="0"/>
          </c:trendline>
          <c:xVal>
            <c:numRef>
              <c:f>'DESEMPEÑO OBJ TRIMESTRE II'!$C$31:$C$32</c:f>
              <c:numCache>
                <c:formatCode>General</c:formatCode>
                <c:ptCount val="2"/>
                <c:pt idx="0">
                  <c:v>0</c:v>
                </c:pt>
                <c:pt idx="1">
                  <c:v>1</c:v>
                </c:pt>
              </c:numCache>
            </c:numRef>
          </c:xVal>
          <c:yVal>
            <c:numRef>
              <c:f>'DESEMPEÑO OBJ TRIMESTRE II'!$E$31:$E$32</c:f>
              <c:numCache>
                <c:formatCode>General</c:formatCode>
                <c:ptCount val="2"/>
                <c:pt idx="0">
                  <c:v>0</c:v>
                </c:pt>
                <c:pt idx="1">
                  <c:v>1.22514845490862E-16</c:v>
                </c:pt>
              </c:numCache>
            </c:numRef>
          </c:yVal>
          <c:smooth val="1"/>
          <c:extLst>
            <c:ext xmlns:c16="http://schemas.microsoft.com/office/drawing/2014/chart" uri="{C3380CC4-5D6E-409C-BE32-E72D297353CC}">
              <c16:uniqueId val="{0000000F-FCDE-4B0C-BD96-802C77129778}"/>
            </c:ext>
          </c:extLst>
        </c:ser>
        <c:dLbls>
          <c:showLegendKey val="0"/>
          <c:showVal val="0"/>
          <c:showCatName val="0"/>
          <c:showSerName val="0"/>
          <c:showPercent val="0"/>
          <c:showBubbleSize val="0"/>
        </c:dLbls>
        <c:axId val="214225408"/>
        <c:axId val="214224256"/>
      </c:scatterChart>
      <c:valAx>
        <c:axId val="214224256"/>
        <c:scaling>
          <c:orientation val="minMax"/>
          <c:max val="1"/>
          <c:min val="-1"/>
        </c:scaling>
        <c:delete val="1"/>
        <c:axPos val="l"/>
        <c:numFmt formatCode="General" sourceLinked="1"/>
        <c:majorTickMark val="out"/>
        <c:minorTickMark val="none"/>
        <c:tickLblPos val="nextTo"/>
        <c:crossAx val="214225408"/>
        <c:crosses val="autoZero"/>
        <c:crossBetween val="midCat"/>
      </c:valAx>
      <c:valAx>
        <c:axId val="214225408"/>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4224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1"/>
        <c:ser>
          <c:idx val="0"/>
          <c:order val="0"/>
          <c:tx>
            <c:v>Total</c:v>
          </c:tx>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C14-4776-96E6-FBB27714F205}"/>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C14-4776-96E6-FBB27714F205}"/>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C14-4776-96E6-FBB27714F205}"/>
              </c:ext>
            </c:extLst>
          </c:dPt>
          <c:dPt>
            <c:idx val="3"/>
            <c:invertIfNegative val="0"/>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C14-4776-96E6-FBB27714F2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APOYO</c:v>
              </c:pt>
              <c:pt idx="1">
                <c:v>MISIONAL</c:v>
              </c:pt>
              <c:pt idx="2">
                <c:v>CONTROL</c:v>
              </c:pt>
              <c:pt idx="3">
                <c:v>ESTRATEGICO</c:v>
              </c:pt>
            </c:strLit>
          </c:cat>
          <c:val>
            <c:numLit>
              <c:formatCode>General</c:formatCode>
              <c:ptCount val="4"/>
              <c:pt idx="0">
                <c:v>12</c:v>
              </c:pt>
              <c:pt idx="1">
                <c:v>19</c:v>
              </c:pt>
              <c:pt idx="2">
                <c:v>10</c:v>
              </c:pt>
              <c:pt idx="3">
                <c:v>2</c:v>
              </c:pt>
            </c:numLit>
          </c:val>
          <c:extLst>
            <c:ext xmlns:c16="http://schemas.microsoft.com/office/drawing/2014/chart" uri="{C3380CC4-5D6E-409C-BE32-E72D297353CC}">
              <c16:uniqueId val="{00000000-5EEC-4098-8CE8-FEBFBC80A176}"/>
            </c:ext>
          </c:extLst>
        </c:ser>
        <c:dLbls>
          <c:dLblPos val="outEnd"/>
          <c:showLegendKey val="0"/>
          <c:showVal val="1"/>
          <c:showCatName val="0"/>
          <c:showSerName val="0"/>
          <c:showPercent val="0"/>
          <c:showBubbleSize val="0"/>
        </c:dLbls>
        <c:gapWidth val="100"/>
        <c:overlap val="-24"/>
        <c:axId val="216856064"/>
        <c:axId val="250982336"/>
      </c:barChart>
      <c:catAx>
        <c:axId val="2168560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0982336"/>
        <c:crosses val="autoZero"/>
        <c:auto val="1"/>
        <c:lblAlgn val="ctr"/>
        <c:lblOffset val="100"/>
        <c:noMultiLvlLbl val="0"/>
      </c:catAx>
      <c:valAx>
        <c:axId val="2509823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6856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2019_TRIM_I.xlsx]INDICADORES POR MACROPROCESO!Tabla dinámica2</c:name>
    <c:fmtId val="0"/>
  </c:pivotSource>
  <c:chart>
    <c:autoTitleDeleted val="1"/>
    <c:pivotFmts>
      <c:pivotFmt>
        <c:idx val="0"/>
        <c:spPr>
          <a:scene3d>
            <a:camera prst="orthographicFront"/>
            <a:lightRig rig="threePt" dir="t"/>
          </a:scene3d>
          <a:sp3d>
            <a:bevelT w="190500" h="38100" prst="coolSlant"/>
          </a:sp3d>
        </c:spPr>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pivotFmt>
    </c:pivotFmts>
    <c:plotArea>
      <c:layout/>
      <c:barChart>
        <c:barDir val="col"/>
        <c:grouping val="clustered"/>
        <c:varyColors val="1"/>
        <c:ser>
          <c:idx val="0"/>
          <c:order val="0"/>
          <c:tx>
            <c:strRef>
              <c:f>'INDICADORES POR MACROPROCESO'!$D$13</c:f>
              <c:strCache>
                <c:ptCount val="1"/>
                <c:pt idx="0">
                  <c:v>Total</c:v>
                </c:pt>
              </c:strCache>
            </c:strRef>
          </c:tx>
          <c:spPr>
            <a:scene3d>
              <a:camera prst="orthographicFront"/>
              <a:lightRig rig="threePt" dir="t"/>
            </a:scene3d>
            <a:sp3d>
              <a:bevelT w="190500" h="38100" prst="coolSlant"/>
            </a:sp3d>
          </c:spPr>
          <c:invertIfNegative val="1"/>
          <c:dLbls>
            <c:spPr/>
            <c:txPr>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'INDICADORES POR MACROPROCESO'!$C$14:$C$18</c:f>
              <c:strCache>
                <c:ptCount val="4"/>
                <c:pt idx="0">
                  <c:v>APOYO</c:v>
                </c:pt>
                <c:pt idx="1">
                  <c:v>CONTROL</c:v>
                </c:pt>
                <c:pt idx="2">
                  <c:v>ESTRATEGICO</c:v>
                </c:pt>
                <c:pt idx="3">
                  <c:v>MISIONAL</c:v>
                </c:pt>
              </c:strCache>
            </c:strRef>
          </c:cat>
          <c:val>
            <c:numRef>
              <c:f>'INDICADORES POR MACROPROCESO'!$D$14:$D$18</c:f>
              <c:numCache>
                <c:formatCode>General</c:formatCode>
                <c:ptCount val="4"/>
                <c:pt idx="0">
                  <c:v>94</c:v>
                </c:pt>
                <c:pt idx="1">
                  <c:v>10</c:v>
                </c:pt>
                <c:pt idx="2">
                  <c:v>11</c:v>
                </c:pt>
                <c:pt idx="3">
                  <c:v>92</c:v>
                </c:pt>
              </c:numCache>
            </c:numRef>
          </c:val>
          <c:extLst>
            <c:ext xmlns:c16="http://schemas.microsoft.com/office/drawing/2014/chart" uri="{C3380CC4-5D6E-409C-BE32-E72D297353CC}">
              <c16:uniqueId val="{00000000-1D55-4CB9-B7B1-B4AAB965215E}"/>
            </c:ext>
          </c:extLst>
        </c:ser>
        <c:dLbls>
          <c:showLegendKey val="0"/>
          <c:showVal val="0"/>
          <c:showCatName val="0"/>
          <c:showSerName val="0"/>
          <c:showPercent val="0"/>
          <c:showBubbleSize val="0"/>
        </c:dLbls>
        <c:gapWidth val="150"/>
        <c:axId val="217032704"/>
        <c:axId val="250984640"/>
      </c:barChart>
      <c:catAx>
        <c:axId val="217032704"/>
        <c:scaling>
          <c:orientation val="minMax"/>
        </c:scaling>
        <c:delete val="0"/>
        <c:axPos val="b"/>
        <c:numFmt formatCode="General" sourceLinked="0"/>
        <c:majorTickMark val="out"/>
        <c:minorTickMark val="none"/>
        <c:tickLblPos val="nextTo"/>
        <c:txPr>
          <a:bodyPr/>
          <a:lstStyle/>
          <a:p>
            <a:pPr>
              <a:defRPr b="1"/>
            </a:pPr>
            <a:endParaRPr lang="es-MX"/>
          </a:p>
        </c:txPr>
        <c:crossAx val="250984640"/>
        <c:crosses val="autoZero"/>
        <c:auto val="1"/>
        <c:lblAlgn val="ctr"/>
        <c:lblOffset val="100"/>
        <c:noMultiLvlLbl val="0"/>
      </c:catAx>
      <c:valAx>
        <c:axId val="250984640"/>
        <c:scaling>
          <c:orientation val="minMax"/>
        </c:scaling>
        <c:delete val="1"/>
        <c:axPos val="l"/>
        <c:numFmt formatCode="General" sourceLinked="1"/>
        <c:majorTickMark val="out"/>
        <c:minorTickMark val="none"/>
        <c:tickLblPos val="nextTo"/>
        <c:crossAx val="217032704"/>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s-CO">
                <a:solidFill>
                  <a:sysClr val="windowText" lastClr="000000"/>
                </a:solidFill>
              </a:rPr>
              <a:t>DESEMPEÑO</a:t>
            </a:r>
            <a:r>
              <a:rPr lang="es-CO" baseline="0">
                <a:solidFill>
                  <a:sysClr val="windowText" lastClr="000000"/>
                </a:solidFill>
              </a:rPr>
              <a:t> INDICADORES</a:t>
            </a:r>
            <a:endParaRPr lang="es-CO">
              <a:solidFill>
                <a:sysClr val="windowText" lastClr="000000"/>
              </a:solidFill>
            </a:endParaRPr>
          </a:p>
        </c:rich>
      </c:tx>
      <c:layout>
        <c:manualLayout>
          <c:xMode val="edge"/>
          <c:yMode val="edge"/>
          <c:x val="0.25073915223916349"/>
          <c:y val="0.5172983230236444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 TRIMESTRE'!$F$8</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7734-4413-8F55-A256997CA58C}"/>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7734-4413-8F55-A256997CA58C}"/>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7734-4413-8F55-A256997CA58C}"/>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7734-4413-8F55-A256997CA58C}"/>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7734-4413-8F55-A256997CA58C}"/>
              </c:ext>
            </c:extLst>
          </c:dPt>
          <c:dPt>
            <c:idx val="5"/>
            <c:bubble3D val="0"/>
            <c:spPr>
              <a:noFill/>
              <a:ln w="19050">
                <a:solidFill>
                  <a:schemeClr val="lt1"/>
                </a:solidFill>
              </a:ln>
              <a:effectLst/>
            </c:spPr>
            <c:extLst>
              <c:ext xmlns:c16="http://schemas.microsoft.com/office/drawing/2014/chart" uri="{C3380CC4-5D6E-409C-BE32-E72D297353CC}">
                <c16:uniqueId val="{0000000B-7734-4413-8F55-A256997CA58C}"/>
              </c:ext>
            </c:extLst>
          </c:dPt>
          <c:val>
            <c:numRef>
              <c:f>'DESEMPEÑO I TRIMESTRE'!$F$9:$F$14</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7734-4413-8F55-A256997CA58C}"/>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 TRIMESTRE'!$B$25</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7734-4413-8F55-A256997CA58C}"/>
              </c:ext>
            </c:extLst>
          </c:dPt>
          <c:trendline>
            <c:spPr>
              <a:ln w="19050" cap="rnd">
                <a:solidFill>
                  <a:schemeClr val="accent2"/>
                </a:solidFill>
                <a:prstDash val="sysDot"/>
              </a:ln>
              <a:effectLst/>
            </c:spPr>
            <c:trendlineType val="linear"/>
            <c:dispRSqr val="0"/>
            <c:dispEq val="0"/>
          </c:trendline>
          <c:xVal>
            <c:numRef>
              <c:f>'DESEMPEÑO I TRIMESTRE'!$C$26:$C$27</c:f>
              <c:numCache>
                <c:formatCode>General</c:formatCode>
                <c:ptCount val="2"/>
                <c:pt idx="0">
                  <c:v>0</c:v>
                </c:pt>
                <c:pt idx="1">
                  <c:v>0.80602826345400513</c:v>
                </c:pt>
              </c:numCache>
            </c:numRef>
          </c:xVal>
          <c:yVal>
            <c:numRef>
              <c:f>'DESEMPEÑO I TRIMESTRE'!$E$26:$E$27</c:f>
              <c:numCache>
                <c:formatCode>General</c:formatCode>
                <c:ptCount val="2"/>
                <c:pt idx="0">
                  <c:v>0</c:v>
                </c:pt>
                <c:pt idx="1">
                  <c:v>0.59187704678701714</c:v>
                </c:pt>
              </c:numCache>
            </c:numRef>
          </c:yVal>
          <c:smooth val="1"/>
          <c:extLst>
            <c:ext xmlns:c16="http://schemas.microsoft.com/office/drawing/2014/chart" uri="{C3380CC4-5D6E-409C-BE32-E72D297353CC}">
              <c16:uniqueId val="{00000010-7734-4413-8F55-A256997CA58C}"/>
            </c:ext>
          </c:extLst>
        </c:ser>
        <c:dLbls>
          <c:showLegendKey val="0"/>
          <c:showVal val="0"/>
          <c:showCatName val="0"/>
          <c:showSerName val="0"/>
          <c:showPercent val="0"/>
          <c:showBubbleSize val="0"/>
        </c:dLbls>
        <c:axId val="213578816"/>
        <c:axId val="213578240"/>
      </c:scatterChart>
      <c:valAx>
        <c:axId val="213578240"/>
        <c:scaling>
          <c:orientation val="minMax"/>
          <c:max val="1"/>
          <c:min val="-1"/>
        </c:scaling>
        <c:delete val="1"/>
        <c:axPos val="l"/>
        <c:numFmt formatCode="General" sourceLinked="1"/>
        <c:majorTickMark val="out"/>
        <c:minorTickMark val="none"/>
        <c:tickLblPos val="nextTo"/>
        <c:crossAx val="213578816"/>
        <c:crosses val="autoZero"/>
        <c:crossBetween val="midCat"/>
      </c:valAx>
      <c:valAx>
        <c:axId val="213578816"/>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3578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DESEMPEÑO INDICADORES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tx>
            <c:strRef>
              <c:f>'DESEMPEÑO I TRIMESTRE'!$C$8</c:f>
              <c:strCache>
                <c:ptCount val="1"/>
                <c:pt idx="0">
                  <c:v>INDICADORES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42A-498C-9F0A-CA6A28079B61}"/>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42A-498C-9F0A-CA6A28079B61}"/>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42A-498C-9F0A-CA6A28079B61}"/>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42A-498C-9F0A-CA6A28079B61}"/>
              </c:ext>
            </c:extLst>
          </c:dPt>
          <c:dLbls>
            <c:dLbl>
              <c:idx val="0"/>
              <c:tx>
                <c:rich>
                  <a:bodyPr/>
                  <a:lstStyle/>
                  <a:p>
                    <a:fld id="{1624296D-D88B-4975-BA23-A1D3F10290BB}"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42A-498C-9F0A-CA6A28079B61}"/>
                </c:ext>
              </c:extLst>
            </c:dLbl>
            <c:dLbl>
              <c:idx val="1"/>
              <c:tx>
                <c:rich>
                  <a:bodyPr/>
                  <a:lstStyle/>
                  <a:p>
                    <a:fld id="{9BA0C240-E1EE-4B0E-AE8F-0EEE720F9DE2}"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42A-498C-9F0A-CA6A28079B61}"/>
                </c:ext>
              </c:extLst>
            </c:dLbl>
            <c:dLbl>
              <c:idx val="2"/>
              <c:tx>
                <c:rich>
                  <a:bodyPr/>
                  <a:lstStyle/>
                  <a:p>
                    <a:fld id="{F65EEF65-01A5-4BB9-AF51-9B8611607020}"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42A-498C-9F0A-CA6A28079B61}"/>
                </c:ext>
              </c:extLst>
            </c:dLbl>
            <c:dLbl>
              <c:idx val="3"/>
              <c:tx>
                <c:rich>
                  <a:bodyPr/>
                  <a:lstStyle/>
                  <a:p>
                    <a:fld id="{282DE2D6-AEF7-4E2C-96D1-CC1952B60DA7}"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42A-498C-9F0A-CA6A28079B61}"/>
                </c:ext>
              </c:extLst>
            </c:dLbl>
            <c:dLbl>
              <c:idx val="4"/>
              <c:tx>
                <c:rich>
                  <a:bodyPr/>
                  <a:lstStyle/>
                  <a:p>
                    <a:fld id="{C8D445C5-0C12-4757-B6DE-CD38F2F7776E}"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42A-498C-9F0A-CA6A28079B6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 TRIMESTRE'!$B$9:$B$13</c:f>
              <c:strCache>
                <c:ptCount val="5"/>
                <c:pt idx="0">
                  <c:v>CRÍTICO</c:v>
                </c:pt>
                <c:pt idx="1">
                  <c:v>BAJO</c:v>
                </c:pt>
                <c:pt idx="2">
                  <c:v>MEDIO</c:v>
                </c:pt>
                <c:pt idx="3">
                  <c:v>SATISFACTORIO</c:v>
                </c:pt>
                <c:pt idx="4">
                  <c:v>SOBRESALIENTE</c:v>
                </c:pt>
              </c:strCache>
            </c:strRef>
          </c:cat>
          <c:val>
            <c:numRef>
              <c:f>'DESEMPEÑO I TRIMESTRE'!$C$9:$C$13</c:f>
              <c:numCache>
                <c:formatCode>General</c:formatCode>
                <c:ptCount val="5"/>
                <c:pt idx="0">
                  <c:v>16</c:v>
                </c:pt>
                <c:pt idx="1">
                  <c:v>4</c:v>
                </c:pt>
                <c:pt idx="2">
                  <c:v>5</c:v>
                </c:pt>
                <c:pt idx="3">
                  <c:v>9</c:v>
                </c:pt>
                <c:pt idx="4">
                  <c:v>90</c:v>
                </c:pt>
              </c:numCache>
            </c:numRef>
          </c:val>
          <c:extLst>
            <c:ext xmlns:c16="http://schemas.microsoft.com/office/drawing/2014/chart" uri="{C3380CC4-5D6E-409C-BE32-E72D297353CC}">
              <c16:uniqueId val="{00000009-E42A-498C-9F0A-CA6A28079B61}"/>
            </c:ext>
          </c:extLst>
        </c:ser>
        <c:dLbls>
          <c:showLegendKey val="0"/>
          <c:showVal val="0"/>
          <c:showCatName val="0"/>
          <c:showSerName val="0"/>
          <c:showPercent val="0"/>
          <c:showBubbleSize val="0"/>
        </c:dLbls>
        <c:gapWidth val="115"/>
        <c:overlap val="-20"/>
        <c:axId val="219451392"/>
        <c:axId val="213581120"/>
      </c:barChart>
      <c:catAx>
        <c:axId val="21945139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3581120"/>
        <c:crosses val="autoZero"/>
        <c:auto val="1"/>
        <c:lblAlgn val="ctr"/>
        <c:lblOffset val="100"/>
        <c:noMultiLvlLbl val="0"/>
      </c:catAx>
      <c:valAx>
        <c:axId val="213581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9451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s-CO" b="1">
                <a:solidFill>
                  <a:sysClr val="windowText" lastClr="000000"/>
                </a:solidFill>
              </a:rPr>
              <a:t>DESEMPEÑO</a:t>
            </a:r>
            <a:r>
              <a:rPr lang="es-CO" b="1" baseline="0">
                <a:solidFill>
                  <a:sysClr val="windowText" lastClr="000000"/>
                </a:solidFill>
              </a:rPr>
              <a:t> INDICADORES</a:t>
            </a:r>
            <a:endParaRPr lang="es-CO" b="1">
              <a:solidFill>
                <a:sysClr val="windowText" lastClr="000000"/>
              </a:solidFill>
            </a:endParaRPr>
          </a:p>
        </c:rich>
      </c:tx>
      <c:layout>
        <c:manualLayout>
          <c:xMode val="edge"/>
          <c:yMode val="edge"/>
          <c:x val="0.23955550046924876"/>
          <c:y val="0.53571452394410635"/>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II TRIMESTRE'!$F$21</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6B75-4CAC-AB1A-2E8FA61DA6A1}"/>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6B75-4CAC-AB1A-2E8FA61DA6A1}"/>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6B75-4CAC-AB1A-2E8FA61DA6A1}"/>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6B75-4CAC-AB1A-2E8FA61DA6A1}"/>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6B75-4CAC-AB1A-2E8FA61DA6A1}"/>
              </c:ext>
            </c:extLst>
          </c:dPt>
          <c:dPt>
            <c:idx val="5"/>
            <c:bubble3D val="0"/>
            <c:spPr>
              <a:noFill/>
              <a:ln w="19050">
                <a:solidFill>
                  <a:schemeClr val="lt1"/>
                </a:solidFill>
              </a:ln>
              <a:effectLst/>
            </c:spPr>
            <c:extLst>
              <c:ext xmlns:c16="http://schemas.microsoft.com/office/drawing/2014/chart" uri="{C3380CC4-5D6E-409C-BE32-E72D297353CC}">
                <c16:uniqueId val="{0000000B-6B75-4CAC-AB1A-2E8FA61DA6A1}"/>
              </c:ext>
            </c:extLst>
          </c:dPt>
          <c:val>
            <c:numRef>
              <c:f>'DESEMPEÑO II TRIMESTRE'!$F$22:$F$27</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6B75-4CAC-AB1A-2E8FA61DA6A1}"/>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II TRIMESTRE'!$B$38</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6B75-4CAC-AB1A-2E8FA61DA6A1}"/>
              </c:ext>
            </c:extLst>
          </c:dPt>
          <c:trendline>
            <c:spPr>
              <a:ln w="9525" cap="flat" cmpd="sng" algn="ctr">
                <a:solidFill>
                  <a:schemeClr val="dk1">
                    <a:shade val="95000"/>
                    <a:satMod val="105000"/>
                  </a:schemeClr>
                </a:solidFill>
                <a:prstDash val="solid"/>
              </a:ln>
              <a:effectLst/>
            </c:spPr>
            <c:trendlineType val="linear"/>
            <c:dispRSqr val="0"/>
            <c:dispEq val="0"/>
          </c:trendline>
          <c:xVal>
            <c:numRef>
              <c:f>'DESEMPEÑO II TRIMESTRE'!$C$39:$C$40</c:f>
              <c:numCache>
                <c:formatCode>General</c:formatCode>
                <c:ptCount val="2"/>
                <c:pt idx="0">
                  <c:v>0</c:v>
                </c:pt>
                <c:pt idx="1">
                  <c:v>0.79247684195109025</c:v>
                </c:pt>
              </c:numCache>
            </c:numRef>
          </c:xVal>
          <c:yVal>
            <c:numRef>
              <c:f>'DESEMPEÑO II TRIMESTRE'!$E$39:$E$40</c:f>
              <c:numCache>
                <c:formatCode>General</c:formatCode>
                <c:ptCount val="2"/>
                <c:pt idx="0">
                  <c:v>0</c:v>
                </c:pt>
                <c:pt idx="1">
                  <c:v>0.60990200440007303</c:v>
                </c:pt>
              </c:numCache>
            </c:numRef>
          </c:yVal>
          <c:smooth val="1"/>
          <c:extLst>
            <c:ext xmlns:c16="http://schemas.microsoft.com/office/drawing/2014/chart" uri="{C3380CC4-5D6E-409C-BE32-E72D297353CC}">
              <c16:uniqueId val="{00000010-6B75-4CAC-AB1A-2E8FA61DA6A1}"/>
            </c:ext>
          </c:extLst>
        </c:ser>
        <c:dLbls>
          <c:showLegendKey val="0"/>
          <c:showVal val="0"/>
          <c:showCatName val="0"/>
          <c:showSerName val="0"/>
          <c:showPercent val="0"/>
          <c:showBubbleSize val="0"/>
        </c:dLbls>
        <c:axId val="213588736"/>
        <c:axId val="213588160"/>
      </c:scatterChart>
      <c:valAx>
        <c:axId val="213588160"/>
        <c:scaling>
          <c:orientation val="minMax"/>
          <c:max val="1"/>
          <c:min val="-1"/>
        </c:scaling>
        <c:delete val="1"/>
        <c:axPos val="l"/>
        <c:numFmt formatCode="General" sourceLinked="1"/>
        <c:majorTickMark val="out"/>
        <c:minorTickMark val="none"/>
        <c:tickLblPos val="nextTo"/>
        <c:crossAx val="213588736"/>
        <c:crosses val="autoZero"/>
        <c:crossBetween val="midCat"/>
      </c:valAx>
      <c:valAx>
        <c:axId val="213588736"/>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35881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DESEMPEÑO INDICADORES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bar"/>
        <c:grouping val="clustered"/>
        <c:varyColors val="0"/>
        <c:ser>
          <c:idx val="0"/>
          <c:order val="0"/>
          <c:tx>
            <c:strRef>
              <c:f>'DESEMPEÑO II TRIMESTRE'!$C$21</c:f>
              <c:strCache>
                <c:ptCount val="1"/>
                <c:pt idx="0">
                  <c:v>INDICADORES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037-42EB-9B5D-24D4EE069088}"/>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037-42EB-9B5D-24D4EE069088}"/>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6037-42EB-9B5D-24D4EE069088}"/>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6037-42EB-9B5D-24D4EE069088}"/>
              </c:ext>
            </c:extLst>
          </c:dPt>
          <c:dLbls>
            <c:dLbl>
              <c:idx val="0"/>
              <c:tx>
                <c:rich>
                  <a:bodyPr/>
                  <a:lstStyle/>
                  <a:p>
                    <a:fld id="{1624296D-D88B-4975-BA23-A1D3F10290BB}"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037-42EB-9B5D-24D4EE069088}"/>
                </c:ext>
              </c:extLst>
            </c:dLbl>
            <c:dLbl>
              <c:idx val="1"/>
              <c:tx>
                <c:rich>
                  <a:bodyPr/>
                  <a:lstStyle/>
                  <a:p>
                    <a:fld id="{9BA0C240-E1EE-4B0E-AE8F-0EEE720F9DE2}"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037-42EB-9B5D-24D4EE069088}"/>
                </c:ext>
              </c:extLst>
            </c:dLbl>
            <c:dLbl>
              <c:idx val="2"/>
              <c:tx>
                <c:rich>
                  <a:bodyPr/>
                  <a:lstStyle/>
                  <a:p>
                    <a:fld id="{F65EEF65-01A5-4BB9-AF51-9B8611607020}"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037-42EB-9B5D-24D4EE069088}"/>
                </c:ext>
              </c:extLst>
            </c:dLbl>
            <c:dLbl>
              <c:idx val="3"/>
              <c:tx>
                <c:rich>
                  <a:bodyPr/>
                  <a:lstStyle/>
                  <a:p>
                    <a:fld id="{282DE2D6-AEF7-4E2C-96D1-CC1952B60DA7}"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037-42EB-9B5D-24D4EE069088}"/>
                </c:ext>
              </c:extLst>
            </c:dLbl>
            <c:dLbl>
              <c:idx val="4"/>
              <c:tx>
                <c:rich>
                  <a:bodyPr/>
                  <a:lstStyle/>
                  <a:p>
                    <a:fld id="{C8D445C5-0C12-4757-B6DE-CD38F2F7776E}"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037-42EB-9B5D-24D4EE0690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II TRIMESTRE'!$B$22:$B$26</c:f>
              <c:strCache>
                <c:ptCount val="5"/>
                <c:pt idx="0">
                  <c:v>CRÍTICO</c:v>
                </c:pt>
                <c:pt idx="1">
                  <c:v>BAJO</c:v>
                </c:pt>
                <c:pt idx="2">
                  <c:v>MEDIO</c:v>
                </c:pt>
                <c:pt idx="3">
                  <c:v>SATISFACTORIO</c:v>
                </c:pt>
                <c:pt idx="4">
                  <c:v>SOBRESALIENTE</c:v>
                </c:pt>
              </c:strCache>
            </c:strRef>
          </c:cat>
          <c:val>
            <c:numRef>
              <c:f>'DESEMPEÑO II TRIMESTRE'!$C$22:$C$26</c:f>
              <c:numCache>
                <c:formatCode>General</c:formatCode>
                <c:ptCount val="5"/>
                <c:pt idx="0">
                  <c:v>24</c:v>
                </c:pt>
                <c:pt idx="1">
                  <c:v>11</c:v>
                </c:pt>
                <c:pt idx="2">
                  <c:v>3</c:v>
                </c:pt>
                <c:pt idx="3">
                  <c:v>8</c:v>
                </c:pt>
                <c:pt idx="4">
                  <c:v>136</c:v>
                </c:pt>
              </c:numCache>
            </c:numRef>
          </c:val>
          <c:extLst>
            <c:ext xmlns:c16="http://schemas.microsoft.com/office/drawing/2014/chart" uri="{C3380CC4-5D6E-409C-BE32-E72D297353CC}">
              <c16:uniqueId val="{00000009-6037-42EB-9B5D-24D4EE069088}"/>
            </c:ext>
          </c:extLst>
        </c:ser>
        <c:dLbls>
          <c:showLegendKey val="0"/>
          <c:showVal val="0"/>
          <c:showCatName val="0"/>
          <c:showSerName val="0"/>
          <c:showPercent val="0"/>
          <c:showBubbleSize val="0"/>
        </c:dLbls>
        <c:gapWidth val="115"/>
        <c:overlap val="-20"/>
        <c:axId val="220113408"/>
        <c:axId val="141812864"/>
      </c:barChart>
      <c:catAx>
        <c:axId val="22011340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1812864"/>
        <c:crosses val="autoZero"/>
        <c:auto val="1"/>
        <c:lblAlgn val="ctr"/>
        <c:lblOffset val="100"/>
        <c:noMultiLvlLbl val="0"/>
      </c:catAx>
      <c:valAx>
        <c:axId val="141812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113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s-CO">
                <a:solidFill>
                  <a:sysClr val="windowText" lastClr="000000"/>
                </a:solidFill>
              </a:rPr>
              <a:t>Desempeño Indicadores</a:t>
            </a:r>
          </a:p>
        </c:rich>
      </c:tx>
      <c:layout>
        <c:manualLayout>
          <c:xMode val="edge"/>
          <c:yMode val="edge"/>
          <c:x val="0.28099012728011508"/>
          <c:y val="0.6079662563045754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III TRIMESTRE'!$F$10</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F7CE-46F0-96F4-1C09429B40DE}"/>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F7CE-46F0-96F4-1C09429B40DE}"/>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F7CE-46F0-96F4-1C09429B40DE}"/>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F7CE-46F0-96F4-1C09429B40DE}"/>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F7CE-46F0-96F4-1C09429B40DE}"/>
              </c:ext>
            </c:extLst>
          </c:dPt>
          <c:dPt>
            <c:idx val="5"/>
            <c:bubble3D val="0"/>
            <c:spPr>
              <a:noFill/>
              <a:ln w="19050">
                <a:solidFill>
                  <a:schemeClr val="lt1"/>
                </a:solidFill>
              </a:ln>
              <a:effectLst/>
            </c:spPr>
            <c:extLst>
              <c:ext xmlns:c16="http://schemas.microsoft.com/office/drawing/2014/chart" uri="{C3380CC4-5D6E-409C-BE32-E72D297353CC}">
                <c16:uniqueId val="{0000000B-F7CE-46F0-96F4-1C09429B40DE}"/>
              </c:ext>
            </c:extLst>
          </c:dPt>
          <c:val>
            <c:numRef>
              <c:f>'DESEMPEÑO III TRIMESTRE'!$F$11:$F$16</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F7CE-46F0-96F4-1C09429B40DE}"/>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III TRIMESTRE'!$B$26</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F7CE-46F0-96F4-1C09429B40DE}"/>
              </c:ext>
            </c:extLst>
          </c:dPt>
          <c:xVal>
            <c:numRef>
              <c:f>'DESEMPEÑO III TRIMESTRE'!$C$27:$C$28</c:f>
              <c:numCache>
                <c:formatCode>General</c:formatCode>
                <c:ptCount val="2"/>
                <c:pt idx="0">
                  <c:v>0</c:v>
                </c:pt>
                <c:pt idx="1">
                  <c:v>-0.99966846751431304</c:v>
                </c:pt>
              </c:numCache>
            </c:numRef>
          </c:xVal>
          <c:yVal>
            <c:numRef>
              <c:f>'DESEMPEÑO III TRIMESTRE'!$E$27:$E$28</c:f>
              <c:numCache>
                <c:formatCode>General</c:formatCode>
                <c:ptCount val="2"/>
                <c:pt idx="0">
                  <c:v>0</c:v>
                </c:pt>
                <c:pt idx="1">
                  <c:v>2.5747913654988557E-2</c:v>
                </c:pt>
              </c:numCache>
            </c:numRef>
          </c:yVal>
          <c:smooth val="1"/>
          <c:extLst>
            <c:ext xmlns:c16="http://schemas.microsoft.com/office/drawing/2014/chart" uri="{C3380CC4-5D6E-409C-BE32-E72D297353CC}">
              <c16:uniqueId val="{0000000F-F7CE-46F0-96F4-1C09429B40DE}"/>
            </c:ext>
          </c:extLst>
        </c:ser>
        <c:dLbls>
          <c:showLegendKey val="0"/>
          <c:showVal val="0"/>
          <c:showCatName val="0"/>
          <c:showSerName val="0"/>
          <c:showPercent val="0"/>
          <c:showBubbleSize val="0"/>
        </c:dLbls>
        <c:axId val="214229568"/>
        <c:axId val="214228992"/>
      </c:scatterChart>
      <c:valAx>
        <c:axId val="214228992"/>
        <c:scaling>
          <c:orientation val="minMax"/>
          <c:max val="1"/>
          <c:min val="-1"/>
        </c:scaling>
        <c:delete val="1"/>
        <c:axPos val="l"/>
        <c:numFmt formatCode="General" sourceLinked="1"/>
        <c:majorTickMark val="out"/>
        <c:minorTickMark val="none"/>
        <c:tickLblPos val="nextTo"/>
        <c:crossAx val="214229568"/>
        <c:crosses val="autoZero"/>
        <c:crossBetween val="midCat"/>
      </c:valAx>
      <c:valAx>
        <c:axId val="214229568"/>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42289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a:t>DESEMPEÑO INDICADORES</a:t>
            </a:r>
          </a:p>
        </c:rich>
      </c:tx>
      <c:layout>
        <c:manualLayout>
          <c:xMode val="edge"/>
          <c:yMode val="edge"/>
          <c:x val="0.30329155730533686"/>
          <c:y val="6.0185185185185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'DESEMPEÑO III TRIMESTRE'!$C$10</c:f>
              <c:strCache>
                <c:ptCount val="1"/>
                <c:pt idx="0">
                  <c:v>INDICADORES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5FD-4689-8994-1259C465ED1A}"/>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25FD-4689-8994-1259C465ED1A}"/>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5FD-4689-8994-1259C465ED1A}"/>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25FD-4689-8994-1259C465ED1A}"/>
              </c:ext>
            </c:extLst>
          </c:dPt>
          <c:dPt>
            <c:idx val="4"/>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5FD-4689-8994-1259C465ED1A}"/>
              </c:ext>
            </c:extLst>
          </c:dPt>
          <c:dLbls>
            <c:dLbl>
              <c:idx val="0"/>
              <c:tx>
                <c:rich>
                  <a:bodyPr/>
                  <a:lstStyle/>
                  <a:p>
                    <a:fld id="{C2E6C83C-2BAD-4EC1-B3B0-AD9ACFE7D8CD}"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5FD-4689-8994-1259C465ED1A}"/>
                </c:ext>
              </c:extLst>
            </c:dLbl>
            <c:dLbl>
              <c:idx val="1"/>
              <c:tx>
                <c:rich>
                  <a:bodyPr/>
                  <a:lstStyle/>
                  <a:p>
                    <a:fld id="{387D101C-76AE-044B-9262-49AF379F55E7}"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FD-4689-8994-1259C465ED1A}"/>
                </c:ext>
              </c:extLst>
            </c:dLbl>
            <c:dLbl>
              <c:idx val="2"/>
              <c:tx>
                <c:rich>
                  <a:bodyPr/>
                  <a:lstStyle/>
                  <a:p>
                    <a:fld id="{03EC09F2-185F-9047-AFF2-7BFA7A2B6CDD}"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FD-4689-8994-1259C465ED1A}"/>
                </c:ext>
              </c:extLst>
            </c:dLbl>
            <c:dLbl>
              <c:idx val="3"/>
              <c:tx>
                <c:rich>
                  <a:bodyPr/>
                  <a:lstStyle/>
                  <a:p>
                    <a:fld id="{45FA5BDE-4B6E-524F-86DE-4D4CEAA1E22C}"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FD-4689-8994-1259C465ED1A}"/>
                </c:ext>
              </c:extLst>
            </c:dLbl>
            <c:dLbl>
              <c:idx val="4"/>
              <c:tx>
                <c:rich>
                  <a:bodyPr/>
                  <a:lstStyle/>
                  <a:p>
                    <a:fld id="{740EED6F-FE3F-7F45-B2FD-C6E07B6A1B00}"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5FD-4689-8994-1259C465E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III TRIMESTRE'!$B$11:$B$15</c:f>
              <c:strCache>
                <c:ptCount val="5"/>
                <c:pt idx="0">
                  <c:v>CRÍTICO</c:v>
                </c:pt>
                <c:pt idx="1">
                  <c:v>BAJO</c:v>
                </c:pt>
                <c:pt idx="2">
                  <c:v>MEDIO</c:v>
                </c:pt>
                <c:pt idx="3">
                  <c:v>SATISFACTORIO</c:v>
                </c:pt>
                <c:pt idx="4">
                  <c:v>SOBRESALIENTE</c:v>
                </c:pt>
              </c:strCache>
            </c:strRef>
          </c:cat>
          <c:val>
            <c:numRef>
              <c:f>'DESEMPEÑO III TRIMESTRE'!$C$11:$C$15</c:f>
              <c:numCache>
                <c:formatCode>General</c:formatCode>
                <c:ptCount val="5"/>
                <c:pt idx="0">
                  <c:v>120</c:v>
                </c:pt>
                <c:pt idx="1">
                  <c:v>1</c:v>
                </c:pt>
                <c:pt idx="2">
                  <c:v>0</c:v>
                </c:pt>
                <c:pt idx="3">
                  <c:v>0</c:v>
                </c:pt>
                <c:pt idx="4">
                  <c:v>1</c:v>
                </c:pt>
              </c:numCache>
            </c:numRef>
          </c:val>
          <c:extLst>
            <c:ext xmlns:c15="http://schemas.microsoft.com/office/drawing/2012/chart" uri="{02D57815-91ED-43cb-92C2-25804820EDAC}">
              <c15:datalabelsRange>
                <c15:f>'DESEMPEÑO III TRIMESTRE'!$D$11:$D$15</c15:f>
                <c15:dlblRangeCache>
                  <c:ptCount val="5"/>
                  <c:pt idx="0">
                    <c:v>98%</c:v>
                  </c:pt>
                  <c:pt idx="1">
                    <c:v>1%</c:v>
                  </c:pt>
                  <c:pt idx="2">
                    <c:v>0%</c:v>
                  </c:pt>
                  <c:pt idx="3">
                    <c:v>0%</c:v>
                  </c:pt>
                  <c:pt idx="4">
                    <c:v>1%</c:v>
                  </c:pt>
                </c15:dlblRangeCache>
              </c15:datalabelsRange>
            </c:ext>
            <c:ext xmlns:c16="http://schemas.microsoft.com/office/drawing/2014/chart" uri="{C3380CC4-5D6E-409C-BE32-E72D297353CC}">
              <c16:uniqueId val="{00000000-25FD-4689-8994-1259C465ED1A}"/>
            </c:ext>
          </c:extLst>
        </c:ser>
        <c:dLbls>
          <c:dLblPos val="outEnd"/>
          <c:showLegendKey val="0"/>
          <c:showVal val="1"/>
          <c:showCatName val="0"/>
          <c:showSerName val="0"/>
          <c:showPercent val="0"/>
          <c:showBubbleSize val="0"/>
        </c:dLbls>
        <c:gapWidth val="115"/>
        <c:overlap val="-20"/>
        <c:axId val="222412288"/>
        <c:axId val="214232448"/>
      </c:barChart>
      <c:catAx>
        <c:axId val="2224122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4232448"/>
        <c:crosses val="autoZero"/>
        <c:auto val="1"/>
        <c:lblAlgn val="ctr"/>
        <c:lblOffset val="100"/>
        <c:noMultiLvlLbl val="0"/>
      </c:catAx>
      <c:valAx>
        <c:axId val="21423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2412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s-CO">
                <a:solidFill>
                  <a:sysClr val="windowText" lastClr="000000"/>
                </a:solidFill>
              </a:rPr>
              <a:t>Desempeño Indicadores</a:t>
            </a:r>
          </a:p>
        </c:rich>
      </c:tx>
      <c:layout>
        <c:manualLayout>
          <c:xMode val="edge"/>
          <c:yMode val="edge"/>
          <c:x val="0.28099012728011508"/>
          <c:y val="0.6079662563045754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s-MX"/>
        </a:p>
      </c:txPr>
    </c:title>
    <c:autoTitleDeleted val="0"/>
    <c:plotArea>
      <c:layout>
        <c:manualLayout>
          <c:layoutTarget val="inner"/>
          <c:xMode val="edge"/>
          <c:yMode val="edge"/>
          <c:x val="0.22893924370564792"/>
          <c:y val="6.0182123536808713E-2"/>
          <c:w val="0.48803527336860669"/>
          <c:h val="0.85376064267490881"/>
        </c:manualLayout>
      </c:layout>
      <c:doughnutChart>
        <c:varyColors val="1"/>
        <c:ser>
          <c:idx val="0"/>
          <c:order val="0"/>
          <c:tx>
            <c:strRef>
              <c:f>'DESEMPEÑO IV TRIMESTRE'!$F$10</c:f>
              <c:strCache>
                <c:ptCount val="1"/>
                <c:pt idx="0">
                  <c:v>ESCALA</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3C1D-4018-A539-5B816E9E9DDA}"/>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3C1D-4018-A539-5B816E9E9DDA}"/>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3C1D-4018-A539-5B816E9E9DDA}"/>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3C1D-4018-A539-5B816E9E9DDA}"/>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3C1D-4018-A539-5B816E9E9DDA}"/>
              </c:ext>
            </c:extLst>
          </c:dPt>
          <c:dPt>
            <c:idx val="5"/>
            <c:bubble3D val="0"/>
            <c:spPr>
              <a:noFill/>
              <a:ln w="19050">
                <a:solidFill>
                  <a:schemeClr val="lt1"/>
                </a:solidFill>
              </a:ln>
              <a:effectLst/>
            </c:spPr>
            <c:extLst>
              <c:ext xmlns:c16="http://schemas.microsoft.com/office/drawing/2014/chart" uri="{C3380CC4-5D6E-409C-BE32-E72D297353CC}">
                <c16:uniqueId val="{0000000B-3C1D-4018-A539-5B816E9E9DDA}"/>
              </c:ext>
            </c:extLst>
          </c:dPt>
          <c:val>
            <c:numRef>
              <c:f>'DESEMPEÑO IV TRIMESTRE'!$F$11:$F$16</c:f>
              <c:numCache>
                <c:formatCode>General</c:formatCode>
                <c:ptCount val="6"/>
                <c:pt idx="0">
                  <c:v>1</c:v>
                </c:pt>
                <c:pt idx="1">
                  <c:v>1</c:v>
                </c:pt>
                <c:pt idx="2">
                  <c:v>1</c:v>
                </c:pt>
                <c:pt idx="3">
                  <c:v>1</c:v>
                </c:pt>
                <c:pt idx="4">
                  <c:v>1</c:v>
                </c:pt>
                <c:pt idx="5">
                  <c:v>5</c:v>
                </c:pt>
              </c:numCache>
            </c:numRef>
          </c:val>
          <c:extLst>
            <c:ext xmlns:c16="http://schemas.microsoft.com/office/drawing/2014/chart" uri="{C3380CC4-5D6E-409C-BE32-E72D297353CC}">
              <c16:uniqueId val="{0000000C-3C1D-4018-A539-5B816E9E9DDA}"/>
            </c:ext>
          </c:extLst>
        </c:ser>
        <c:dLbls>
          <c:showLegendKey val="0"/>
          <c:showVal val="0"/>
          <c:showCatName val="0"/>
          <c:showSerName val="0"/>
          <c:showPercent val="0"/>
          <c:showBubbleSize val="0"/>
          <c:showLeaderLines val="1"/>
        </c:dLbls>
        <c:firstSliceAng val="270"/>
        <c:holeSize val="69"/>
      </c:doughnutChart>
      <c:scatterChart>
        <c:scatterStyle val="smoothMarker"/>
        <c:varyColors val="0"/>
        <c:ser>
          <c:idx val="1"/>
          <c:order val="1"/>
          <c:tx>
            <c:strRef>
              <c:f>'DESEMPEÑO IV TRIMESTRE'!$B$26</c:f>
              <c:strCache>
                <c:ptCount val="1"/>
                <c:pt idx="0">
                  <c:v>PUNTOS</c:v>
                </c:pt>
              </c:strCache>
            </c:strRef>
          </c:tx>
          <c:spPr>
            <a:ln w="28575" cap="rnd">
              <a:solidFill>
                <a:schemeClr val="tx1"/>
              </a:solidFill>
              <a:round/>
              <a:headEnd w="sm" len="sm"/>
            </a:ln>
            <a:effectLst/>
          </c:spPr>
          <c:marker>
            <c:symbol val="none"/>
          </c:marker>
          <c:dPt>
            <c:idx val="1"/>
            <c:marker>
              <c:symbol val="none"/>
            </c:marker>
            <c:bubble3D val="0"/>
            <c:spPr>
              <a:ln w="28575" cap="rnd">
                <a:solidFill>
                  <a:schemeClr val="tx1"/>
                </a:solidFill>
                <a:round/>
                <a:headEnd type="oval" w="sm" len="sm"/>
                <a:tailEnd type="triangle"/>
              </a:ln>
              <a:effectLst/>
            </c:spPr>
            <c:extLst>
              <c:ext xmlns:c16="http://schemas.microsoft.com/office/drawing/2014/chart" uri="{C3380CC4-5D6E-409C-BE32-E72D297353CC}">
                <c16:uniqueId val="{0000000E-3C1D-4018-A539-5B816E9E9DDA}"/>
              </c:ext>
            </c:extLst>
          </c:dPt>
          <c:xVal>
            <c:numRef>
              <c:f>'DESEMPEÑO IV TRIMESTRE'!$C$27:$C$28</c:f>
              <c:numCache>
                <c:formatCode>General</c:formatCode>
                <c:ptCount val="2"/>
                <c:pt idx="0">
                  <c:v>0</c:v>
                </c:pt>
                <c:pt idx="1">
                  <c:v>-0.99647409045669</c:v>
                </c:pt>
              </c:numCache>
            </c:numRef>
          </c:xVal>
          <c:yVal>
            <c:numRef>
              <c:f>'DESEMPEÑO IV TRIMESTRE'!$E$27:$E$28</c:f>
              <c:numCache>
                <c:formatCode>General</c:formatCode>
                <c:ptCount val="2"/>
                <c:pt idx="0">
                  <c:v>0</c:v>
                </c:pt>
                <c:pt idx="1">
                  <c:v>8.390105510964968E-2</c:v>
                </c:pt>
              </c:numCache>
            </c:numRef>
          </c:yVal>
          <c:smooth val="1"/>
          <c:extLst>
            <c:ext xmlns:c16="http://schemas.microsoft.com/office/drawing/2014/chart" uri="{C3380CC4-5D6E-409C-BE32-E72D297353CC}">
              <c16:uniqueId val="{0000000F-3C1D-4018-A539-5B816E9E9DDA}"/>
            </c:ext>
          </c:extLst>
        </c:ser>
        <c:dLbls>
          <c:showLegendKey val="0"/>
          <c:showVal val="0"/>
          <c:showCatName val="0"/>
          <c:showSerName val="0"/>
          <c:showPercent val="0"/>
          <c:showBubbleSize val="0"/>
        </c:dLbls>
        <c:axId val="214235904"/>
        <c:axId val="214235328"/>
      </c:scatterChart>
      <c:valAx>
        <c:axId val="214235328"/>
        <c:scaling>
          <c:orientation val="minMax"/>
          <c:max val="1"/>
          <c:min val="-1"/>
        </c:scaling>
        <c:delete val="1"/>
        <c:axPos val="l"/>
        <c:numFmt formatCode="General" sourceLinked="1"/>
        <c:majorTickMark val="out"/>
        <c:minorTickMark val="none"/>
        <c:tickLblPos val="nextTo"/>
        <c:crossAx val="214235904"/>
        <c:crosses val="autoZero"/>
        <c:crossBetween val="midCat"/>
      </c:valAx>
      <c:valAx>
        <c:axId val="214235904"/>
        <c:scaling>
          <c:orientation val="minMax"/>
          <c:max val="1"/>
          <c:min val="-1"/>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MX"/>
          </a:p>
        </c:txPr>
        <c:crossAx val="2142353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a:t>DESEMPEÑO INDICADORES</a:t>
            </a:r>
          </a:p>
        </c:rich>
      </c:tx>
      <c:layout>
        <c:manualLayout>
          <c:xMode val="edge"/>
          <c:yMode val="edge"/>
          <c:x val="0.30329155730533686"/>
          <c:y val="6.0185185185185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'DESEMPEÑO IV TRIMESTRE'!$C$10</c:f>
              <c:strCache>
                <c:ptCount val="1"/>
                <c:pt idx="0">
                  <c:v>INDICADORES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3A3-4B1B-9487-9D6A33F86682}"/>
              </c:ext>
            </c:extLst>
          </c:dPt>
          <c:dPt>
            <c:idx val="1"/>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3A3-4B1B-9487-9D6A33F86682}"/>
              </c:ext>
            </c:extLst>
          </c:dPt>
          <c:dPt>
            <c:idx val="2"/>
            <c:invertIfNegative val="0"/>
            <c:bubble3D val="0"/>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3A3-4B1B-9487-9D6A33F86682}"/>
              </c:ext>
            </c:extLst>
          </c:dPt>
          <c:dPt>
            <c:idx val="3"/>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3A3-4B1B-9487-9D6A33F86682}"/>
              </c:ext>
            </c:extLst>
          </c:dPt>
          <c:dPt>
            <c:idx val="4"/>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3A3-4B1B-9487-9D6A33F86682}"/>
              </c:ext>
            </c:extLst>
          </c:dPt>
          <c:dLbls>
            <c:dLbl>
              <c:idx val="0"/>
              <c:tx>
                <c:rich>
                  <a:bodyPr/>
                  <a:lstStyle/>
                  <a:p>
                    <a:fld id="{2A6CD045-5A9D-41C7-BEF8-388C2A6E2BF7}" type="CELLRANGE">
                      <a:rPr lang="en-US"/>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3A3-4B1B-9487-9D6A33F86682}"/>
                </c:ext>
              </c:extLst>
            </c:dLbl>
            <c:dLbl>
              <c:idx val="1"/>
              <c:tx>
                <c:rich>
                  <a:bodyPr/>
                  <a:lstStyle/>
                  <a:p>
                    <a:fld id="{858B73FE-C519-D947-955C-4D7F9B204B20}"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3A3-4B1B-9487-9D6A33F86682}"/>
                </c:ext>
              </c:extLst>
            </c:dLbl>
            <c:dLbl>
              <c:idx val="2"/>
              <c:tx>
                <c:rich>
                  <a:bodyPr/>
                  <a:lstStyle/>
                  <a:p>
                    <a:fld id="{DE4BD0F9-6FF9-7D42-831B-A51294E78E38}"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A3-4B1B-9487-9D6A33F86682}"/>
                </c:ext>
              </c:extLst>
            </c:dLbl>
            <c:dLbl>
              <c:idx val="3"/>
              <c:tx>
                <c:rich>
                  <a:bodyPr/>
                  <a:lstStyle/>
                  <a:p>
                    <a:fld id="{F353D0CD-E174-3444-812A-B23015289E78}"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A3-4B1B-9487-9D6A33F86682}"/>
                </c:ext>
              </c:extLst>
            </c:dLbl>
            <c:dLbl>
              <c:idx val="4"/>
              <c:tx>
                <c:rich>
                  <a:bodyPr/>
                  <a:lstStyle/>
                  <a:p>
                    <a:fld id="{2A50F1F2-428F-FA45-B1CC-D0E5104FA8F9}" type="CELLRANGE">
                      <a:rPr lang="es-MX"/>
                      <a:pPr/>
                      <a:t>[CELLRANGE]</a:t>
                    </a:fld>
                    <a:endParaRPr lang="es-MX"/>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A3-4B1B-9487-9D6A33F866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'DESEMPEÑO IV TRIMESTRE'!$B$11:$B$15</c:f>
              <c:strCache>
                <c:ptCount val="5"/>
                <c:pt idx="0">
                  <c:v>CRÍTICO</c:v>
                </c:pt>
                <c:pt idx="1">
                  <c:v>BAJO</c:v>
                </c:pt>
                <c:pt idx="2">
                  <c:v>MEDIO</c:v>
                </c:pt>
                <c:pt idx="3">
                  <c:v>SATISFACTORIO</c:v>
                </c:pt>
                <c:pt idx="4">
                  <c:v>SOBRESALIENTE</c:v>
                </c:pt>
              </c:strCache>
            </c:strRef>
          </c:cat>
          <c:val>
            <c:numRef>
              <c:f>'DESEMPEÑO IV TRIMESTRE'!$C$11:$C$15</c:f>
              <c:numCache>
                <c:formatCode>General</c:formatCode>
                <c:ptCount val="5"/>
                <c:pt idx="0">
                  <c:v>182</c:v>
                </c:pt>
                <c:pt idx="1">
                  <c:v>0</c:v>
                </c:pt>
                <c:pt idx="2">
                  <c:v>0</c:v>
                </c:pt>
                <c:pt idx="3">
                  <c:v>0</c:v>
                </c:pt>
                <c:pt idx="4">
                  <c:v>5</c:v>
                </c:pt>
              </c:numCache>
            </c:numRef>
          </c:val>
          <c:extLst>
            <c:ext xmlns:c15="http://schemas.microsoft.com/office/drawing/2012/chart" uri="{02D57815-91ED-43cb-92C2-25804820EDAC}">
              <c15:datalabelsRange>
                <c15:f>'DESEMPEÑO IV TRIMESTRE'!$D$11:$D$15</c15:f>
                <c15:dlblRangeCache>
                  <c:ptCount val="5"/>
                  <c:pt idx="0">
                    <c:v>97%</c:v>
                  </c:pt>
                  <c:pt idx="1">
                    <c:v>0%</c:v>
                  </c:pt>
                  <c:pt idx="2">
                    <c:v>0%</c:v>
                  </c:pt>
                  <c:pt idx="3">
                    <c:v>0%</c:v>
                  </c:pt>
                  <c:pt idx="4">
                    <c:v>3%</c:v>
                  </c:pt>
                </c15:dlblRangeCache>
              </c15:datalabelsRange>
            </c:ext>
            <c:ext xmlns:c16="http://schemas.microsoft.com/office/drawing/2014/chart" uri="{C3380CC4-5D6E-409C-BE32-E72D297353CC}">
              <c16:uniqueId val="{0000000A-F3A3-4B1B-9487-9D6A33F86682}"/>
            </c:ext>
          </c:extLst>
        </c:ser>
        <c:dLbls>
          <c:dLblPos val="outEnd"/>
          <c:showLegendKey val="0"/>
          <c:showVal val="1"/>
          <c:showCatName val="0"/>
          <c:showSerName val="0"/>
          <c:showPercent val="0"/>
          <c:showBubbleSize val="0"/>
        </c:dLbls>
        <c:gapWidth val="115"/>
        <c:overlap val="-20"/>
        <c:axId val="224424448"/>
        <c:axId val="215860928"/>
      </c:barChart>
      <c:catAx>
        <c:axId val="22442444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5860928"/>
        <c:crosses val="autoZero"/>
        <c:auto val="1"/>
        <c:lblAlgn val="ctr"/>
        <c:lblOffset val="100"/>
        <c:noMultiLvlLbl val="0"/>
      </c:catAx>
      <c:valAx>
        <c:axId val="215860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4424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2019</c:v>
          </c:tx>
          <c:spPr>
            <a:solidFill>
              <a:srgbClr val="009900"/>
            </a:solidFill>
            <a:ln>
              <a:noFill/>
            </a:ln>
            <a:effectLst>
              <a:glow rad="63500">
                <a:schemeClr val="accent6">
                  <a:satMod val="175000"/>
                  <a:alpha val="40000"/>
                </a:schemeClr>
              </a:glow>
            </a:effectLst>
            <a:scene3d>
              <a:camera prst="orthographicFront"/>
              <a:lightRig rig="threePt" dir="t"/>
            </a:scene3d>
            <a:sp3d>
              <a:bevelT w="139700" h="139700"/>
            </a:sp3d>
          </c:spPr>
          <c:invertIfNegative val="0"/>
          <c:dPt>
            <c:idx val="3"/>
            <c:invertIfNegative val="0"/>
            <c:bubble3D val="0"/>
            <c:spPr>
              <a:solidFill>
                <a:srgbClr val="92D050"/>
              </a:solidFill>
              <a:ln>
                <a:noFill/>
              </a:ln>
              <a:effectLst>
                <a:glow rad="63500">
                  <a:schemeClr val="accent6">
                    <a:satMod val="175000"/>
                    <a:alpha val="40000"/>
                  </a:schemeClr>
                </a:glow>
              </a:effectLst>
              <a:scene3d>
                <a:camera prst="orthographicFront"/>
                <a:lightRig rig="threePt" dir="t"/>
              </a:scene3d>
              <a:sp3d>
                <a:bevelT w="139700" h="139700"/>
              </a:sp3d>
            </c:spPr>
            <c:extLst>
              <c:ext xmlns:c16="http://schemas.microsoft.com/office/drawing/2014/chart" uri="{C3380CC4-5D6E-409C-BE32-E72D297353CC}">
                <c16:uniqueId val="{00000003-3441-44D0-BB96-6D57E933A668}"/>
              </c:ext>
            </c:extLst>
          </c:dPt>
          <c:dLbls>
            <c:dLbl>
              <c:idx val="3"/>
              <c:layout>
                <c:manualLayout>
                  <c:x val="1.3886072460120567E-3"/>
                  <c:y val="-1.4081067225777332E-3"/>
                </c:manualLayout>
              </c:layout>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4.1362815949376193E-2"/>
                      <c:h val="2.8089327166218338E-2"/>
                    </c:manualLayout>
                  </c15:layout>
                </c:ext>
                <c:ext xmlns:c16="http://schemas.microsoft.com/office/drawing/2014/chart" uri="{C3380CC4-5D6E-409C-BE32-E72D297353CC}">
                  <c16:uniqueId val="{00000003-3441-44D0-BB96-6D57E933A668}"/>
                </c:ext>
              </c:extLst>
            </c:dLbl>
            <c:dLbl>
              <c:idx val="4"/>
              <c:layout>
                <c:manualLayout>
                  <c:x val="-1.0467047783411529E-3"/>
                  <c:y val="7.9501869142728776E-2"/>
                </c:manualLayout>
              </c:layout>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3.1621586087016117E-2"/>
                      <c:h val="4.2719910197757421E-2"/>
                    </c:manualLayout>
                  </c15:layout>
                </c:ext>
                <c:ext xmlns:c16="http://schemas.microsoft.com/office/drawing/2014/chart" uri="{C3380CC4-5D6E-409C-BE32-E72D297353CC}">
                  <c16:uniqueId val="{0000000E-3441-44D0-BB96-6D57E933A668}"/>
                </c:ext>
              </c:extLst>
            </c:dLbl>
            <c:dLbl>
              <c:idx val="5"/>
              <c:layout>
                <c:manualLayout>
                  <c:x val="1.1825574452883874E-3"/>
                  <c:y val="5.5669004790278774E-2"/>
                </c:manualLayout>
              </c:layout>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3.1621586087016117E-2"/>
                      <c:h val="4.2719910197757421E-2"/>
                    </c:manualLayout>
                  </c15:layout>
                </c:ext>
                <c:ext xmlns:c16="http://schemas.microsoft.com/office/drawing/2014/chart" uri="{C3380CC4-5D6E-409C-BE32-E72D297353CC}">
                  <c16:uniqueId val="{00000008-3441-44D0-BB96-6D57E933A668}"/>
                </c:ext>
              </c:extLst>
            </c:dLbl>
            <c:spPr>
              <a:noFill/>
              <a:ln>
                <a:noFill/>
              </a:ln>
              <a:effectLst/>
            </c:spPr>
            <c:txPr>
              <a:bodyPr rot="0" spcFirstLastPara="1" vertOverflow="clip" horzOverflow="clip" vert="horz" wrap="square" lIns="0" tIns="0" rIns="0" bIns="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'DESEMPEÑO OBJ TRIMESTRE II'!$B$36:$B$42</c:f>
              <c:strCache>
                <c:ptCount val="7"/>
                <c:pt idx="0">
                  <c:v>1. Mejorar la satisfacción del cliente.</c:v>
                </c:pt>
                <c:pt idx="1">
                  <c:v>2. Mejorar la oportunidad  en la
prestación de servicios públicos y sociales.</c:v>
                </c:pt>
                <c:pt idx="2">
                  <c:v>3. Mejorar los ingresos tributarios.</c:v>
                </c:pt>
                <c:pt idx="3">
                  <c:v>4. Mejorar el desempeño laboral del Talento Humano.</c:v>
                </c:pt>
                <c:pt idx="4">
                  <c:v>5. Mejorar el desempeño de los
procesos.</c:v>
                </c:pt>
                <c:pt idx="5">
                  <c:v>6. Mejorar la infraestructura física
de la entidad.</c:v>
                </c:pt>
                <c:pt idx="6">
                  <c:v>7. Mejorar la infraestructura tecnológica y las comunicaciones.</c:v>
                </c:pt>
              </c:strCache>
            </c:strRef>
          </c:cat>
          <c:val>
            <c:numRef>
              <c:f>'DESEMPEÑO OBJ TRIMESTRE II'!$D$36:$D$42</c:f>
              <c:numCache>
                <c:formatCode>0%</c:formatCode>
                <c:ptCount val="7"/>
                <c:pt idx="0">
                  <c:v>1.0189909297052155</c:v>
                </c:pt>
                <c:pt idx="1">
                  <c:v>1.1470377378700087</c:v>
                </c:pt>
                <c:pt idx="2">
                  <c:v>1</c:v>
                </c:pt>
                <c:pt idx="3">
                  <c:v>1.0173749999999999</c:v>
                </c:pt>
                <c:pt idx="4">
                  <c:v>0.75555555555555554</c:v>
                </c:pt>
                <c:pt idx="5">
                  <c:v>0.93</c:v>
                </c:pt>
                <c:pt idx="6">
                  <c:v>0.98958333333333337</c:v>
                </c:pt>
              </c:numCache>
            </c:numRef>
          </c:val>
          <c:extLst>
            <c:ext xmlns:c16="http://schemas.microsoft.com/office/drawing/2014/chart" uri="{C3380CC4-5D6E-409C-BE32-E72D297353CC}">
              <c16:uniqueId val="{00000001-3441-44D0-BB96-6D57E933A668}"/>
            </c:ext>
          </c:extLst>
        </c:ser>
        <c:dLbls>
          <c:showLegendKey val="0"/>
          <c:showVal val="0"/>
          <c:showCatName val="0"/>
          <c:showSerName val="0"/>
          <c:showPercent val="0"/>
          <c:showBubbleSize val="0"/>
        </c:dLbls>
        <c:gapWidth val="150"/>
        <c:axId val="202755584"/>
        <c:axId val="214518592"/>
      </c:barChart>
      <c:lineChart>
        <c:grouping val="standard"/>
        <c:varyColors val="0"/>
        <c:ser>
          <c:idx val="2"/>
          <c:order val="1"/>
          <c:tx>
            <c:v>2018</c:v>
          </c:tx>
          <c:spPr>
            <a:ln w="28575" cap="rnd">
              <a:noFill/>
              <a:round/>
            </a:ln>
            <a:effectLst/>
          </c:spPr>
          <c:marker>
            <c:symbol val="dash"/>
            <c:size val="11"/>
            <c:spPr>
              <a:solidFill>
                <a:sysClr val="window" lastClr="FFFFFF"/>
              </a:solidFill>
              <a:ln w="9525">
                <a:solidFill>
                  <a:schemeClr val="tx1"/>
                </a:solidFill>
              </a:ln>
              <a:effectLst/>
            </c:spPr>
          </c:marker>
          <c:dPt>
            <c:idx val="3"/>
            <c:marker>
              <c:spPr>
                <a:solidFill>
                  <a:schemeClr val="tx1"/>
                </a:solidFill>
                <a:ln w="9525">
                  <a:solidFill>
                    <a:schemeClr val="tx1"/>
                  </a:solidFill>
                </a:ln>
                <a:effectLst/>
              </c:spPr>
            </c:marker>
            <c:bubble3D val="0"/>
            <c:extLst>
              <c:ext xmlns:c16="http://schemas.microsoft.com/office/drawing/2014/chart" uri="{C3380CC4-5D6E-409C-BE32-E72D297353CC}">
                <c16:uniqueId val="{00000004-3441-44D0-BB96-6D57E933A668}"/>
              </c:ext>
            </c:extLst>
          </c:dPt>
          <c:dLbls>
            <c:dLbl>
              <c:idx val="0"/>
              <c:layout>
                <c:manualLayout>
                  <c:x val="-2.628915192641337E-2"/>
                  <c:y val="2.057945841564105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3441-44D0-BB96-6D57E933A668}"/>
                </c:ext>
              </c:extLst>
            </c:dLbl>
            <c:dLbl>
              <c:idx val="1"/>
              <c:layout>
                <c:manualLayout>
                  <c:x val="-2.4049112505004709E-2"/>
                  <c:y val="2.534448359236526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441-44D0-BB96-6D57E933A668}"/>
                </c:ext>
              </c:extLst>
            </c:dLbl>
            <c:dLbl>
              <c:idx val="2"/>
              <c:layout>
                <c:manualLayout>
                  <c:x val="-2.1055276021217584E-2"/>
                  <c:y val="2.8202659093842779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441-44D0-BB96-6D57E933A668}"/>
                </c:ext>
              </c:extLst>
            </c:dLbl>
            <c:dLbl>
              <c:idx val="3"/>
              <c:layout>
                <c:manualLayout>
                  <c:x val="-2.6227225644552255E-2"/>
                  <c:y val="-2.3427938648503344E-2"/>
                </c:manualLayout>
              </c:layout>
              <c:spPr>
                <a:noFill/>
                <a:ln>
                  <a:noFill/>
                </a:ln>
                <a:effectLst/>
              </c:spPr>
              <c:txPr>
                <a:bodyPr rot="0" spcFirstLastPara="1" vertOverflow="overflow" horzOverflow="overflow" vert="horz" wrap="square" lIns="0" tIns="0" rIns="0" bIns="0" anchor="t" anchorCtr="0">
                  <a:spAutoFit/>
                </a:bodyPr>
                <a:lstStyle/>
                <a:p>
                  <a:pPr>
                    <a:defRPr sz="1200" b="1" i="0" u="none" strike="noStrike" kern="1200" baseline="0">
                      <a:solidFill>
                        <a:sysClr val="windowText" lastClr="000000"/>
                      </a:solidFill>
                      <a:latin typeface="+mn-lt"/>
                      <a:ea typeface="+mn-ea"/>
                      <a:cs typeface="+mn-cs"/>
                    </a:defRPr>
                  </a:pPr>
                  <a:endParaRPr lang="es-MX"/>
                </a:p>
              </c:txPr>
              <c:dLblPos val="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3441-44D0-BB96-6D57E933A668}"/>
                </c:ext>
              </c:extLst>
            </c:dLbl>
            <c:dLbl>
              <c:idx val="4"/>
              <c:layout>
                <c:manualLayout>
                  <c:x val="-2.8006088280060973E-2"/>
                  <c:y val="-4.0965618141916633E-2"/>
                </c:manualLayout>
              </c:layout>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41-44D0-BB96-6D57E933A668}"/>
                </c:ext>
              </c:extLst>
            </c:dLbl>
            <c:dLbl>
              <c:idx val="5"/>
              <c:layout>
                <c:manualLayout>
                  <c:x val="-2.7346863826282923E-2"/>
                  <c:y val="-3.2703148550337645E-2"/>
                </c:manualLayout>
              </c:layout>
              <c:spPr>
                <a:noFill/>
                <a:ln>
                  <a:noFill/>
                </a:ln>
                <a:effectLst/>
              </c:spPr>
              <c:txPr>
                <a:bodyPr rot="0" spcFirstLastPara="1" vertOverflow="overflow" horzOverflow="overflow" vert="horz" wrap="square" lIns="0" tIns="0" rIns="0" bIns="0" anchor="t" anchorCtr="0">
                  <a:spAutoFit/>
                </a:bodyPr>
                <a:lstStyle/>
                <a:p>
                  <a:pPr>
                    <a:defRPr sz="1200" b="1" i="0" u="none" strike="noStrike" kern="1200" baseline="0">
                      <a:solidFill>
                        <a:sysClr val="windowText" lastClr="000000"/>
                      </a:solidFill>
                      <a:latin typeface="+mn-lt"/>
                      <a:ea typeface="+mn-ea"/>
                      <a:cs typeface="+mn-cs"/>
                    </a:defRPr>
                  </a:pPr>
                  <a:endParaRPr lang="es-MX"/>
                </a:p>
              </c:txPr>
              <c:dLblPos val="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3441-44D0-BB96-6D57E933A668}"/>
                </c:ext>
              </c:extLst>
            </c:dLbl>
            <c:spPr>
              <a:noFill/>
              <a:ln>
                <a:noFill/>
              </a:ln>
              <a:effectLst/>
            </c:spPr>
            <c:txPr>
              <a:bodyPr rot="0" spcFirstLastPara="1" vertOverflow="overflow" horzOverflow="overflow" vert="horz" wrap="square" lIns="0" tIns="0" rIns="0" bIns="0" anchor="t" anchorCtr="0">
                <a:spAutoFit/>
              </a:bodyPr>
              <a:lstStyle/>
              <a:p>
                <a:pPr>
                  <a:defRPr sz="1200" b="1" i="0" u="none" strike="noStrike" kern="1200" baseline="0">
                    <a:solidFill>
                      <a:schemeClr val="bg1"/>
                    </a:solidFill>
                    <a:latin typeface="+mn-lt"/>
                    <a:ea typeface="+mn-ea"/>
                    <a:cs typeface="+mn-cs"/>
                  </a:defRPr>
                </a:pPr>
                <a:endParaRPr lang="es-MX"/>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'DESEMPEÑO OBJ TRIMESTRE II'!$B$36:$B$42</c:f>
              <c:strCache>
                <c:ptCount val="7"/>
                <c:pt idx="0">
                  <c:v>1. Mejorar la satisfacción del cliente.</c:v>
                </c:pt>
                <c:pt idx="1">
                  <c:v>2. Mejorar la oportunidad  en la
prestación de servicios públicos y sociales.</c:v>
                </c:pt>
                <c:pt idx="2">
                  <c:v>3. Mejorar los ingresos tributarios.</c:v>
                </c:pt>
                <c:pt idx="3">
                  <c:v>4. Mejorar el desempeño laboral del Talento Humano.</c:v>
                </c:pt>
                <c:pt idx="4">
                  <c:v>5. Mejorar el desempeño de los
procesos.</c:v>
                </c:pt>
                <c:pt idx="5">
                  <c:v>6. Mejorar la infraestructura física
de la entidad.</c:v>
                </c:pt>
                <c:pt idx="6">
                  <c:v>7. Mejorar la infraestructura tecnológica y las comunicaciones.</c:v>
                </c:pt>
              </c:strCache>
            </c:strRef>
          </c:cat>
          <c:val>
            <c:numRef>
              <c:f>'DESEMPEÑO OBJ TRIMESTRE II'!$E$36:$E$42</c:f>
              <c:numCache>
                <c:formatCode>0%</c:formatCode>
                <c:ptCount val="7"/>
                <c:pt idx="0">
                  <c:v>1</c:v>
                </c:pt>
                <c:pt idx="1">
                  <c:v>0.95</c:v>
                </c:pt>
                <c:pt idx="2">
                  <c:v>0.77</c:v>
                </c:pt>
                <c:pt idx="3">
                  <c:v>0.85</c:v>
                </c:pt>
                <c:pt idx="4">
                  <c:v>0.92</c:v>
                </c:pt>
                <c:pt idx="5">
                  <c:v>0.93</c:v>
                </c:pt>
                <c:pt idx="6">
                  <c:v>1</c:v>
                </c:pt>
              </c:numCache>
            </c:numRef>
          </c:val>
          <c:smooth val="0"/>
          <c:extLst>
            <c:ext xmlns:c16="http://schemas.microsoft.com/office/drawing/2014/chart" uri="{C3380CC4-5D6E-409C-BE32-E72D297353CC}">
              <c16:uniqueId val="{00000002-3441-44D0-BB96-6D57E933A668}"/>
            </c:ext>
          </c:extLst>
        </c:ser>
        <c:dLbls>
          <c:showLegendKey val="0"/>
          <c:showVal val="0"/>
          <c:showCatName val="0"/>
          <c:showSerName val="0"/>
          <c:showPercent val="0"/>
          <c:showBubbleSize val="0"/>
        </c:dLbls>
        <c:marker val="1"/>
        <c:smooth val="0"/>
        <c:axId val="202755584"/>
        <c:axId val="214518592"/>
      </c:lineChart>
      <c:catAx>
        <c:axId val="2027555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4518592"/>
        <c:crosses val="autoZero"/>
        <c:auto val="1"/>
        <c:lblAlgn val="ctr"/>
        <c:lblOffset val="100"/>
        <c:noMultiLvlLbl val="0"/>
      </c:catAx>
      <c:valAx>
        <c:axId val="214518592"/>
        <c:scaling>
          <c:orientation val="minMax"/>
          <c:max val="1.2"/>
        </c:scaling>
        <c:delete val="1"/>
        <c:axPos val="l"/>
        <c:numFmt formatCode="0%" sourceLinked="1"/>
        <c:majorTickMark val="none"/>
        <c:minorTickMark val="none"/>
        <c:tickLblPos val="nextTo"/>
        <c:crossAx val="202755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2019_TRIM_I.xlsx]ANÁLISIS BAJOS DESEMPEÑOS IT!Tabla dinámica1</c:name>
    <c:fmtId val="14"/>
  </c:pivotSource>
  <c:chart>
    <c:autoTitleDeleted val="1"/>
    <c:pivotFmts>
      <c:pivotFmt>
        <c:idx val="0"/>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wrap="square" lIns="38100" tIns="19050" rIns="38100" bIns="19050" anchor="ctr">
              <a:sp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wrap="square" lIns="38100" tIns="19050" rIns="38100" bIns="19050" anchor="ctr">
              <a:sp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floor>
    <c:sideWall>
      <c:thickness val="0"/>
      <c:spPr>
        <a:ln>
          <a:noFill/>
        </a:ln>
      </c:spPr>
    </c:sideWall>
    <c:backWall>
      <c:thickness val="0"/>
      <c:spPr>
        <a:ln>
          <a:noFill/>
        </a:ln>
      </c:spPr>
    </c:backWall>
    <c:plotArea>
      <c:layout/>
      <c:bar3DChart>
        <c:barDir val="bar"/>
        <c:grouping val="clustered"/>
        <c:varyColors val="1"/>
        <c:ser>
          <c:idx val="0"/>
          <c:order val="0"/>
          <c:tx>
            <c:strRef>
              <c:f>'ANÁLISIS BAJOS DESEMPEÑOS IT'!$B$16</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'ANÁLISIS BAJOS DESEMPEÑOS IT'!$A$17:$A$32</c:f>
              <c:strCache>
                <c:ptCount val="15"/>
                <c:pt idx="0">
                  <c:v>Gestión Catastral</c:v>
                </c:pt>
                <c:pt idx="1">
                  <c:v>Gestión Cultural</c:v>
                </c:pt>
                <c:pt idx="2">
                  <c:v>Control y Mantenimiento del Orden Publico</c:v>
                </c:pt>
                <c:pt idx="3">
                  <c:v>Atencion al Usuario </c:v>
                </c:pt>
                <c:pt idx="4">
                  <c:v>Desarrollo Económico y Competitividad</c:v>
                </c:pt>
                <c:pt idx="5">
                  <c:v>Gestion del riesgo de desastres</c:v>
                </c:pt>
                <c:pt idx="6">
                  <c:v>Convivencia y Fortalecimiento Social</c:v>
                </c:pt>
                <c:pt idx="7">
                  <c:v>Gestión Documental </c:v>
                </c:pt>
                <c:pt idx="8">
                  <c:v>Servicios Públicos</c:v>
                </c:pt>
                <c:pt idx="9">
                  <c:v>Liquidaciones Laborales</c:v>
                </c:pt>
                <c:pt idx="10">
                  <c:v>Gestión de Finanzas Públicas</c:v>
                </c:pt>
                <c:pt idx="11">
                  <c:v>Contabilidad General</c:v>
                </c:pt>
                <c:pt idx="12">
                  <c:v>Servicio de Vivienda Social</c:v>
                </c:pt>
                <c:pt idx="13">
                  <c:v>Gestión y Desarrollo Humano </c:v>
                </c:pt>
                <c:pt idx="14">
                  <c:v>Gestión Tributaria </c:v>
                </c:pt>
              </c:strCache>
            </c:strRef>
          </c:cat>
          <c:val>
            <c:numRef>
              <c:f>'ANÁLISIS BAJOS DESEMPEÑOS IT'!$B$17:$B$32</c:f>
              <c:numCache>
                <c:formatCode>General</c:formatCode>
                <c:ptCount val="15"/>
                <c:pt idx="0">
                  <c:v>1</c:v>
                </c:pt>
                <c:pt idx="1">
                  <c:v>1</c:v>
                </c:pt>
                <c:pt idx="2">
                  <c:v>1</c:v>
                </c:pt>
                <c:pt idx="3">
                  <c:v>1</c:v>
                </c:pt>
                <c:pt idx="4">
                  <c:v>1</c:v>
                </c:pt>
                <c:pt idx="5">
                  <c:v>1</c:v>
                </c:pt>
                <c:pt idx="6">
                  <c:v>1</c:v>
                </c:pt>
                <c:pt idx="7">
                  <c:v>1</c:v>
                </c:pt>
                <c:pt idx="8">
                  <c:v>1</c:v>
                </c:pt>
                <c:pt idx="9">
                  <c:v>1</c:v>
                </c:pt>
                <c:pt idx="10">
                  <c:v>2</c:v>
                </c:pt>
                <c:pt idx="11">
                  <c:v>2</c:v>
                </c:pt>
                <c:pt idx="12">
                  <c:v>2</c:v>
                </c:pt>
                <c:pt idx="13">
                  <c:v>2</c:v>
                </c:pt>
                <c:pt idx="14">
                  <c:v>6</c:v>
                </c:pt>
              </c:numCache>
            </c:numRef>
          </c:val>
          <c:extLst>
            <c:ext xmlns:c16="http://schemas.microsoft.com/office/drawing/2014/chart" uri="{C3380CC4-5D6E-409C-BE32-E72D297353CC}">
              <c16:uniqueId val="{00000000-89F8-4039-B5EE-8E42E5FB65D5}"/>
            </c:ext>
          </c:extLst>
        </c:ser>
        <c:dLbls>
          <c:showLegendKey val="0"/>
          <c:showVal val="1"/>
          <c:showCatName val="0"/>
          <c:showSerName val="0"/>
          <c:showPercent val="0"/>
          <c:showBubbleSize val="0"/>
        </c:dLbls>
        <c:gapWidth val="150"/>
        <c:shape val="cylinder"/>
        <c:axId val="207287808"/>
        <c:axId val="215849152"/>
        <c:axId val="0"/>
      </c:bar3DChart>
      <c:catAx>
        <c:axId val="207287808"/>
        <c:scaling>
          <c:orientation val="minMax"/>
        </c:scaling>
        <c:delete val="0"/>
        <c:axPos val="l"/>
        <c:numFmt formatCode="General" sourceLinked="0"/>
        <c:majorTickMark val="out"/>
        <c:minorTickMark val="none"/>
        <c:tickLblPos val="nextTo"/>
        <c:crossAx val="215849152"/>
        <c:crosses val="autoZero"/>
        <c:auto val="1"/>
        <c:lblAlgn val="ctr"/>
        <c:lblOffset val="100"/>
        <c:noMultiLvlLbl val="0"/>
      </c:catAx>
      <c:valAx>
        <c:axId val="215849152"/>
        <c:scaling>
          <c:orientation val="minMax"/>
        </c:scaling>
        <c:delete val="0"/>
        <c:axPos val="b"/>
        <c:numFmt formatCode="General" sourceLinked="1"/>
        <c:majorTickMark val="out"/>
        <c:minorTickMark val="none"/>
        <c:tickLblPos val="nextTo"/>
        <c:crossAx val="207287808"/>
        <c:crosses val="autoZero"/>
        <c:crossBetween val="between"/>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2019_TRIM_I.xlsx]TABLA BAJOS DESEMPEÑOS IT!Tabla dinámica2</c:name>
    <c:fmtId val="10"/>
  </c:pivotSource>
  <c:chart>
    <c:autoTitleDeleted val="1"/>
    <c:pivotFmts>
      <c:pivotFmt>
        <c:idx val="0"/>
        <c:marker>
          <c:symbol val="none"/>
        </c:marker>
        <c:dLbl>
          <c:idx val="0"/>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0.17316776027996494"/>
              <c:y val="-0.22698563721201517"/>
            </c:manualLayout>
          </c:layou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0.14174660979877515"/>
              <c:y val="0.15722331583552057"/>
            </c:manualLayout>
          </c:layout>
          <c:showLegendKey val="0"/>
          <c:showVal val="0"/>
          <c:showCatName val="1"/>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4"/>
        <c:dLbl>
          <c:idx val="0"/>
          <c:layout>
            <c:manualLayout>
              <c:x val="-0.14174660979877515"/>
              <c:y val="0.15722331583552057"/>
            </c:manualLayout>
          </c:layout>
          <c:showLegendKey val="0"/>
          <c:showVal val="0"/>
          <c:showCatName val="1"/>
          <c:showSerName val="0"/>
          <c:showPercent val="1"/>
          <c:showBubbleSize val="0"/>
          <c:extLst>
            <c:ext xmlns:c15="http://schemas.microsoft.com/office/drawing/2012/chart" uri="{CE6537A1-D6FC-4f65-9D91-7224C49458BB}"/>
          </c:extLst>
        </c:dLbl>
      </c:pivotFmt>
      <c:pivotFmt>
        <c:idx val="5"/>
        <c:dLbl>
          <c:idx val="0"/>
          <c:layout>
            <c:manualLayout>
              <c:x val="0.17316776027996494"/>
              <c:y val="-0.22698563721201517"/>
            </c:manualLayout>
          </c:layout>
          <c:showLegendKey val="0"/>
          <c:showVal val="0"/>
          <c:showCatName val="1"/>
          <c:showSerName val="0"/>
          <c:showPercent val="1"/>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7"/>
        <c:dLbl>
          <c:idx val="0"/>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8"/>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9"/>
        <c:dLbl>
          <c:idx val="0"/>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Lst>
        </c:dLbl>
      </c:pivotFmt>
      <c:pivotFmt>
        <c:idx val="10"/>
        <c:marker>
          <c:symbol val="none"/>
        </c:marker>
        <c:dLbl>
          <c:idx val="0"/>
          <c:spPr>
            <a:noFill/>
            <a:ln>
              <a:noFill/>
            </a:ln>
            <a:effectLst/>
          </c:spPr>
          <c:txPr>
            <a:bodyPr/>
            <a:lstStyle/>
            <a:p>
              <a:pPr>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1"/>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2"/>
        <c:dLbl>
          <c:idx val="0"/>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5"/>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6"/>
        <c:dLbl>
          <c:idx val="0"/>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7"/>
        <c:dLbl>
          <c:idx val="0"/>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Lst>
        </c:dLbl>
      </c:pivotFmt>
    </c:pivotFmts>
    <c:plotArea>
      <c:layout/>
      <c:pieChart>
        <c:varyColors val="1"/>
        <c:ser>
          <c:idx val="0"/>
          <c:order val="0"/>
          <c:tx>
            <c:strRef>
              <c:f>'TABLA BAJOS DESEMPEÑOS IT'!$I$12</c:f>
              <c:strCache>
                <c:ptCount val="1"/>
                <c:pt idx="0">
                  <c:v>Total</c:v>
                </c:pt>
              </c:strCache>
            </c:strRef>
          </c:tx>
          <c:dLbls>
            <c:dLbl>
              <c:idx val="0"/>
              <c:layout>
                <c:manualLayout>
                  <c:x val="-6.9070756780402448E-2"/>
                  <c:y val="0.19046186934966464"/>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0E-4DAB-A008-16CD286771E4}"/>
                </c:ext>
              </c:extLst>
            </c:dLbl>
            <c:dLbl>
              <c:idx val="1"/>
              <c:layout>
                <c:manualLayout>
                  <c:x val="-9.7692475940507437E-2"/>
                  <c:y val="-0.29439814814814813"/>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0E-4DAB-A008-16CD286771E4}"/>
                </c:ext>
              </c:extLst>
            </c:dLbl>
            <c:dLbl>
              <c:idx val="2"/>
              <c:spPr/>
              <c:txPr>
                <a:bodyPr/>
                <a:lstStyle/>
                <a:p>
                  <a:pPr>
                    <a:defRPr b="1"/>
                  </a:pPr>
                  <a:endParaRPr lang="es-MX"/>
                </a:p>
              </c:txPr>
              <c:showLegendKey val="1"/>
              <c:showVal val="1"/>
              <c:showCatName val="1"/>
              <c:showSerName val="1"/>
              <c:showPercent val="1"/>
              <c:showBubbleSize val="1"/>
              <c:extLst>
                <c:ext xmlns:c15="http://schemas.microsoft.com/office/drawing/2012/chart" uri="{CE6537A1-D6FC-4f65-9D91-7224C49458BB}"/>
                <c:ext xmlns:c16="http://schemas.microsoft.com/office/drawing/2014/chart" uri="{C3380CC4-5D6E-409C-BE32-E72D297353CC}">
                  <c16:uniqueId val="{00000002-A10E-4DAB-A008-16CD286771E4}"/>
                </c:ext>
              </c:extLst>
            </c:dLbl>
            <c:spPr>
              <a:noFill/>
              <a:ln>
                <a:noFill/>
              </a:ln>
              <a:effectLst/>
            </c:spPr>
            <c:txPr>
              <a:bodyPr/>
              <a:lstStyle/>
              <a:p>
                <a:pPr>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'TABLA BAJOS DESEMPEÑOS IT'!$H$13:$H$15</c:f>
              <c:strCache>
                <c:ptCount val="3"/>
                <c:pt idx="0">
                  <c:v>BAJO</c:v>
                </c:pt>
                <c:pt idx="1">
                  <c:v>CRÍTICO</c:v>
                </c:pt>
                <c:pt idx="2">
                  <c:v>MEDIO</c:v>
                </c:pt>
              </c:strCache>
            </c:strRef>
          </c:cat>
          <c:val>
            <c:numRef>
              <c:f>'TABLA BAJOS DESEMPEÑOS IT'!$I$13:$I$15</c:f>
              <c:numCache>
                <c:formatCode>General</c:formatCode>
                <c:ptCount val="3"/>
                <c:pt idx="0">
                  <c:v>3</c:v>
                </c:pt>
                <c:pt idx="1">
                  <c:v>16</c:v>
                </c:pt>
                <c:pt idx="2">
                  <c:v>5</c:v>
                </c:pt>
              </c:numCache>
            </c:numRef>
          </c:val>
          <c:extLst>
            <c:ext xmlns:c16="http://schemas.microsoft.com/office/drawing/2014/chart" uri="{C3380CC4-5D6E-409C-BE32-E72D297353CC}">
              <c16:uniqueId val="{00000003-A10E-4DAB-A008-16CD286771E4}"/>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TIPO DE INDICADOR</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'INDICADORES POR TIPO'!$C$12</c:f>
              <c:strCache>
                <c:ptCount val="1"/>
                <c:pt idx="0">
                  <c:v>INDICADOR</c:v>
                </c:pt>
              </c:strCache>
            </c:strRef>
          </c:tx>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B3-44CE-8624-90ED016EF306}"/>
              </c:ext>
            </c:extLst>
          </c:dPt>
          <c:dPt>
            <c:idx val="1"/>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5B3-44CE-8624-90ED016EF306}"/>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5B3-44CE-8624-90ED016EF306}"/>
              </c:ext>
            </c:extLst>
          </c:dPt>
          <c:dLbls>
            <c:dLbl>
              <c:idx val="0"/>
              <c:layout>
                <c:manualLayout>
                  <c:x val="-0.11218802195180157"/>
                  <c:y val="0.15590519531503386"/>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fld id="{013E15D6-9667-49AA-AAD2-7E1FFF4C3E35}" type="CATEGORYNAME">
                      <a:rPr lang="en-US">
                        <a:solidFill>
                          <a:schemeClr val="bg1"/>
                        </a:solidFill>
                      </a:rPr>
                      <a:pPr>
                        <a:defRPr>
                          <a:solidFill>
                            <a:schemeClr val="bg1"/>
                          </a:solidFill>
                        </a:defRPr>
                      </a:pPr>
                      <a:t>[NOMBRE DE CATEGORÍA]</a:t>
                    </a:fld>
                    <a:r>
                      <a:rPr lang="en-US">
                        <a:solidFill>
                          <a:schemeClr val="bg1"/>
                        </a:solidFill>
                      </a:rPr>
                      <a:t>  </a:t>
                    </a:r>
                    <a:fld id="{62F26AA9-5CD1-40E0-A13B-4EC7A3E1C5FC}" type="PERCENTAGE">
                      <a:rPr lang="en-US">
                        <a:solidFill>
                          <a:schemeClr val="bg1"/>
                        </a:solidFill>
                      </a:rPr>
                      <a:pPr>
                        <a:defRPr>
                          <a:solidFill>
                            <a:schemeClr val="bg1"/>
                          </a:solidFill>
                        </a:defRPr>
                      </a:pPr>
                      <a:t>[PORCENTAJE]</a:t>
                    </a:fld>
                    <a:endParaRPr lang="en-US">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5B3-44CE-8624-90ED016EF306}"/>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fld id="{E4F34550-9DE8-4E8E-9E7B-E55C9A3B38AA}" type="CATEGORYNAME">
                      <a:rPr lang="en-US">
                        <a:solidFill>
                          <a:schemeClr val="bg1"/>
                        </a:solidFill>
                      </a:rPr>
                      <a:pPr>
                        <a:defRPr>
                          <a:solidFill>
                            <a:schemeClr val="bg1"/>
                          </a:solidFill>
                        </a:defRPr>
                      </a:pPr>
                      <a:t>[NOMBRE DE CATEGORÍA]</a:t>
                    </a:fld>
                    <a:r>
                      <a:rPr lang="en-US">
                        <a:solidFill>
                          <a:schemeClr val="bg1"/>
                        </a:solidFill>
                      </a:rPr>
                      <a:t> </a:t>
                    </a:r>
                    <a:fld id="{735C0855-BE49-466E-980A-531370D4E2DE}" type="PERCENTAGE">
                      <a:rPr lang="en-US">
                        <a:solidFill>
                          <a:schemeClr val="bg1"/>
                        </a:solidFill>
                      </a:rPr>
                      <a:pPr>
                        <a:defRPr>
                          <a:solidFill>
                            <a:schemeClr val="bg1"/>
                          </a:solidFill>
                        </a:defRPr>
                      </a:pPr>
                      <a:t>[PORCENTAJE]</a:t>
                    </a:fld>
                    <a:endParaRPr lang="en-US">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ct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5B3-44CE-8624-90ED016EF306}"/>
                </c:ext>
              </c:extLst>
            </c:dLbl>
            <c:dLbl>
              <c:idx val="2"/>
              <c:layout>
                <c:manualLayout>
                  <c:x val="0.15335600095442614"/>
                  <c:y val="0.11241736498588864"/>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fld id="{DC63A226-B06C-4945-8C45-BD0B87FB4B72}" type="CATEGORYNAME">
                      <a:rPr lang="en-US">
                        <a:solidFill>
                          <a:schemeClr val="bg1"/>
                        </a:solidFill>
                      </a:rPr>
                      <a:pPr>
                        <a:defRPr>
                          <a:solidFill>
                            <a:schemeClr val="bg1"/>
                          </a:solidFill>
                        </a:defRPr>
                      </a:pPr>
                      <a:t>[NOMBRE DE CATEGORÍA]</a:t>
                    </a:fld>
                    <a:r>
                      <a:rPr lang="en-US">
                        <a:solidFill>
                          <a:schemeClr val="bg1"/>
                        </a:solidFill>
                      </a:rPr>
                      <a:t> </a:t>
                    </a:r>
                    <a:fld id="{B0EF6FE0-0B53-435B-8CEB-75E5394123C2}" type="PERCENTAGE">
                      <a:rPr lang="en-US">
                        <a:solidFill>
                          <a:schemeClr val="bg1"/>
                        </a:solidFill>
                      </a:rPr>
                      <a:pPr>
                        <a:defRPr>
                          <a:solidFill>
                            <a:schemeClr val="bg1"/>
                          </a:solidFill>
                        </a:defRPr>
                      </a:pPr>
                      <a:t>[PORCENTAJE]</a:t>
                    </a:fld>
                    <a:endParaRPr lang="en-US">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5B3-44CE-8624-90ED016EF30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es-MX"/>
              </a:p>
            </c:txPr>
            <c:dLblPos val="ct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'INDICADORES POR TIPO'!$B$14:$B$16</c:f>
              <c:strCache>
                <c:ptCount val="3"/>
                <c:pt idx="0">
                  <c:v>EFECTIVIDAD</c:v>
                </c:pt>
                <c:pt idx="1">
                  <c:v>EFICACIA</c:v>
                </c:pt>
                <c:pt idx="2">
                  <c:v>EFICIENCIA</c:v>
                </c:pt>
              </c:strCache>
            </c:strRef>
          </c:cat>
          <c:val>
            <c:numRef>
              <c:f>'INDICADORES POR TIPO'!$C$14:$C$16</c:f>
              <c:numCache>
                <c:formatCode>General</c:formatCode>
                <c:ptCount val="3"/>
                <c:pt idx="0">
                  <c:v>31</c:v>
                </c:pt>
                <c:pt idx="1">
                  <c:v>139</c:v>
                </c:pt>
                <c:pt idx="2">
                  <c:v>37</c:v>
                </c:pt>
              </c:numCache>
            </c:numRef>
          </c:val>
          <c:extLst>
            <c:ext xmlns:c16="http://schemas.microsoft.com/office/drawing/2014/chart" uri="{C3380CC4-5D6E-409C-BE32-E72D297353CC}">
              <c16:uniqueId val="{00000000-93FF-4591-8843-300B725A6EC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2019_TRIM_I.xlsx]ANÁLISIS BAJOS DESEMPEÑOS!Tabla dinámica1</c:name>
    <c:fmtId val="0"/>
  </c:pivotSource>
  <c:chart>
    <c:autoTitleDeleted val="1"/>
    <c:pivotFmts>
      <c:pivotFmt>
        <c:idx val="0"/>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floor>
    <c:sideWall>
      <c:thickness val="0"/>
      <c:spPr>
        <a:ln>
          <a:noFill/>
        </a:ln>
      </c:spPr>
    </c:sideWall>
    <c:backWall>
      <c:thickness val="0"/>
      <c:spPr>
        <a:ln>
          <a:noFill/>
        </a:ln>
      </c:spPr>
    </c:backWall>
    <c:plotArea>
      <c:layout/>
      <c:bar3DChart>
        <c:barDir val="bar"/>
        <c:grouping val="clustered"/>
        <c:varyColors val="1"/>
        <c:ser>
          <c:idx val="0"/>
          <c:order val="0"/>
          <c:tx>
            <c:strRef>
              <c:f>'ANÁLISIS BAJOS DESEMPEÑOS'!$B$20</c:f>
              <c:strCache>
                <c:ptCount val="1"/>
                <c:pt idx="0">
                  <c:v>Total</c:v>
                </c:pt>
              </c:strCache>
            </c:strRef>
          </c:tx>
          <c:invertIfNegative val="0"/>
          <c:dLbls>
            <c:spPr/>
            <c:txPr>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'ANÁLISIS BAJOS DESEMPEÑOS'!$A$21:$A$37</c:f>
              <c:strCache>
                <c:ptCount val="16"/>
                <c:pt idx="0">
                  <c:v>Gestion de Seguridad Social Integral</c:v>
                </c:pt>
                <c:pt idx="1">
                  <c:v>Gestion del riesgo de desastres</c:v>
                </c:pt>
                <c:pt idx="2">
                  <c:v>Control Interno a la Gestión</c:v>
                </c:pt>
                <c:pt idx="3">
                  <c:v>Gestión de Paz y Cultura Ciudadana</c:v>
                </c:pt>
                <c:pt idx="4">
                  <c:v>Desarrollo Económico y Competitividad</c:v>
                </c:pt>
                <c:pt idx="5">
                  <c:v>Servicios Públicos</c:v>
                </c:pt>
                <c:pt idx="6">
                  <c:v>Gestión de Finanzas Públicas</c:v>
                </c:pt>
                <c:pt idx="7">
                  <c:v>Liquidaciones Laborales</c:v>
                </c:pt>
                <c:pt idx="8">
                  <c:v>Información Estratégica</c:v>
                </c:pt>
                <c:pt idx="9">
                  <c:v>Gestión Cultural</c:v>
                </c:pt>
                <c:pt idx="10">
                  <c:v>Gestión Catastral</c:v>
                </c:pt>
                <c:pt idx="11">
                  <c:v>Gestión Documental </c:v>
                </c:pt>
                <c:pt idx="12">
                  <c:v>Gestión y Desarrollo Humano </c:v>
                </c:pt>
                <c:pt idx="13">
                  <c:v>Atención a la Comunidad y grupos poblacionales</c:v>
                </c:pt>
                <c:pt idx="14">
                  <c:v>Servicio de Vivienda Social</c:v>
                </c:pt>
                <c:pt idx="15">
                  <c:v>Gestión Tributaria </c:v>
                </c:pt>
              </c:strCache>
            </c:strRef>
          </c:cat>
          <c:val>
            <c:numRef>
              <c:f>'ANÁLISIS BAJOS DESEMPEÑOS'!$B$21:$B$37</c:f>
              <c:numCache>
                <c:formatCode>General</c:formatCode>
                <c:ptCount val="16"/>
                <c:pt idx="0">
                  <c:v>1</c:v>
                </c:pt>
                <c:pt idx="1">
                  <c:v>1</c:v>
                </c:pt>
                <c:pt idx="2">
                  <c:v>1</c:v>
                </c:pt>
                <c:pt idx="3">
                  <c:v>1</c:v>
                </c:pt>
                <c:pt idx="4">
                  <c:v>1</c:v>
                </c:pt>
                <c:pt idx="5">
                  <c:v>1</c:v>
                </c:pt>
                <c:pt idx="6">
                  <c:v>1</c:v>
                </c:pt>
                <c:pt idx="7">
                  <c:v>1</c:v>
                </c:pt>
                <c:pt idx="8">
                  <c:v>1</c:v>
                </c:pt>
                <c:pt idx="9">
                  <c:v>2</c:v>
                </c:pt>
                <c:pt idx="10">
                  <c:v>2</c:v>
                </c:pt>
                <c:pt idx="11">
                  <c:v>3</c:v>
                </c:pt>
                <c:pt idx="12">
                  <c:v>3</c:v>
                </c:pt>
                <c:pt idx="13">
                  <c:v>4</c:v>
                </c:pt>
                <c:pt idx="14">
                  <c:v>4</c:v>
                </c:pt>
                <c:pt idx="15">
                  <c:v>12</c:v>
                </c:pt>
              </c:numCache>
            </c:numRef>
          </c:val>
          <c:extLst>
            <c:ext xmlns:c16="http://schemas.microsoft.com/office/drawing/2014/chart" uri="{C3380CC4-5D6E-409C-BE32-E72D297353CC}">
              <c16:uniqueId val="{00000000-8A34-445B-A5F1-1D39CEF28572}"/>
            </c:ext>
          </c:extLst>
        </c:ser>
        <c:dLbls>
          <c:showLegendKey val="0"/>
          <c:showVal val="1"/>
          <c:showCatName val="0"/>
          <c:showSerName val="0"/>
          <c:showPercent val="0"/>
          <c:showBubbleSize val="0"/>
        </c:dLbls>
        <c:gapWidth val="150"/>
        <c:shape val="cylinder"/>
        <c:axId val="212981248"/>
        <c:axId val="215903040"/>
        <c:axId val="0"/>
      </c:bar3DChart>
      <c:catAx>
        <c:axId val="212981248"/>
        <c:scaling>
          <c:orientation val="minMax"/>
        </c:scaling>
        <c:delete val="0"/>
        <c:axPos val="l"/>
        <c:numFmt formatCode="General" sourceLinked="0"/>
        <c:majorTickMark val="out"/>
        <c:minorTickMark val="none"/>
        <c:tickLblPos val="nextTo"/>
        <c:crossAx val="215903040"/>
        <c:crosses val="autoZero"/>
        <c:auto val="1"/>
        <c:lblAlgn val="ctr"/>
        <c:lblOffset val="100"/>
        <c:noMultiLvlLbl val="0"/>
      </c:catAx>
      <c:valAx>
        <c:axId val="215903040"/>
        <c:scaling>
          <c:orientation val="minMax"/>
        </c:scaling>
        <c:delete val="0"/>
        <c:axPos val="b"/>
        <c:numFmt formatCode="General" sourceLinked="1"/>
        <c:majorTickMark val="out"/>
        <c:minorTickMark val="none"/>
        <c:tickLblPos val="nextTo"/>
        <c:crossAx val="212981248"/>
        <c:crosses val="autoZero"/>
        <c:crossBetween val="between"/>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2019_TRIM_I.xlsx]TABLA BAJOS DESEMPEÑOS!Tabla dinámica2</c:name>
    <c:fmtId val="0"/>
  </c:pivotSource>
  <c:chart>
    <c:autoTitleDeleted val="1"/>
    <c:pivotFmts>
      <c:pivotFmt>
        <c:idx val="0"/>
        <c:marker>
          <c:symbol val="none"/>
        </c:marker>
        <c:dLbl>
          <c:idx val="0"/>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0.17316776027996494"/>
              <c:y val="-0.22698563721201517"/>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0.14174660979877515"/>
              <c:y val="0.15722331583552057"/>
            </c:manualLayout>
          </c:layout>
          <c:spPr/>
          <c:txPr>
            <a:bodyPr/>
            <a:lstStyle/>
            <a:p>
              <a:pPr>
                <a:defRPr b="1"/>
              </a:pPr>
              <a:endParaRPr lang="es-MX"/>
            </a:p>
          </c:txPr>
          <c:showLegendKey val="0"/>
          <c:showVal val="0"/>
          <c:showCatName val="1"/>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'TABLA BAJOS DESEMPEÑOS'!$I$15</c:f>
              <c:strCache>
                <c:ptCount val="1"/>
                <c:pt idx="0">
                  <c:v>Total</c:v>
                </c:pt>
              </c:strCache>
            </c:strRef>
          </c:tx>
          <c:dLbls>
            <c:dLbl>
              <c:idx val="0"/>
              <c:layout>
                <c:manualLayout>
                  <c:x val="-0.14174660979877515"/>
                  <c:y val="0.157223315835520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B7-4A5A-8539-FB01117F3C98}"/>
                </c:ext>
              </c:extLst>
            </c:dLbl>
            <c:dLbl>
              <c:idx val="1"/>
              <c:layout>
                <c:manualLayout>
                  <c:x val="0.17316776027996494"/>
                  <c:y val="-0.226985637212015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B7-4A5A-8539-FB01117F3C98}"/>
                </c:ext>
              </c:extLst>
            </c:dLbl>
            <c:spPr/>
            <c:txPr>
              <a:bodyPr/>
              <a:lstStyle/>
              <a:p>
                <a:pPr>
                  <a:defRPr b="1"/>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'TABLA BAJOS DESEMPEÑOS'!$H$16:$H$18</c:f>
              <c:strCache>
                <c:ptCount val="3"/>
                <c:pt idx="0">
                  <c:v>BAJO</c:v>
                </c:pt>
                <c:pt idx="1">
                  <c:v>CRÍTICO</c:v>
                </c:pt>
                <c:pt idx="2">
                  <c:v>MEDIO</c:v>
                </c:pt>
              </c:strCache>
            </c:strRef>
          </c:cat>
          <c:val>
            <c:numRef>
              <c:f>'TABLA BAJOS DESEMPEÑOS'!$I$16:$I$18</c:f>
              <c:numCache>
                <c:formatCode>General</c:formatCode>
                <c:ptCount val="3"/>
                <c:pt idx="0">
                  <c:v>11</c:v>
                </c:pt>
                <c:pt idx="1">
                  <c:v>24</c:v>
                </c:pt>
                <c:pt idx="2">
                  <c:v>4</c:v>
                </c:pt>
              </c:numCache>
            </c:numRef>
          </c:val>
          <c:extLst>
            <c:ext xmlns:c16="http://schemas.microsoft.com/office/drawing/2014/chart" uri="{C3380CC4-5D6E-409C-BE32-E72D297353CC}">
              <c16:uniqueId val="{00000002-89B7-4A5A-8539-FB01117F3C98}"/>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2019_TRIM_I.xlsx]INDICADORES POR PROCESO!Tabla dinámica2</c:name>
    <c:fmtId val="0"/>
  </c:pivotSource>
  <c:chart>
    <c:autoTitleDeleted val="1"/>
    <c:pivotFmts>
      <c:pivotFmt>
        <c:idx val="0"/>
        <c:marker>
          <c:symbol val="none"/>
        </c:marker>
        <c:dLbl>
          <c:idx val="0"/>
          <c:spPr/>
          <c:txPr>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floor>
    <c:sideWall>
      <c:thickness val="0"/>
    </c:sideWall>
    <c:backWall>
      <c:thickness val="0"/>
    </c:backWall>
    <c:plotArea>
      <c:layout/>
      <c:bar3DChart>
        <c:barDir val="bar"/>
        <c:grouping val="clustered"/>
        <c:varyColors val="1"/>
        <c:ser>
          <c:idx val="0"/>
          <c:order val="0"/>
          <c:tx>
            <c:strRef>
              <c:f>'INDICADORES POR PROCESO'!$E$14</c:f>
              <c:strCache>
                <c:ptCount val="1"/>
                <c:pt idx="0">
                  <c:v>Total</c:v>
                </c:pt>
              </c:strCache>
            </c:strRef>
          </c:tx>
          <c:invertIfNegative val="0"/>
          <c:dLbls>
            <c:spPr/>
            <c:txPr>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'INDICADORES POR PROCESO'!$D$15:$D$52</c:f>
              <c:strCache>
                <c:ptCount val="37"/>
                <c:pt idx="0">
                  <c:v>Administración de Tecnologías de la Información y las Comunicaciones (TIC)</c:v>
                </c:pt>
                <c:pt idx="1">
                  <c:v>Administración de Tesorería </c:v>
                </c:pt>
                <c:pt idx="2">
                  <c:v>Adquisición de Bienes, Obras  y Servicios</c:v>
                </c:pt>
                <c:pt idx="3">
                  <c:v>Atención a la Comunidad y grupos poblacionales</c:v>
                </c:pt>
                <c:pt idx="4">
                  <c:v>Atencion al Usuario </c:v>
                </c:pt>
                <c:pt idx="5">
                  <c:v>Comunicación Pública</c:v>
                </c:pt>
                <c:pt idx="6">
                  <c:v>Contabilidad General</c:v>
                </c:pt>
                <c:pt idx="7">
                  <c:v>Control Disciplinario</c:v>
                </c:pt>
                <c:pt idx="8">
                  <c:v>Control Interno a la Gestión</c:v>
                </c:pt>
                <c:pt idx="9">
                  <c:v>Control y Mantenimiento del Orden Publico</c:v>
                </c:pt>
                <c:pt idx="10">
                  <c:v>Convivencia y Fortalecimiento Social</c:v>
                </c:pt>
                <c:pt idx="11">
                  <c:v>Desarrollo Económico y Competitividad</c:v>
                </c:pt>
                <c:pt idx="12">
                  <c:v>Desarrollo Físico</c:v>
                </c:pt>
                <c:pt idx="13">
                  <c:v>Gestión Catastral</c:v>
                </c:pt>
                <c:pt idx="14">
                  <c:v>Gestión Cultural</c:v>
                </c:pt>
                <c:pt idx="15">
                  <c:v>Gestión de Finanzas Públicas</c:v>
                </c:pt>
                <c:pt idx="16">
                  <c:v>Gestión de Paz y Cultura Ciudadana</c:v>
                </c:pt>
                <c:pt idx="17">
                  <c:v>Gestion de Seguridad Social Integral</c:v>
                </c:pt>
                <c:pt idx="18">
                  <c:v>Gestion del riesgo de desastres</c:v>
                </c:pt>
                <c:pt idx="19">
                  <c:v>Gestión del Tránsito y Transporte </c:v>
                </c:pt>
                <c:pt idx="20">
                  <c:v>Gestión del Turismo</c:v>
                </c:pt>
                <c:pt idx="21">
                  <c:v>Gestión Documental </c:v>
                </c:pt>
                <c:pt idx="22">
                  <c:v>Gestión Jurídica</c:v>
                </c:pt>
                <c:pt idx="23">
                  <c:v>Gestión Tributaria </c:v>
                </c:pt>
                <c:pt idx="24">
                  <c:v>Gestión y Desarrollo Humano </c:v>
                </c:pt>
                <c:pt idx="25">
                  <c:v>Información Estratégica</c:v>
                </c:pt>
                <c:pt idx="26">
                  <c:v>Liquidaciones Laborales</c:v>
                </c:pt>
                <c:pt idx="27">
                  <c:v>Participación Ciudadana y Gestión Comunitaria</c:v>
                </c:pt>
                <c:pt idx="28">
                  <c:v>Planeación Económica y Social</c:v>
                </c:pt>
                <c:pt idx="29">
                  <c:v>Planeación Física y del Ordenamiento Territorial</c:v>
                </c:pt>
                <c:pt idx="30">
                  <c:v>Planeación Institucional</c:v>
                </c:pt>
                <c:pt idx="31">
                  <c:v>Prestación del Servicio Educativo</c:v>
                </c:pt>
                <c:pt idx="32">
                  <c:v>Servicio de Deporte y Recreación</c:v>
                </c:pt>
                <c:pt idx="33">
                  <c:v>Servicio de Salud Pública</c:v>
                </c:pt>
                <c:pt idx="34">
                  <c:v>Servicio de Vivienda Social</c:v>
                </c:pt>
                <c:pt idx="35">
                  <c:v>Servicios Públicos</c:v>
                </c:pt>
                <c:pt idx="36">
                  <c:v>Sustentabilidad Ambiental</c:v>
                </c:pt>
              </c:strCache>
            </c:strRef>
          </c:cat>
          <c:val>
            <c:numRef>
              <c:f>'INDICADORES POR PROCESO'!$E$15:$E$52</c:f>
              <c:numCache>
                <c:formatCode>General</c:formatCode>
                <c:ptCount val="37"/>
                <c:pt idx="0">
                  <c:v>3</c:v>
                </c:pt>
                <c:pt idx="1">
                  <c:v>9</c:v>
                </c:pt>
                <c:pt idx="2">
                  <c:v>3</c:v>
                </c:pt>
                <c:pt idx="3">
                  <c:v>8</c:v>
                </c:pt>
                <c:pt idx="4">
                  <c:v>4</c:v>
                </c:pt>
                <c:pt idx="5">
                  <c:v>2</c:v>
                </c:pt>
                <c:pt idx="6">
                  <c:v>7</c:v>
                </c:pt>
                <c:pt idx="7">
                  <c:v>2</c:v>
                </c:pt>
                <c:pt idx="8">
                  <c:v>8</c:v>
                </c:pt>
                <c:pt idx="9">
                  <c:v>3</c:v>
                </c:pt>
                <c:pt idx="10">
                  <c:v>4</c:v>
                </c:pt>
                <c:pt idx="11">
                  <c:v>4</c:v>
                </c:pt>
                <c:pt idx="12">
                  <c:v>2</c:v>
                </c:pt>
                <c:pt idx="13">
                  <c:v>3</c:v>
                </c:pt>
                <c:pt idx="14">
                  <c:v>16</c:v>
                </c:pt>
                <c:pt idx="15">
                  <c:v>18</c:v>
                </c:pt>
                <c:pt idx="16">
                  <c:v>7</c:v>
                </c:pt>
                <c:pt idx="17">
                  <c:v>3</c:v>
                </c:pt>
                <c:pt idx="18">
                  <c:v>2</c:v>
                </c:pt>
                <c:pt idx="19">
                  <c:v>5</c:v>
                </c:pt>
                <c:pt idx="20">
                  <c:v>5</c:v>
                </c:pt>
                <c:pt idx="21">
                  <c:v>4</c:v>
                </c:pt>
                <c:pt idx="22">
                  <c:v>5</c:v>
                </c:pt>
                <c:pt idx="23">
                  <c:v>21</c:v>
                </c:pt>
                <c:pt idx="24">
                  <c:v>14</c:v>
                </c:pt>
                <c:pt idx="25">
                  <c:v>2</c:v>
                </c:pt>
                <c:pt idx="26">
                  <c:v>3</c:v>
                </c:pt>
                <c:pt idx="27">
                  <c:v>3</c:v>
                </c:pt>
                <c:pt idx="28">
                  <c:v>3</c:v>
                </c:pt>
                <c:pt idx="29">
                  <c:v>2</c:v>
                </c:pt>
                <c:pt idx="30">
                  <c:v>2</c:v>
                </c:pt>
                <c:pt idx="31">
                  <c:v>3</c:v>
                </c:pt>
                <c:pt idx="32">
                  <c:v>3</c:v>
                </c:pt>
                <c:pt idx="33">
                  <c:v>4</c:v>
                </c:pt>
                <c:pt idx="34">
                  <c:v>6</c:v>
                </c:pt>
                <c:pt idx="35">
                  <c:v>11</c:v>
                </c:pt>
                <c:pt idx="36">
                  <c:v>3</c:v>
                </c:pt>
              </c:numCache>
            </c:numRef>
          </c:val>
          <c:extLst>
            <c:ext xmlns:c16="http://schemas.microsoft.com/office/drawing/2014/chart" uri="{C3380CC4-5D6E-409C-BE32-E72D297353CC}">
              <c16:uniqueId val="{00000000-BFF4-4513-8452-C5FA0C199626}"/>
            </c:ext>
          </c:extLst>
        </c:ser>
        <c:dLbls>
          <c:showLegendKey val="0"/>
          <c:showVal val="1"/>
          <c:showCatName val="0"/>
          <c:showSerName val="0"/>
          <c:showPercent val="0"/>
          <c:showBubbleSize val="0"/>
        </c:dLbls>
        <c:gapWidth val="150"/>
        <c:shape val="cylinder"/>
        <c:axId val="215029248"/>
        <c:axId val="217384640"/>
        <c:axId val="0"/>
      </c:bar3DChart>
      <c:catAx>
        <c:axId val="215029248"/>
        <c:scaling>
          <c:orientation val="minMax"/>
        </c:scaling>
        <c:delete val="0"/>
        <c:axPos val="l"/>
        <c:numFmt formatCode="General" sourceLinked="0"/>
        <c:majorTickMark val="out"/>
        <c:minorTickMark val="none"/>
        <c:tickLblPos val="nextTo"/>
        <c:crossAx val="217384640"/>
        <c:crosses val="autoZero"/>
        <c:auto val="1"/>
        <c:lblAlgn val="ctr"/>
        <c:lblOffset val="100"/>
        <c:noMultiLvlLbl val="0"/>
      </c:catAx>
      <c:valAx>
        <c:axId val="217384640"/>
        <c:scaling>
          <c:orientation val="minMax"/>
        </c:scaling>
        <c:delete val="1"/>
        <c:axPos val="b"/>
        <c:numFmt formatCode="General" sourceLinked="1"/>
        <c:majorTickMark val="out"/>
        <c:minorTickMark val="none"/>
        <c:tickLblPos val="nextTo"/>
        <c:crossAx val="2150292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1"/>
        <c:ser>
          <c:idx val="0"/>
          <c:order val="0"/>
          <c:tx>
            <c:strRef>
              <c:f>'INDICADORES POR ORGANISMOS'!$D$12</c:f>
              <c:strCache>
                <c:ptCount val="1"/>
                <c:pt idx="0">
                  <c:v>INDICADORES</c:v>
                </c:pt>
              </c:strCache>
            </c:strRef>
          </c:tx>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CD24-4E25-97C8-858B842A62F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CD24-4E25-97C8-858B842A62F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CD24-4E25-97C8-858B842A62F6}"/>
              </c:ext>
            </c:extLst>
          </c:dPt>
          <c:dPt>
            <c:idx val="3"/>
            <c:invertIfNegative val="0"/>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CD24-4E25-97C8-858B842A62F6}"/>
              </c:ext>
            </c:extLst>
          </c:dPt>
          <c:dPt>
            <c:idx val="4"/>
            <c:invertIfNegative val="0"/>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CD24-4E25-97C8-858B842A62F6}"/>
              </c:ext>
            </c:extLst>
          </c:dPt>
          <c:dPt>
            <c:idx val="5"/>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CD24-4E25-97C8-858B842A62F6}"/>
              </c:ext>
            </c:extLst>
          </c:dPt>
          <c:dPt>
            <c:idx val="6"/>
            <c:invertIfNegative val="0"/>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CD24-4E25-97C8-858B842A62F6}"/>
              </c:ext>
            </c:extLst>
          </c:dPt>
          <c:dPt>
            <c:idx val="7"/>
            <c:invertIfNegative val="0"/>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CD24-4E25-97C8-858B842A62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'INDICADORES POR ORGANISMOS'!$C$13:$C$38</c:f>
              <c:strCache>
                <c:ptCount val="26"/>
                <c:pt idx="0">
                  <c:v>Departamento Administrativo de Contratación</c:v>
                </c:pt>
                <c:pt idx="1">
                  <c:v>Departamento Administrativo de Control Disciplinario</c:v>
                </c:pt>
                <c:pt idx="2">
                  <c:v>Departamento Administrativo de Control Interno
</c:v>
                </c:pt>
                <c:pt idx="3">
                  <c:v>Departamento Administrativo de Desarrollo e Innovación Institucional</c:v>
                </c:pt>
                <c:pt idx="4">
                  <c:v>Departamento administrativo de gestión del Medio Ambiente  - DAGMA</c:v>
                </c:pt>
                <c:pt idx="5">
                  <c:v>Departamento Administrativo de Gestión Jurídica Pública</c:v>
                </c:pt>
                <c:pt idx="6">
                  <c:v>Departamento Administrativo de Hacienda Municipal</c:v>
                </c:pt>
                <c:pt idx="7">
                  <c:v>Departamento Administrativo de Planeación Municipal</c:v>
                </c:pt>
                <c:pt idx="8">
                  <c:v>Departamento Administrativo de Tecnologías de la Información y las Comunicaciones</c:v>
                </c:pt>
                <c:pt idx="9">
                  <c:v>Departamento Admnistrativo de Hacienda Pública</c:v>
                </c:pt>
                <c:pt idx="10">
                  <c:v>Secretaría de Bienestar Social</c:v>
                </c:pt>
                <c:pt idx="11">
                  <c:v>Secretaría de Cultura</c:v>
                </c:pt>
                <c:pt idx="12">
                  <c:v>Secretaría de Desarrollo Territorial y Participacion Ciudadana</c:v>
                </c:pt>
                <c:pt idx="13">
                  <c:v>Secretaría de Educación </c:v>
                </c:pt>
                <c:pt idx="14">
                  <c:v>Secretaria de Gestion del Riesgo, Emergencia y Desastres</c:v>
                </c:pt>
                <c:pt idx="15">
                  <c:v>Secretaría de Gobierno</c:v>
                </c:pt>
                <c:pt idx="16">
                  <c:v>Secretaría de Infraestructura</c:v>
                </c:pt>
                <c:pt idx="17">
                  <c:v>Secretaria de Movilidad</c:v>
                </c:pt>
                <c:pt idx="18">
                  <c:v>Secretaría de Paz y Cultura Ciudadana </c:v>
                </c:pt>
                <c:pt idx="19">
                  <c:v>Secretaría de Salud Pública</c:v>
                </c:pt>
                <c:pt idx="20">
                  <c:v>Secretaría de Seguridad y Justicia</c:v>
                </c:pt>
                <c:pt idx="21">
                  <c:v>Secretaría de Turismo</c:v>
                </c:pt>
                <c:pt idx="22">
                  <c:v>Secretaría de Vivienda Social y Hábitat</c:v>
                </c:pt>
                <c:pt idx="23">
                  <c:v>Secretaría del Deporte y la Recreación</c:v>
                </c:pt>
                <c:pt idx="24">
                  <c:v>Secretaria Desarrollo Económico </c:v>
                </c:pt>
                <c:pt idx="25">
                  <c:v>Unidad Administrativa Especial de Servicios Públicos</c:v>
                </c:pt>
              </c:strCache>
            </c:strRef>
          </c:cat>
          <c:val>
            <c:numRef>
              <c:f>'INDICADORES POR ORGANISMOS'!$D$13:$D$38</c:f>
              <c:numCache>
                <c:formatCode>General</c:formatCode>
                <c:ptCount val="26"/>
                <c:pt idx="0">
                  <c:v>3</c:v>
                </c:pt>
                <c:pt idx="1">
                  <c:v>2</c:v>
                </c:pt>
                <c:pt idx="2">
                  <c:v>8</c:v>
                </c:pt>
                <c:pt idx="3">
                  <c:v>26</c:v>
                </c:pt>
                <c:pt idx="4">
                  <c:v>3</c:v>
                </c:pt>
                <c:pt idx="5">
                  <c:v>5</c:v>
                </c:pt>
                <c:pt idx="6">
                  <c:v>49</c:v>
                </c:pt>
                <c:pt idx="7">
                  <c:v>7</c:v>
                </c:pt>
                <c:pt idx="8">
                  <c:v>3</c:v>
                </c:pt>
                <c:pt idx="9">
                  <c:v>9</c:v>
                </c:pt>
                <c:pt idx="10">
                  <c:v>8</c:v>
                </c:pt>
                <c:pt idx="11">
                  <c:v>16</c:v>
                </c:pt>
                <c:pt idx="12">
                  <c:v>7</c:v>
                </c:pt>
                <c:pt idx="13">
                  <c:v>3</c:v>
                </c:pt>
                <c:pt idx="14">
                  <c:v>2</c:v>
                </c:pt>
                <c:pt idx="15">
                  <c:v>2</c:v>
                </c:pt>
                <c:pt idx="16">
                  <c:v>2</c:v>
                </c:pt>
                <c:pt idx="17">
                  <c:v>5</c:v>
                </c:pt>
                <c:pt idx="18">
                  <c:v>7</c:v>
                </c:pt>
                <c:pt idx="19">
                  <c:v>4</c:v>
                </c:pt>
                <c:pt idx="20">
                  <c:v>7</c:v>
                </c:pt>
                <c:pt idx="21">
                  <c:v>5</c:v>
                </c:pt>
                <c:pt idx="22">
                  <c:v>6</c:v>
                </c:pt>
                <c:pt idx="23">
                  <c:v>3</c:v>
                </c:pt>
                <c:pt idx="24">
                  <c:v>4</c:v>
                </c:pt>
                <c:pt idx="25">
                  <c:v>11</c:v>
                </c:pt>
              </c:numCache>
            </c:numRef>
          </c:val>
          <c:extLst>
            <c:ext xmlns:c16="http://schemas.microsoft.com/office/drawing/2014/chart" uri="{C3380CC4-5D6E-409C-BE32-E72D297353CC}">
              <c16:uniqueId val="{00000000-13C1-4FDA-96B8-3BC3F976A985}"/>
            </c:ext>
          </c:extLst>
        </c:ser>
        <c:dLbls>
          <c:dLblPos val="outEnd"/>
          <c:showLegendKey val="0"/>
          <c:showVal val="1"/>
          <c:showCatName val="0"/>
          <c:showSerName val="0"/>
          <c:showPercent val="0"/>
          <c:showBubbleSize val="0"/>
        </c:dLbls>
        <c:gapWidth val="100"/>
        <c:axId val="215695872"/>
        <c:axId val="217387520"/>
      </c:barChart>
      <c:catAx>
        <c:axId val="21569587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Arial" panose="020B0604020202020204" pitchFamily="34" charset="0"/>
                <a:ea typeface="+mn-ea"/>
                <a:cs typeface="Arial" panose="020B0604020202020204" pitchFamily="34" charset="0"/>
              </a:defRPr>
            </a:pPr>
            <a:endParaRPr lang="es-MX"/>
          </a:p>
        </c:txPr>
        <c:crossAx val="217387520"/>
        <c:crosses val="autoZero"/>
        <c:auto val="1"/>
        <c:lblAlgn val="ctr"/>
        <c:lblOffset val="100"/>
        <c:noMultiLvlLbl val="0"/>
      </c:catAx>
      <c:valAx>
        <c:axId val="217387520"/>
        <c:scaling>
          <c:orientation val="minMax"/>
        </c:scaling>
        <c:delete val="1"/>
        <c:axPos val="t"/>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crossAx val="21569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r>
              <a:rPr lang="es-CO" sz="1100"/>
              <a:t>FRECUENCIA DE MEDICION</a:t>
            </a:r>
          </a:p>
        </c:rich>
      </c:tx>
      <c:layout>
        <c:manualLayout>
          <c:xMode val="edge"/>
          <c:yMode val="edge"/>
          <c:x val="0.3086377780001906"/>
          <c:y val="6.0185185185185182E-2"/>
        </c:manualLayout>
      </c:layout>
      <c:overlay val="0"/>
      <c:spPr>
        <a:noFill/>
        <a:ln>
          <a:noFill/>
        </a:ln>
        <a:effectLst/>
      </c:spPr>
      <c:txPr>
        <a:bodyPr rot="0" spcFirstLastPara="1" vertOverflow="ellipsis" vert="horz" wrap="square" anchor="ctr" anchorCtr="1"/>
        <a:lstStyle/>
        <a:p>
          <a:pPr>
            <a:defRPr sz="1100" b="1" i="0" u="none" strike="noStrike" kern="1200" cap="all" spc="150" baseline="0">
              <a:solidFill>
                <a:schemeClr val="tx1">
                  <a:lumMod val="50000"/>
                  <a:lumOff val="50000"/>
                </a:schemeClr>
              </a:solidFill>
              <a:latin typeface="+mn-lt"/>
              <a:ea typeface="+mn-ea"/>
              <a:cs typeface="+mn-cs"/>
            </a:defRPr>
          </a:pPr>
          <a:endParaRPr lang="es-MX"/>
        </a:p>
      </c:txPr>
    </c:title>
    <c:autoTitleDeleted val="0"/>
    <c:plotArea>
      <c:layout/>
      <c:barChart>
        <c:barDir val="col"/>
        <c:grouping val="clustered"/>
        <c:varyColors val="0"/>
        <c:ser>
          <c:idx val="0"/>
          <c:order val="0"/>
          <c:tx>
            <c:strRef>
              <c:f>'INDICADORES FRECUENCIA'!$C$11</c:f>
              <c:strCache>
                <c:ptCount val="1"/>
                <c:pt idx="0">
                  <c:v>INDICADORES</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'INDICADORES FRECUENCIA'!$B$12:$B$17</c:f>
              <c:strCache>
                <c:ptCount val="6"/>
                <c:pt idx="0">
                  <c:v>Anual</c:v>
                </c:pt>
                <c:pt idx="1">
                  <c:v>Bimensual</c:v>
                </c:pt>
                <c:pt idx="2">
                  <c:v>Cuatrimestral</c:v>
                </c:pt>
                <c:pt idx="3">
                  <c:v>Mensual</c:v>
                </c:pt>
                <c:pt idx="4">
                  <c:v>Semestral</c:v>
                </c:pt>
                <c:pt idx="5">
                  <c:v>Trimestral</c:v>
                </c:pt>
              </c:strCache>
            </c:strRef>
          </c:cat>
          <c:val>
            <c:numRef>
              <c:f>'INDICADORES FRECUENCIA'!$C$12:$C$17</c:f>
              <c:numCache>
                <c:formatCode>General</c:formatCode>
                <c:ptCount val="6"/>
                <c:pt idx="0">
                  <c:v>16</c:v>
                </c:pt>
                <c:pt idx="1">
                  <c:v>2</c:v>
                </c:pt>
                <c:pt idx="2">
                  <c:v>1</c:v>
                </c:pt>
                <c:pt idx="3">
                  <c:v>56</c:v>
                </c:pt>
                <c:pt idx="4">
                  <c:v>49</c:v>
                </c:pt>
                <c:pt idx="5">
                  <c:v>83</c:v>
                </c:pt>
              </c:numCache>
            </c:numRef>
          </c:val>
          <c:extLst>
            <c:ext xmlns:c16="http://schemas.microsoft.com/office/drawing/2014/chart" uri="{C3380CC4-5D6E-409C-BE32-E72D297353CC}">
              <c16:uniqueId val="{00000000-6455-4667-9DFC-7C8768438FFD}"/>
            </c:ext>
          </c:extLst>
        </c:ser>
        <c:dLbls>
          <c:dLblPos val="outEnd"/>
          <c:showLegendKey val="0"/>
          <c:showVal val="1"/>
          <c:showCatName val="0"/>
          <c:showSerName val="0"/>
          <c:showPercent val="0"/>
          <c:showBubbleSize val="0"/>
        </c:dLbls>
        <c:gapWidth val="164"/>
        <c:overlap val="-22"/>
        <c:axId val="216529408"/>
        <c:axId val="217445440"/>
      </c:barChart>
      <c:catAx>
        <c:axId val="2165294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17445440"/>
        <c:crosses val="autoZero"/>
        <c:auto val="1"/>
        <c:lblAlgn val="ctr"/>
        <c:lblOffset val="100"/>
        <c:noMultiLvlLbl val="0"/>
      </c:catAx>
      <c:valAx>
        <c:axId val="217445440"/>
        <c:scaling>
          <c:orientation val="minMax"/>
        </c:scaling>
        <c:delete val="1"/>
        <c:axPos val="l"/>
        <c:numFmt formatCode="General" sourceLinked="1"/>
        <c:majorTickMark val="none"/>
        <c:minorTickMark val="none"/>
        <c:tickLblPos val="nextTo"/>
        <c:crossAx val="216529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100" b="1" i="0" u="none" strike="noStrike" kern="1200" cap="all" spc="150" baseline="0">
                <a:solidFill>
                  <a:sysClr val="windowText" lastClr="000000">
                    <a:lumMod val="50000"/>
                    <a:lumOff val="50000"/>
                  </a:sysClr>
                </a:solidFill>
                <a:latin typeface="+mn-lt"/>
                <a:ea typeface="+mn-ea"/>
                <a:cs typeface="+mn-cs"/>
              </a:defRPr>
            </a:pPr>
            <a:r>
              <a:rPr lang="es-CO" sz="1100" b="1" i="0" u="none" strike="noStrike" kern="1200" cap="all" spc="150" baseline="0">
                <a:solidFill>
                  <a:sysClr val="windowText" lastClr="000000">
                    <a:lumMod val="50000"/>
                    <a:lumOff val="50000"/>
                  </a:sysClr>
                </a:solidFill>
                <a:latin typeface="+mn-lt"/>
                <a:ea typeface="+mn-ea"/>
                <a:cs typeface="+mn-cs"/>
              </a:rPr>
              <a:t>UNIDAD DE MEDIDA</a:t>
            </a:r>
          </a:p>
        </c:rich>
      </c:tx>
      <c:layout>
        <c:manualLayout>
          <c:xMode val="edge"/>
          <c:yMode val="edge"/>
          <c:x val="0.35628211188096354"/>
          <c:y val="7.4916027653406075E-2"/>
        </c:manualLayout>
      </c:layout>
      <c:overlay val="0"/>
      <c:spPr>
        <a:noFill/>
        <a:ln>
          <a:noFill/>
        </a:ln>
        <a:effectLst/>
      </c:spPr>
      <c:txPr>
        <a:bodyPr rot="0" spcFirstLastPara="1" vertOverflow="ellipsis" vert="horz" wrap="square" anchor="ctr" anchorCtr="1"/>
        <a:lstStyle/>
        <a:p>
          <a:pPr algn="ctr" rtl="0">
            <a:defRPr lang="es-CO" sz="1100" b="1" i="0" u="none" strike="noStrike" kern="1200" cap="all" spc="150" baseline="0">
              <a:solidFill>
                <a:sysClr val="windowText" lastClr="000000">
                  <a:lumMod val="50000"/>
                  <a:lumOff val="50000"/>
                </a:sysClr>
              </a:solidFill>
              <a:latin typeface="+mn-lt"/>
              <a:ea typeface="+mn-ea"/>
              <a:cs typeface="+mn-cs"/>
            </a:defRPr>
          </a:pPr>
          <a:endParaRPr lang="es-MX"/>
        </a:p>
      </c:txPr>
    </c:title>
    <c:autoTitleDeleted val="0"/>
    <c:plotArea>
      <c:layout>
        <c:manualLayout>
          <c:layoutTarget val="inner"/>
          <c:xMode val="edge"/>
          <c:yMode val="edge"/>
          <c:x val="1.8561580945508145E-2"/>
          <c:y val="2.8241126721904861E-2"/>
          <c:w val="0.95070028881090651"/>
          <c:h val="0.82044105039633863"/>
        </c:manualLayout>
      </c:layout>
      <c:barChart>
        <c:barDir val="col"/>
        <c:grouping val="clustered"/>
        <c:varyColors val="0"/>
        <c:ser>
          <c:idx val="0"/>
          <c:order val="0"/>
          <c:tx>
            <c:strRef>
              <c:f>'INDICADORES FRECUENCIA'!$H$11</c:f>
              <c:strCache>
                <c:ptCount val="1"/>
                <c:pt idx="0">
                  <c:v>INDICADORES</c:v>
                </c:pt>
              </c:strCache>
            </c:strRef>
          </c:tx>
          <c:spPr>
            <a:pattFill prst="narHorz">
              <a:fgClr>
                <a:srgbClr val="00B050"/>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 FRECUENCIA'!$G$12:$G$19</c:f>
              <c:strCache>
                <c:ptCount val="8"/>
                <c:pt idx="0">
                  <c:v>Adimensional</c:v>
                </c:pt>
                <c:pt idx="1">
                  <c:v>Días</c:v>
                </c:pt>
                <c:pt idx="2">
                  <c:v>Minutos</c:v>
                </c:pt>
                <c:pt idx="3">
                  <c:v>Número</c:v>
                </c:pt>
                <c:pt idx="4">
                  <c:v>Pesos</c:v>
                </c:pt>
                <c:pt idx="5">
                  <c:v>Porcentaje</c:v>
                </c:pt>
                <c:pt idx="6">
                  <c:v>Tasa por 100.000 habitantes </c:v>
                </c:pt>
                <c:pt idx="7">
                  <c:v>Valor</c:v>
                </c:pt>
              </c:strCache>
            </c:strRef>
          </c:cat>
          <c:val>
            <c:numRef>
              <c:f>'INDICADORES FRECUENCIA'!$H$12:$H$19</c:f>
              <c:numCache>
                <c:formatCode>General</c:formatCode>
                <c:ptCount val="8"/>
                <c:pt idx="0">
                  <c:v>2</c:v>
                </c:pt>
                <c:pt idx="1">
                  <c:v>7</c:v>
                </c:pt>
                <c:pt idx="2">
                  <c:v>1</c:v>
                </c:pt>
                <c:pt idx="3">
                  <c:v>10</c:v>
                </c:pt>
                <c:pt idx="4">
                  <c:v>1</c:v>
                </c:pt>
                <c:pt idx="5">
                  <c:v>184</c:v>
                </c:pt>
                <c:pt idx="6">
                  <c:v>1</c:v>
                </c:pt>
                <c:pt idx="7">
                  <c:v>1</c:v>
                </c:pt>
              </c:numCache>
            </c:numRef>
          </c:val>
          <c:extLst>
            <c:ext xmlns:c16="http://schemas.microsoft.com/office/drawing/2014/chart" uri="{C3380CC4-5D6E-409C-BE32-E72D297353CC}">
              <c16:uniqueId val="{00000000-5F89-4226-8E03-1D75042AEB97}"/>
            </c:ext>
          </c:extLst>
        </c:ser>
        <c:dLbls>
          <c:dLblPos val="outEnd"/>
          <c:showLegendKey val="0"/>
          <c:showVal val="1"/>
          <c:showCatName val="0"/>
          <c:showSerName val="0"/>
          <c:showPercent val="0"/>
          <c:showBubbleSize val="0"/>
        </c:dLbls>
        <c:gapWidth val="219"/>
        <c:overlap val="-27"/>
        <c:axId val="216782336"/>
        <c:axId val="250978304"/>
      </c:barChart>
      <c:catAx>
        <c:axId val="21678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50978304"/>
        <c:crosses val="autoZero"/>
        <c:auto val="1"/>
        <c:lblAlgn val="ctr"/>
        <c:lblOffset val="100"/>
        <c:noMultiLvlLbl val="0"/>
      </c:catAx>
      <c:valAx>
        <c:axId val="250978304"/>
        <c:scaling>
          <c:orientation val="minMax"/>
        </c:scaling>
        <c:delete val="1"/>
        <c:axPos val="l"/>
        <c:numFmt formatCode="General" sourceLinked="1"/>
        <c:majorTickMark val="none"/>
        <c:minorTickMark val="none"/>
        <c:tickLblPos val="nextTo"/>
        <c:crossAx val="216782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plotArea>
      <cx:plotAreaRegion>
        <cx:series layoutId="funnel" uniqueId="{0942F588-F34D-4B25-9B90-57778F7004F2}" formatIdx="0">
          <cx:spPr>
            <a:solidFill>
              <a:srgbClr val="00B050"/>
            </a:solidFill>
            <a:effectLst>
              <a:glow rad="63500">
                <a:schemeClr val="accent3">
                  <a:satMod val="175000"/>
                  <a:alpha val="40000"/>
                </a:schemeClr>
              </a:glow>
              <a:innerShdw blurRad="63500" dist="50800" dir="18900000">
                <a:prstClr val="black">
                  <a:alpha val="50000"/>
                </a:prstClr>
              </a:innerShdw>
            </a:effectLst>
          </cx:spPr>
          <cx:dataPt idx="4">
            <cx:spPr>
              <a:solidFill>
                <a:srgbClr val="92D050"/>
              </a:solidFill>
              <a:effectLst>
                <a:glow rad="63500">
                  <a:srgbClr val="C0504D">
                    <a:satMod val="175000"/>
                    <a:alpha val="40000"/>
                  </a:srgbClr>
                </a:glow>
              </a:effectLst>
            </cx:spPr>
          </cx:dataPt>
          <cx:dataLabels>
            <cx:txPr>
              <a:bodyPr vertOverflow="overflow" horzOverflow="overflow" wrap="square" lIns="0" tIns="0" rIns="0" bIns="0"/>
              <a:lstStyle/>
              <a:p>
                <a:pPr algn="ctr" rtl="0">
                  <a:defRPr sz="1100" b="1">
                    <a:solidFill>
                      <a:srgbClr val="595959"/>
                    </a:solidFill>
                    <a:latin typeface="Arial" panose="020B0604020202020204" pitchFamily="34" charset="0"/>
                    <a:ea typeface="Arial" panose="020B0604020202020204" pitchFamily="34" charset="0"/>
                    <a:cs typeface="Arial" panose="020B0604020202020204" pitchFamily="34" charset="0"/>
                  </a:defRPr>
                </a:pPr>
                <a:endParaRPr lang="es-CO" sz="1100" b="1">
                  <a:latin typeface="Arial" panose="020B0604020202020204" pitchFamily="34" charset="0"/>
                  <a:cs typeface="Arial" panose="020B0604020202020204" pitchFamily="34" charset="0"/>
                </a:endParaRPr>
              </a:p>
            </cx:txPr>
            <cx:visibility seriesName="0" categoryName="0" value="1"/>
          </cx:dataLabels>
          <cx:dataId val="0"/>
        </cx:series>
      </cx:plotAreaRegion>
      <cx:axis id="0">
        <cx:catScaling/>
        <cx:tickLabels/>
        <cx:txPr>
          <a:bodyPr spcFirstLastPara="1" vertOverflow="ellipsis" horzOverflow="overflow" wrap="square" lIns="0" tIns="0" rIns="0" bIns="0" anchor="ctr" anchorCtr="1"/>
          <a:lstStyle/>
          <a:p>
            <a:pPr algn="ctr" rtl="0">
              <a:defRPr sz="105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50" b="0" i="0" u="none" strike="noStrike" baseline="0">
              <a:solidFill>
                <a:sysClr val="windowText" lastClr="000000"/>
              </a:solidFill>
              <a:latin typeface="Arial" panose="020B0604020202020204" pitchFamily="34" charset="0"/>
              <a:cs typeface="Arial" panose="020B06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ACROP_MISIONALES!A1"/><Relationship Id="rId13" Type="http://schemas.openxmlformats.org/officeDocument/2006/relationships/hyperlink" Target="#'OBJETIVOS DE CALIDAD'!A1"/><Relationship Id="rId3" Type="http://schemas.openxmlformats.org/officeDocument/2006/relationships/hyperlink" Target="#'INDICADORES POR TIPO'!A1"/><Relationship Id="rId7" Type="http://schemas.openxmlformats.org/officeDocument/2006/relationships/hyperlink" Target="#'DESEMPE&#209;O I TRIMESTRE'!A1"/><Relationship Id="rId12" Type="http://schemas.openxmlformats.org/officeDocument/2006/relationships/hyperlink" Target="#'INDICADORES POR ORGANISMOS'!A1"/><Relationship Id="rId2" Type="http://schemas.openxmlformats.org/officeDocument/2006/relationships/hyperlink" Target="#'INDICADORES POR PROCESO'!A1"/><Relationship Id="rId1" Type="http://schemas.openxmlformats.org/officeDocument/2006/relationships/image" Target="../media/image1.png"/><Relationship Id="rId6" Type="http://schemas.openxmlformats.org/officeDocument/2006/relationships/hyperlink" Target="#'INDICADORES POR MACROPROCESO'!A1"/><Relationship Id="rId11" Type="http://schemas.openxmlformats.org/officeDocument/2006/relationships/hyperlink" Target="#MACROP_ESTRAT&#201;GICOS!A1"/><Relationship Id="rId5" Type="http://schemas.openxmlformats.org/officeDocument/2006/relationships/hyperlink" Target="#'INDICADORES FRECUENCIA'!A1"/><Relationship Id="rId10" Type="http://schemas.openxmlformats.org/officeDocument/2006/relationships/hyperlink" Target="#MACROP_CONTROL!A1"/><Relationship Id="rId4" Type="http://schemas.openxmlformats.org/officeDocument/2006/relationships/image" Target="../media/image2.png"/><Relationship Id="rId9" Type="http://schemas.openxmlformats.org/officeDocument/2006/relationships/hyperlink" Target="#MACROP_APOYO!A1"/><Relationship Id="rId14" Type="http://schemas.openxmlformats.org/officeDocument/2006/relationships/hyperlink" Target="#'AN&#193;LISIS BAJOS DESEMPE&#209;OS IT'!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hyperlink" Target="#PORTADA!A1"/><Relationship Id="rId1" Type="http://schemas.openxmlformats.org/officeDocument/2006/relationships/chart" Target="../charts/chart1.xml"/><Relationship Id="rId6" Type="http://schemas.openxmlformats.org/officeDocument/2006/relationships/hyperlink" Target="#'OBJETIVOS DE CALIDAD'!A1"/><Relationship Id="rId5" Type="http://schemas.microsoft.com/office/2014/relationships/chartEx" Target="../charts/chartEx1.xml"/><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hyperlink" Target="#EFICIENCIA!A1"/><Relationship Id="rId2" Type="http://schemas.openxmlformats.org/officeDocument/2006/relationships/hyperlink" Target="#PORTADA!A1"/><Relationship Id="rId1" Type="http://schemas.openxmlformats.org/officeDocument/2006/relationships/chart" Target="../charts/chart3.xml"/><Relationship Id="rId6" Type="http://schemas.openxmlformats.org/officeDocument/2006/relationships/image" Target="../media/image9.png"/><Relationship Id="rId5" Type="http://schemas.openxmlformats.org/officeDocument/2006/relationships/hyperlink" Target="#EFICACIA!A1"/><Relationship Id="rId4" Type="http://schemas.openxmlformats.org/officeDocument/2006/relationships/image" Target="../media/image6.png"/><Relationship Id="rId9" Type="http://schemas.openxmlformats.org/officeDocument/2006/relationships/hyperlink" Target="#EFECTIVIDAD!A1"/></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5.png"/><Relationship Id="rId4" Type="http://schemas.openxmlformats.org/officeDocument/2006/relationships/hyperlink" Target="#'INDICADORES POR TIPO'!A1"/></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1.png"/><Relationship Id="rId4" Type="http://schemas.openxmlformats.org/officeDocument/2006/relationships/hyperlink" Target="#'INDICADORES POR TIPO'!A1"/></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5.png"/><Relationship Id="rId4" Type="http://schemas.openxmlformats.org/officeDocument/2006/relationships/hyperlink" Target="#'INDICADORES POR TIPO'!A1"/></Relationships>
</file>

<file path=xl/drawings/_rels/drawing1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4.xml"/><Relationship Id="rId7"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hyperlink" Target="#'TABLA BAJOS DESEMPE&#209;OS'!A1"/><Relationship Id="rId6"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5.xml"/><Relationship Id="rId6" Type="http://schemas.openxmlformats.org/officeDocument/2006/relationships/image" Target="../media/image14.png"/><Relationship Id="rId5" Type="http://schemas.openxmlformats.org/officeDocument/2006/relationships/hyperlink" Target="#'DESEMPE&#209;O II TRIMESTRE'!A1"/><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 Id="rId4"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PORTADA!A1"/><Relationship Id="rId6" Type="http://schemas.openxmlformats.org/officeDocument/2006/relationships/image" Target="../media/image8.png"/><Relationship Id="rId5" Type="http://schemas.openxmlformats.org/officeDocument/2006/relationships/hyperlink" Target="#ORGANISMOS!A1"/><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5.png"/><Relationship Id="rId4" Type="http://schemas.openxmlformats.org/officeDocument/2006/relationships/hyperlink" Target="#'DESEMPE&#209;O OBJ TRIMESTRE II'!A1"/></Relationships>
</file>

<file path=xl/drawings/_rels/drawing2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8.xml"/><Relationship Id="rId5" Type="http://schemas.openxmlformats.org/officeDocument/2006/relationships/image" Target="../media/image6.png"/><Relationship Id="rId4"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hyperlink" Target="#MACROP_MISIONALES!A1"/><Relationship Id="rId12" Type="http://schemas.openxmlformats.org/officeDocument/2006/relationships/image" Target="../media/image9.png"/><Relationship Id="rId2" Type="http://schemas.openxmlformats.org/officeDocument/2006/relationships/hyperlink" Target="#PORTADA!A1"/><Relationship Id="rId1" Type="http://schemas.openxmlformats.org/officeDocument/2006/relationships/chart" Target="../charts/chart10.xml"/><Relationship Id="rId6" Type="http://schemas.openxmlformats.org/officeDocument/2006/relationships/image" Target="../media/image16.png"/><Relationship Id="rId11" Type="http://schemas.openxmlformats.org/officeDocument/2006/relationships/hyperlink" Target="#MACROP_ESTRAT&#201;GICOS!A1"/><Relationship Id="rId5" Type="http://schemas.openxmlformats.org/officeDocument/2006/relationships/hyperlink" Target="#MACROP_APOYO!A1"/><Relationship Id="rId10" Type="http://schemas.openxmlformats.org/officeDocument/2006/relationships/chart" Target="../charts/chart11.xml"/><Relationship Id="rId4" Type="http://schemas.openxmlformats.org/officeDocument/2006/relationships/image" Target="../media/image6.png"/><Relationship Id="rId9" Type="http://schemas.openxmlformats.org/officeDocument/2006/relationships/hyperlink" Target="#MACROP_CONTROL!A1"/></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INDICADORES POR MACROPROCESO'!A1"/></Relationships>
</file>

<file path=xl/drawings/_rels/drawing27.xml.rels><?xml version="1.0" encoding="UTF-8" standalone="yes"?>
<Relationships xmlns="http://schemas.openxmlformats.org/package/2006/relationships"><Relationship Id="rId8" Type="http://schemas.openxmlformats.org/officeDocument/2006/relationships/hyperlink" Target="#BAJOS_DESP!A1"/><Relationship Id="rId13" Type="http://schemas.openxmlformats.org/officeDocument/2006/relationships/image" Target="../media/image13.png"/><Relationship Id="rId3" Type="http://schemas.openxmlformats.org/officeDocument/2006/relationships/hyperlink" Target="#PORTADA!A1"/><Relationship Id="rId7" Type="http://schemas.openxmlformats.org/officeDocument/2006/relationships/image" Target="../media/image20.png"/><Relationship Id="rId12" Type="http://schemas.openxmlformats.org/officeDocument/2006/relationships/hyperlink" Target="#'AN&#193;LISIS BAJOS DESEMPE&#209;OS IT'!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hyperlink" Target="#CRITICOS_DESP!A1"/><Relationship Id="rId11" Type="http://schemas.openxmlformats.org/officeDocument/2006/relationships/hyperlink" Target="#SOBRESALIENTE_DESP!A1"/><Relationship Id="rId5" Type="http://schemas.openxmlformats.org/officeDocument/2006/relationships/image" Target="../media/image7.png"/><Relationship Id="rId10" Type="http://schemas.openxmlformats.org/officeDocument/2006/relationships/hyperlink" Target="#SATISFACTORIO_DESP!A1"/><Relationship Id="rId4" Type="http://schemas.openxmlformats.org/officeDocument/2006/relationships/image" Target="../media/image3.png"/><Relationship Id="rId9" Type="http://schemas.openxmlformats.org/officeDocument/2006/relationships/hyperlink" Target="#MEDIOS_DESP!A1"/></Relationships>
</file>

<file path=xl/drawings/_rels/drawing28.xml.rels><?xml version="1.0" encoding="UTF-8" standalone="yes"?>
<Relationships xmlns="http://schemas.openxmlformats.org/package/2006/relationships"><Relationship Id="rId8" Type="http://schemas.openxmlformats.org/officeDocument/2006/relationships/hyperlink" Target="#BAJOS_DESP!A1"/><Relationship Id="rId13" Type="http://schemas.openxmlformats.org/officeDocument/2006/relationships/image" Target="../media/image13.png"/><Relationship Id="rId3" Type="http://schemas.openxmlformats.org/officeDocument/2006/relationships/hyperlink" Target="#PORTADA!A1"/><Relationship Id="rId7" Type="http://schemas.openxmlformats.org/officeDocument/2006/relationships/image" Target="../media/image20.png"/><Relationship Id="rId12" Type="http://schemas.openxmlformats.org/officeDocument/2006/relationships/hyperlink" Target="#'AN&#193;LISIS BAJOS DESEMPE&#209;OS'!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hyperlink" Target="#CRITICOS_DESP!A1"/><Relationship Id="rId11" Type="http://schemas.openxmlformats.org/officeDocument/2006/relationships/hyperlink" Target="#SOBRESALIENTE_DESP!A1"/><Relationship Id="rId5" Type="http://schemas.openxmlformats.org/officeDocument/2006/relationships/image" Target="../media/image21.png"/><Relationship Id="rId10" Type="http://schemas.openxmlformats.org/officeDocument/2006/relationships/hyperlink" Target="#SATISFACTORIO_DESP!A1"/><Relationship Id="rId4" Type="http://schemas.openxmlformats.org/officeDocument/2006/relationships/image" Target="../media/image3.png"/><Relationship Id="rId9" Type="http://schemas.openxmlformats.org/officeDocument/2006/relationships/hyperlink" Target="#MEDIOS_DESP!A1"/></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16.xml"/><Relationship Id="rId5" Type="http://schemas.openxmlformats.org/officeDocument/2006/relationships/chart" Target="../charts/chart17.xml"/><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18.xml"/><Relationship Id="rId5" Type="http://schemas.openxmlformats.org/officeDocument/2006/relationships/chart" Target="../charts/chart19.xml"/><Relationship Id="rId4" Type="http://schemas.openxmlformats.org/officeDocument/2006/relationships/image" Target="../media/image6.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hyperlink" Target="#PORTADA!A1"/><Relationship Id="rId5" Type="http://schemas.openxmlformats.org/officeDocument/2006/relationships/image" Target="../media/image13.png"/><Relationship Id="rId4" Type="http://schemas.openxmlformats.org/officeDocument/2006/relationships/hyperlink" Target="#'DESEMPE&#209;O II TRIMESTRE'!A1"/></Relationships>
</file>

<file path=xl/drawings/_rels/drawing3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20.xml"/><Relationship Id="rId7"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hyperlink" Target="#'DESEMPE&#209;O I TRIMESTRE'!A1"/><Relationship Id="rId6" Type="http://schemas.openxmlformats.org/officeDocument/2006/relationships/hyperlink" Target="#PORTADA!A1"/><Relationship Id="rId5" Type="http://schemas.openxmlformats.org/officeDocument/2006/relationships/image" Target="../media/image12.png"/><Relationship Id="rId4" Type="http://schemas.openxmlformats.org/officeDocument/2006/relationships/hyperlink" Target="#'TABLA BAJOS DESEMPE&#209;OS IT'!A1"/></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21.xml"/><Relationship Id="rId6" Type="http://schemas.openxmlformats.org/officeDocument/2006/relationships/image" Target="../media/image14.png"/><Relationship Id="rId5" Type="http://schemas.openxmlformats.org/officeDocument/2006/relationships/hyperlink" Target="#'DESEMPE&#209;O I TRIMESTRE'!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497416</xdr:colOff>
      <xdr:row>7</xdr:row>
      <xdr:rowOff>137583</xdr:rowOff>
    </xdr:from>
    <xdr:to>
      <xdr:col>16</xdr:col>
      <xdr:colOff>364067</xdr:colOff>
      <xdr:row>34</xdr:row>
      <xdr:rowOff>13759</xdr:rowOff>
    </xdr:to>
    <xdr:pic>
      <xdr:nvPicPr>
        <xdr:cNvPr id="30" name="Imagen 29">
          <a:extLst>
            <a:ext uri="{FF2B5EF4-FFF2-40B4-BE49-F238E27FC236}">
              <a16:creationId xmlns:a16="http://schemas.microsoft.com/office/drawing/2014/main" id="{00000000-0008-0000-0300-00001E000000}"/>
            </a:ext>
          </a:extLst>
        </xdr:cNvPr>
        <xdr:cNvPicPr/>
      </xdr:nvPicPr>
      <xdr:blipFill>
        <a:blip xmlns:r="http://schemas.openxmlformats.org/officeDocument/2006/relationships" r:embed="rId1"/>
        <a:stretch>
          <a:fillRect/>
        </a:stretch>
      </xdr:blipFill>
      <xdr:spPr>
        <a:xfrm>
          <a:off x="1164166" y="1471083"/>
          <a:ext cx="12407901" cy="5019676"/>
        </a:xfrm>
        <a:prstGeom prst="rect">
          <a:avLst/>
        </a:prstGeom>
        <a:ln>
          <a:noFill/>
        </a:ln>
        <a:effectLst>
          <a:softEdge rad="112500"/>
        </a:effectLst>
      </xdr:spPr>
    </xdr:pic>
    <xdr:clientData/>
  </xdr:twoCellAnchor>
  <xdr:oneCellAnchor>
    <xdr:from>
      <xdr:col>2</xdr:col>
      <xdr:colOff>781050</xdr:colOff>
      <xdr:row>0</xdr:row>
      <xdr:rowOff>38100</xdr:rowOff>
    </xdr:from>
    <xdr:ext cx="10131113" cy="1626099"/>
    <xdr:sp macro="" textlink="">
      <xdr:nvSpPr>
        <xdr:cNvPr id="2" name="Rectángulo 3">
          <a:extLst>
            <a:ext uri="{FF2B5EF4-FFF2-40B4-BE49-F238E27FC236}">
              <a16:creationId xmlns:a16="http://schemas.microsoft.com/office/drawing/2014/main" id="{00000000-0008-0000-0300-000002000000}"/>
            </a:ext>
          </a:extLst>
        </xdr:cNvPr>
        <xdr:cNvSpPr/>
      </xdr:nvSpPr>
      <xdr:spPr>
        <a:xfrm>
          <a:off x="1619250" y="38100"/>
          <a:ext cx="10131113" cy="1626099"/>
        </a:xfrm>
        <a:prstGeom prst="rect">
          <a:avLst/>
        </a:prstGeom>
        <a:noFill/>
      </xdr:spPr>
      <xdr:txBody>
        <a:bodyPr wrap="square" lIns="91440" tIns="45720" rIns="91440" bIns="4572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2000" b="1"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ALCALDIA DE SANTIAGO DE CALI</a:t>
          </a:r>
          <a:endParaRPr lang="es-CO" sz="4400" b="1">
            <a:effectLst/>
            <a:latin typeface="Franklin Gothic Medium" panose="020B0603020102020204" pitchFamily="34" charset="0"/>
            <a:cs typeface="Arial" panose="020B0604020202020204" pitchFamily="34" charset="0"/>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anose="020B0603020102020204" pitchFamily="34" charset="0"/>
              <a:cs typeface="Arial" panose="020B0604020202020204" pitchFamily="34" charset="0"/>
            </a:rPr>
            <a:t>DEPARTAMENTO ADMINISTRATIVO DE DESARROLLO E INNOVACION INSTITUCIONAL</a:t>
          </a:r>
        </a:p>
        <a:p>
          <a:pPr marL="0" marR="0" lvl="0" indent="0" algn="ctr" defTabSz="914400" eaLnBrk="1" fontAlgn="auto" latinLnBrk="0" hangingPunct="1">
            <a:lnSpc>
              <a:spcPct val="100000"/>
            </a:lnSpc>
            <a:spcBef>
              <a:spcPts val="0"/>
            </a:spcBef>
            <a:spcAft>
              <a:spcPts val="0"/>
            </a:spcAft>
            <a:buClrTx/>
            <a:buSzTx/>
            <a:buFontTx/>
            <a:buNone/>
            <a:tabLst/>
            <a:defRPr/>
          </a:pPr>
          <a:r>
            <a:rPr lang="es-ES" sz="1200" b="0"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SUBDIRECCIÓN DE GESTIÓN ORGANIZACIONAL</a:t>
          </a:r>
        </a:p>
        <a:p>
          <a:pPr marL="0" marR="0" lvl="0" indent="0" algn="ctr" defTabSz="914400" eaLnBrk="1" fontAlgn="auto" latinLnBrk="0" hangingPunct="1">
            <a:lnSpc>
              <a:spcPct val="100000"/>
            </a:lnSpc>
            <a:spcBef>
              <a:spcPts val="0"/>
            </a:spcBef>
            <a:spcAft>
              <a:spcPts val="0"/>
            </a:spcAft>
            <a:buClrTx/>
            <a:buSzTx/>
            <a:buFontTx/>
            <a:buNone/>
            <a:tabLst/>
            <a:defRPr/>
          </a:pPr>
          <a:endParaRPr lang="es-ES" sz="1200" b="0"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ES" sz="2000" b="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TABLERO DE CONTROL INDICADORES</a:t>
          </a:r>
        </a:p>
        <a:p>
          <a:pPr marL="0" marR="0" lvl="0" indent="0" algn="ctr" defTabSz="914400" eaLnBrk="1" fontAlgn="auto" latinLnBrk="0" hangingPunct="1">
            <a:lnSpc>
              <a:spcPct val="100000"/>
            </a:lnSpc>
            <a:spcBef>
              <a:spcPts val="0"/>
            </a:spcBef>
            <a:spcAft>
              <a:spcPts val="0"/>
            </a:spcAft>
            <a:buClrTx/>
            <a:buSzTx/>
            <a:buFontTx/>
            <a:buNone/>
            <a:tabLst/>
            <a:defRPr/>
          </a:pPr>
          <a:r>
            <a:rPr lang="es-ES" sz="2000" b="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SEGUNDO</a:t>
          </a:r>
          <a:r>
            <a:rPr lang="es-ES" sz="2000" b="0" baseline="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 TRIMESTRE </a:t>
          </a:r>
          <a:r>
            <a:rPr lang="es-ES" sz="2000" b="0">
              <a:effectLst>
                <a:outerShdw blurRad="38100" dist="19050" dir="2700000" algn="tl" rotWithShape="0">
                  <a:schemeClr val="dk1">
                    <a:alpha val="40000"/>
                  </a:schemeClr>
                </a:outerShdw>
              </a:effectLst>
              <a:latin typeface="Franklin Gothic Medium" panose="020B0603020102020204" pitchFamily="34" charset="0"/>
              <a:ea typeface="+mn-ea"/>
              <a:cs typeface="Arial" panose="020B0604020202020204" pitchFamily="34" charset="0"/>
            </a:rPr>
            <a:t>2019</a:t>
          </a:r>
          <a:endParaRPr lang="es-CO" sz="3600">
            <a:effectLst/>
            <a:latin typeface="Franklin Gothic Medium" panose="020B06030201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800">
            <a:effectLst/>
          </a:endParaRP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16</xdr:col>
      <xdr:colOff>0</xdr:colOff>
      <xdr:row>7</xdr:row>
      <xdr:rowOff>0</xdr:rowOff>
    </xdr:from>
    <xdr:to>
      <xdr:col>16</xdr:col>
      <xdr:colOff>304800</xdr:colOff>
      <xdr:row>8</xdr:row>
      <xdr:rowOff>114300</xdr:rowOff>
    </xdr:to>
    <xdr:sp macro="" textlink="">
      <xdr:nvSpPr>
        <xdr:cNvPr id="4" name="AutoShape 6" descr="Resultado de imagen para IMAGENES ALCALDIA DE CALI">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1143000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285749</xdr:colOff>
      <xdr:row>15</xdr:row>
      <xdr:rowOff>66675</xdr:rowOff>
    </xdr:from>
    <xdr:to>
      <xdr:col>6</xdr:col>
      <xdr:colOff>581024</xdr:colOff>
      <xdr:row>18</xdr:row>
      <xdr:rowOff>28574</xdr:rowOff>
    </xdr:to>
    <xdr:sp macro="" textlink="">
      <xdr:nvSpPr>
        <xdr:cNvPr id="10" name="Rectángulo: esquinas redondeadas 5">
          <a:hlinkClick xmlns:r="http://schemas.openxmlformats.org/officeDocument/2006/relationships" r:id="rId2"/>
          <a:extLst>
            <a:ext uri="{FF2B5EF4-FFF2-40B4-BE49-F238E27FC236}">
              <a16:creationId xmlns:a16="http://schemas.microsoft.com/office/drawing/2014/main" id="{00000000-0008-0000-0300-00000A000000}"/>
            </a:ext>
          </a:extLst>
        </xdr:cNvPr>
        <xdr:cNvSpPr/>
      </xdr:nvSpPr>
      <xdr:spPr>
        <a:xfrm>
          <a:off x="2800349" y="2924175"/>
          <a:ext cx="1971675" cy="533399"/>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PROCESO</a:t>
          </a:r>
        </a:p>
      </xdr:txBody>
    </xdr:sp>
    <xdr:clientData/>
  </xdr:twoCellAnchor>
  <xdr:twoCellAnchor>
    <xdr:from>
      <xdr:col>4</xdr:col>
      <xdr:colOff>266701</xdr:colOff>
      <xdr:row>18</xdr:row>
      <xdr:rowOff>133351</xdr:rowOff>
    </xdr:from>
    <xdr:to>
      <xdr:col>6</xdr:col>
      <xdr:colOff>561975</xdr:colOff>
      <xdr:row>21</xdr:row>
      <xdr:rowOff>104775</xdr:rowOff>
    </xdr:to>
    <xdr:sp macro="" textlink="">
      <xdr:nvSpPr>
        <xdr:cNvPr id="11" name="Rectángulo: esquinas redondeadas 6">
          <a:hlinkClick xmlns:r="http://schemas.openxmlformats.org/officeDocument/2006/relationships" r:id="rId3"/>
          <a:extLst>
            <a:ext uri="{FF2B5EF4-FFF2-40B4-BE49-F238E27FC236}">
              <a16:creationId xmlns:a16="http://schemas.microsoft.com/office/drawing/2014/main" id="{00000000-0008-0000-0300-00000B000000}"/>
            </a:ext>
          </a:extLst>
        </xdr:cNvPr>
        <xdr:cNvSpPr/>
      </xdr:nvSpPr>
      <xdr:spPr>
        <a:xfrm>
          <a:off x="2781301" y="3562351"/>
          <a:ext cx="1971674" cy="542924"/>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TIPO</a:t>
          </a:r>
        </a:p>
      </xdr:txBody>
    </xdr:sp>
    <xdr:clientData/>
  </xdr:twoCellAnchor>
  <xdr:twoCellAnchor editAs="oneCell">
    <xdr:from>
      <xdr:col>2</xdr:col>
      <xdr:colOff>142875</xdr:colOff>
      <xdr:row>0</xdr:row>
      <xdr:rowOff>142875</xdr:rowOff>
    </xdr:from>
    <xdr:to>
      <xdr:col>3</xdr:col>
      <xdr:colOff>734248</xdr:colOff>
      <xdr:row>6</xdr:row>
      <xdr:rowOff>76200</xdr:rowOff>
    </xdr:to>
    <xdr:pic>
      <xdr:nvPicPr>
        <xdr:cNvPr id="12" name="11 Imagen" descr="Resultado de imagen para escudo de la alcaldia CALI">
          <a:extLst>
            <a:ext uri="{FF2B5EF4-FFF2-40B4-BE49-F238E27FC236}">
              <a16:creationId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1453"/>
        <a:stretch/>
      </xdr:blipFill>
      <xdr:spPr bwMode="auto">
        <a:xfrm>
          <a:off x="981075" y="142875"/>
          <a:ext cx="1429573"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733425</xdr:colOff>
      <xdr:row>0</xdr:row>
      <xdr:rowOff>89842</xdr:rowOff>
    </xdr:from>
    <xdr:to>
      <xdr:col>15</xdr:col>
      <xdr:colOff>600075</xdr:colOff>
      <xdr:row>6</xdr:row>
      <xdr:rowOff>104775</xdr:rowOff>
    </xdr:to>
    <xdr:pic>
      <xdr:nvPicPr>
        <xdr:cNvPr id="13" name="12 Imagen" descr="Resultado de imagen para escudo de la alcaldia CALI">
          <a:extLst>
            <a:ext uri="{FF2B5EF4-FFF2-40B4-BE49-F238E27FC236}">
              <a16:creationId xmlns:a16="http://schemas.microsoft.com/office/drawing/2014/main" id="{00000000-0008-0000-0300-00000D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9330"/>
        <a:stretch/>
      </xdr:blipFill>
      <xdr:spPr bwMode="auto">
        <a:xfrm>
          <a:off x="10791825" y="89842"/>
          <a:ext cx="1543050" cy="115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200025</xdr:colOff>
      <xdr:row>25</xdr:row>
      <xdr:rowOff>76199</xdr:rowOff>
    </xdr:from>
    <xdr:to>
      <xdr:col>6</xdr:col>
      <xdr:colOff>600075</xdr:colOff>
      <xdr:row>28</xdr:row>
      <xdr:rowOff>180975</xdr:rowOff>
    </xdr:to>
    <xdr:sp macro="" textlink="">
      <xdr:nvSpPr>
        <xdr:cNvPr id="3" name="Rectángulo: esquinas redondeadas 2">
          <a:hlinkClick xmlns:r="http://schemas.openxmlformats.org/officeDocument/2006/relationships" r:id="rId5"/>
          <a:extLst>
            <a:ext uri="{FF2B5EF4-FFF2-40B4-BE49-F238E27FC236}">
              <a16:creationId xmlns:a16="http://schemas.microsoft.com/office/drawing/2014/main" id="{00000000-0008-0000-0300-000003000000}"/>
            </a:ext>
          </a:extLst>
        </xdr:cNvPr>
        <xdr:cNvSpPr/>
      </xdr:nvSpPr>
      <xdr:spPr>
        <a:xfrm>
          <a:off x="2714625" y="4838699"/>
          <a:ext cx="2076450" cy="676276"/>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FRECUENCIA Y UNIDAD DE MEDICION</a:t>
          </a:r>
        </a:p>
      </xdr:txBody>
    </xdr:sp>
    <xdr:clientData/>
  </xdr:twoCellAnchor>
  <xdr:twoCellAnchor>
    <xdr:from>
      <xdr:col>4</xdr:col>
      <xdr:colOff>257175</xdr:colOff>
      <xdr:row>11</xdr:row>
      <xdr:rowOff>104775</xdr:rowOff>
    </xdr:from>
    <xdr:to>
      <xdr:col>6</xdr:col>
      <xdr:colOff>581025</xdr:colOff>
      <xdr:row>14</xdr:row>
      <xdr:rowOff>133350</xdr:rowOff>
    </xdr:to>
    <xdr:sp macro="" textlink="">
      <xdr:nvSpPr>
        <xdr:cNvPr id="14" name="Rectángulo: esquinas redondeadas 13">
          <a:hlinkClick xmlns:r="http://schemas.openxmlformats.org/officeDocument/2006/relationships" r:id="rId6"/>
          <a:extLst>
            <a:ext uri="{FF2B5EF4-FFF2-40B4-BE49-F238E27FC236}">
              <a16:creationId xmlns:a16="http://schemas.microsoft.com/office/drawing/2014/main" id="{00000000-0008-0000-0300-00000E000000}"/>
            </a:ext>
          </a:extLst>
        </xdr:cNvPr>
        <xdr:cNvSpPr/>
      </xdr:nvSpPr>
      <xdr:spPr>
        <a:xfrm>
          <a:off x="2771775" y="2200275"/>
          <a:ext cx="2000250" cy="600075"/>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MACROPROCESO</a:t>
          </a:r>
        </a:p>
      </xdr:txBody>
    </xdr:sp>
    <xdr:clientData/>
  </xdr:twoCellAnchor>
  <xdr:twoCellAnchor>
    <xdr:from>
      <xdr:col>11</xdr:col>
      <xdr:colOff>466724</xdr:colOff>
      <xdr:row>11</xdr:row>
      <xdr:rowOff>133350</xdr:rowOff>
    </xdr:from>
    <xdr:to>
      <xdr:col>13</xdr:col>
      <xdr:colOff>761999</xdr:colOff>
      <xdr:row>14</xdr:row>
      <xdr:rowOff>114300</xdr:rowOff>
    </xdr:to>
    <xdr:sp macro="" textlink="">
      <xdr:nvSpPr>
        <xdr:cNvPr id="16" name="Rectángulo: esquinas redondeadas 15">
          <a:hlinkClick xmlns:r="http://schemas.openxmlformats.org/officeDocument/2006/relationships" r:id="rId7"/>
          <a:extLst>
            <a:ext uri="{FF2B5EF4-FFF2-40B4-BE49-F238E27FC236}">
              <a16:creationId xmlns:a16="http://schemas.microsoft.com/office/drawing/2014/main" id="{00000000-0008-0000-0300-000010000000}"/>
            </a:ext>
          </a:extLst>
        </xdr:cNvPr>
        <xdr:cNvSpPr/>
      </xdr:nvSpPr>
      <xdr:spPr>
        <a:xfrm>
          <a:off x="8848724" y="2228850"/>
          <a:ext cx="1971675" cy="5524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DESEMPEÑO INDICADORES I TRIMESTRE</a:t>
          </a:r>
        </a:p>
      </xdr:txBody>
    </xdr:sp>
    <xdr:clientData/>
  </xdr:twoCellAnchor>
  <xdr:twoCellAnchor>
    <xdr:from>
      <xdr:col>4</xdr:col>
      <xdr:colOff>19050</xdr:colOff>
      <xdr:row>9</xdr:row>
      <xdr:rowOff>47626</xdr:rowOff>
    </xdr:from>
    <xdr:to>
      <xdr:col>7</xdr:col>
      <xdr:colOff>38100</xdr:colOff>
      <xdr:row>10</xdr:row>
      <xdr:rowOff>104776</xdr:rowOff>
    </xdr:to>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2533650" y="1762126"/>
          <a:ext cx="2533650" cy="2476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DESCRIPTIVAS</a:t>
          </a:r>
          <a:r>
            <a:rPr lang="es-CO" sz="12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INDICADORES</a:t>
          </a:r>
          <a:endPar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11</xdr:col>
      <xdr:colOff>190499</xdr:colOff>
      <xdr:row>9</xdr:row>
      <xdr:rowOff>38101</xdr:rowOff>
    </xdr:from>
    <xdr:to>
      <xdr:col>14</xdr:col>
      <xdr:colOff>123824</xdr:colOff>
      <xdr:row>10</xdr:row>
      <xdr:rowOff>104775</xdr:rowOff>
    </xdr:to>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8572499" y="1752601"/>
          <a:ext cx="2447925" cy="25717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DESEMPEÑO</a:t>
          </a:r>
          <a:r>
            <a:rPr lang="es-CO" sz="12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INDICADORES</a:t>
          </a:r>
          <a:endPar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7</xdr:col>
      <xdr:colOff>609600</xdr:colOff>
      <xdr:row>9</xdr:row>
      <xdr:rowOff>47626</xdr:rowOff>
    </xdr:from>
    <xdr:to>
      <xdr:col>10</xdr:col>
      <xdr:colOff>628650</xdr:colOff>
      <xdr:row>10</xdr:row>
      <xdr:rowOff>104776</xdr:rowOff>
    </xdr:to>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5638800" y="1762126"/>
          <a:ext cx="2533650" cy="2476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SEGUIMIENTO</a:t>
          </a:r>
          <a:r>
            <a:rPr lang="es-CO" sz="12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INDICADORES</a:t>
          </a:r>
          <a:endParaRPr lang="es-CO" sz="12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7</xdr:col>
      <xdr:colOff>710143</xdr:colOff>
      <xdr:row>14</xdr:row>
      <xdr:rowOff>158749</xdr:rowOff>
    </xdr:from>
    <xdr:to>
      <xdr:col>10</xdr:col>
      <xdr:colOff>519643</xdr:colOff>
      <xdr:row>17</xdr:row>
      <xdr:rowOff>101599</xdr:rowOff>
    </xdr:to>
    <xdr:sp macro="" textlink="">
      <xdr:nvSpPr>
        <xdr:cNvPr id="26" name="Rectángulo: esquinas redondeadas 25">
          <a:hlinkClick xmlns:r="http://schemas.openxmlformats.org/officeDocument/2006/relationships" r:id="rId8"/>
          <a:extLst>
            <a:ext uri="{FF2B5EF4-FFF2-40B4-BE49-F238E27FC236}">
              <a16:creationId xmlns:a16="http://schemas.microsoft.com/office/drawing/2014/main" id="{00000000-0008-0000-0300-00001A000000}"/>
            </a:ext>
          </a:extLst>
        </xdr:cNvPr>
        <xdr:cNvSpPr/>
      </xdr:nvSpPr>
      <xdr:spPr>
        <a:xfrm>
          <a:off x="6393393" y="2825749"/>
          <a:ext cx="2317750" cy="5143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MISIONALES</a:t>
          </a:r>
        </a:p>
      </xdr:txBody>
    </xdr:sp>
    <xdr:clientData/>
  </xdr:twoCellAnchor>
  <xdr:twoCellAnchor>
    <xdr:from>
      <xdr:col>7</xdr:col>
      <xdr:colOff>700617</xdr:colOff>
      <xdr:row>18</xdr:row>
      <xdr:rowOff>92074</xdr:rowOff>
    </xdr:from>
    <xdr:to>
      <xdr:col>10</xdr:col>
      <xdr:colOff>510118</xdr:colOff>
      <xdr:row>21</xdr:row>
      <xdr:rowOff>73024</xdr:rowOff>
    </xdr:to>
    <xdr:sp macro="" textlink="">
      <xdr:nvSpPr>
        <xdr:cNvPr id="27" name="Rectángulo: esquinas redondeadas 26">
          <a:hlinkClick xmlns:r="http://schemas.openxmlformats.org/officeDocument/2006/relationships" r:id="rId9"/>
          <a:extLst>
            <a:ext uri="{FF2B5EF4-FFF2-40B4-BE49-F238E27FC236}">
              <a16:creationId xmlns:a16="http://schemas.microsoft.com/office/drawing/2014/main" id="{00000000-0008-0000-0300-00001B000000}"/>
            </a:ext>
          </a:extLst>
        </xdr:cNvPr>
        <xdr:cNvSpPr/>
      </xdr:nvSpPr>
      <xdr:spPr>
        <a:xfrm>
          <a:off x="6383867" y="3521074"/>
          <a:ext cx="2317751" cy="5524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DE APOYO </a:t>
          </a:r>
        </a:p>
      </xdr:txBody>
    </xdr:sp>
    <xdr:clientData/>
  </xdr:twoCellAnchor>
  <xdr:twoCellAnchor>
    <xdr:from>
      <xdr:col>7</xdr:col>
      <xdr:colOff>738717</xdr:colOff>
      <xdr:row>22</xdr:row>
      <xdr:rowOff>92074</xdr:rowOff>
    </xdr:from>
    <xdr:to>
      <xdr:col>10</xdr:col>
      <xdr:colOff>613832</xdr:colOff>
      <xdr:row>25</xdr:row>
      <xdr:rowOff>74083</xdr:rowOff>
    </xdr:to>
    <xdr:sp macro="" textlink="">
      <xdr:nvSpPr>
        <xdr:cNvPr id="28" name="Rectángulo: esquinas redondeadas 27">
          <a:hlinkClick xmlns:r="http://schemas.openxmlformats.org/officeDocument/2006/relationships" r:id="rId10"/>
          <a:extLst>
            <a:ext uri="{FF2B5EF4-FFF2-40B4-BE49-F238E27FC236}">
              <a16:creationId xmlns:a16="http://schemas.microsoft.com/office/drawing/2014/main" id="{00000000-0008-0000-0300-00001C000000}"/>
            </a:ext>
          </a:extLst>
        </xdr:cNvPr>
        <xdr:cNvSpPr/>
      </xdr:nvSpPr>
      <xdr:spPr>
        <a:xfrm>
          <a:off x="6421967" y="4283074"/>
          <a:ext cx="2383365" cy="553509"/>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DE SEGUIMIENTO Y EVALUACIÓN</a:t>
          </a:r>
        </a:p>
      </xdr:txBody>
    </xdr:sp>
    <xdr:clientData/>
  </xdr:twoCellAnchor>
  <xdr:twoCellAnchor>
    <xdr:from>
      <xdr:col>7</xdr:col>
      <xdr:colOff>691093</xdr:colOff>
      <xdr:row>11</xdr:row>
      <xdr:rowOff>63499</xdr:rowOff>
    </xdr:from>
    <xdr:to>
      <xdr:col>10</xdr:col>
      <xdr:colOff>557743</xdr:colOff>
      <xdr:row>14</xdr:row>
      <xdr:rowOff>6349</xdr:rowOff>
    </xdr:to>
    <xdr:sp macro="" textlink="">
      <xdr:nvSpPr>
        <xdr:cNvPr id="29" name="Rectángulo: esquinas redondeadas 28">
          <a:hlinkClick xmlns:r="http://schemas.openxmlformats.org/officeDocument/2006/relationships" r:id="rId11"/>
          <a:extLst>
            <a:ext uri="{FF2B5EF4-FFF2-40B4-BE49-F238E27FC236}">
              <a16:creationId xmlns:a16="http://schemas.microsoft.com/office/drawing/2014/main" id="{00000000-0008-0000-0300-00001D000000}"/>
            </a:ext>
          </a:extLst>
        </xdr:cNvPr>
        <xdr:cNvSpPr/>
      </xdr:nvSpPr>
      <xdr:spPr>
        <a:xfrm>
          <a:off x="6374343" y="2158999"/>
          <a:ext cx="2374900" cy="514350"/>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ctr"/>
          <a:r>
            <a:rPr lang="es-CO" sz="1100" b="1">
              <a:solidFill>
                <a:schemeClr val="lt1"/>
              </a:solidFill>
              <a:latin typeface="Arial" panose="020B0604020202020204" pitchFamily="34" charset="0"/>
              <a:ea typeface="+mn-ea"/>
              <a:cs typeface="Arial" panose="020B0604020202020204" pitchFamily="34" charset="0"/>
            </a:rPr>
            <a:t>MACROPROCESOS ESTRATÉGICOS</a:t>
          </a:r>
        </a:p>
      </xdr:txBody>
    </xdr:sp>
    <xdr:clientData/>
  </xdr:twoCellAnchor>
  <xdr:twoCellAnchor>
    <xdr:from>
      <xdr:col>4</xdr:col>
      <xdr:colOff>238125</xdr:colOff>
      <xdr:row>22</xdr:row>
      <xdr:rowOff>9523</xdr:rowOff>
    </xdr:from>
    <xdr:to>
      <xdr:col>6</xdr:col>
      <xdr:colOff>533400</xdr:colOff>
      <xdr:row>24</xdr:row>
      <xdr:rowOff>142875</xdr:rowOff>
    </xdr:to>
    <xdr:sp macro="" textlink="">
      <xdr:nvSpPr>
        <xdr:cNvPr id="20" name="Rectángulo: esquinas redondeadas 19">
          <a:hlinkClick xmlns:r="http://schemas.openxmlformats.org/officeDocument/2006/relationships" r:id="rId12"/>
          <a:extLst>
            <a:ext uri="{FF2B5EF4-FFF2-40B4-BE49-F238E27FC236}">
              <a16:creationId xmlns:a16="http://schemas.microsoft.com/office/drawing/2014/main" id="{00000000-0008-0000-0300-000014000000}"/>
            </a:ext>
          </a:extLst>
        </xdr:cNvPr>
        <xdr:cNvSpPr/>
      </xdr:nvSpPr>
      <xdr:spPr>
        <a:xfrm>
          <a:off x="2752725" y="4200523"/>
          <a:ext cx="1971675" cy="514352"/>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INDICADORES POR ORGANISMO</a:t>
          </a:r>
        </a:p>
        <a:p>
          <a:pPr marL="0" indent="0" algn="ctr"/>
          <a:endParaRPr lang="es-CO" sz="1100" b="1">
            <a:solidFill>
              <a:schemeClr val="lt1"/>
            </a:solidFill>
            <a:latin typeface="Arial" panose="020B0604020202020204" pitchFamily="34" charset="0"/>
            <a:ea typeface="+mn-ea"/>
            <a:cs typeface="Arial" panose="020B0604020202020204" pitchFamily="34" charset="0"/>
          </a:endParaRPr>
        </a:p>
      </xdr:txBody>
    </xdr:sp>
    <xdr:clientData/>
  </xdr:twoCellAnchor>
  <xdr:twoCellAnchor>
    <xdr:from>
      <xdr:col>11</xdr:col>
      <xdr:colOff>518583</xdr:colOff>
      <xdr:row>20</xdr:row>
      <xdr:rowOff>21172</xdr:rowOff>
    </xdr:from>
    <xdr:to>
      <xdr:col>14</xdr:col>
      <xdr:colOff>15875</xdr:colOff>
      <xdr:row>23</xdr:row>
      <xdr:rowOff>10589</xdr:rowOff>
    </xdr:to>
    <xdr:sp macro="" textlink="">
      <xdr:nvSpPr>
        <xdr:cNvPr id="21" name="Rectángulo: esquinas redondeadas 20">
          <a:hlinkClick xmlns:r="http://schemas.openxmlformats.org/officeDocument/2006/relationships" r:id="rId13"/>
          <a:extLst>
            <a:ext uri="{FF2B5EF4-FFF2-40B4-BE49-F238E27FC236}">
              <a16:creationId xmlns:a16="http://schemas.microsoft.com/office/drawing/2014/main" id="{00000000-0008-0000-0300-000015000000}"/>
            </a:ext>
          </a:extLst>
        </xdr:cNvPr>
        <xdr:cNvSpPr/>
      </xdr:nvSpPr>
      <xdr:spPr>
        <a:xfrm>
          <a:off x="9507361" y="3972283"/>
          <a:ext cx="1994958" cy="582084"/>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050" b="1">
              <a:solidFill>
                <a:schemeClr val="lt1"/>
              </a:solidFill>
              <a:latin typeface="Arial" panose="020B0604020202020204" pitchFamily="34" charset="0"/>
              <a:ea typeface="+mn-ea"/>
              <a:cs typeface="Arial" panose="020B0604020202020204" pitchFamily="34" charset="0"/>
            </a:rPr>
            <a:t>OBJETIVOS DE CALIDAD </a:t>
          </a:r>
        </a:p>
      </xdr:txBody>
    </xdr:sp>
    <xdr:clientData/>
  </xdr:twoCellAnchor>
  <xdr:twoCellAnchor>
    <xdr:from>
      <xdr:col>11</xdr:col>
      <xdr:colOff>433917</xdr:colOff>
      <xdr:row>15</xdr:row>
      <xdr:rowOff>158756</xdr:rowOff>
    </xdr:from>
    <xdr:to>
      <xdr:col>14</xdr:col>
      <xdr:colOff>42334</xdr:colOff>
      <xdr:row>18</xdr:row>
      <xdr:rowOff>148172</xdr:rowOff>
    </xdr:to>
    <xdr:sp macro="" textlink="">
      <xdr:nvSpPr>
        <xdr:cNvPr id="31" name="Rectángulo: esquinas redondeadas 30">
          <a:hlinkClick xmlns:r="http://schemas.openxmlformats.org/officeDocument/2006/relationships" r:id="rId14"/>
          <a:extLst>
            <a:ext uri="{FF2B5EF4-FFF2-40B4-BE49-F238E27FC236}">
              <a16:creationId xmlns:a16="http://schemas.microsoft.com/office/drawing/2014/main" id="{14BF3C91-C1AC-4A76-915D-7C5AD08C4806}"/>
            </a:ext>
          </a:extLst>
        </xdr:cNvPr>
        <xdr:cNvSpPr/>
      </xdr:nvSpPr>
      <xdr:spPr>
        <a:xfrm>
          <a:off x="9422695" y="3122089"/>
          <a:ext cx="2106083" cy="582083"/>
        </a:xfrm>
        <a:prstGeom prst="roundRect">
          <a:avLst/>
        </a:prstGeom>
        <a:solidFill>
          <a:srgbClr val="149C8C"/>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100" b="1">
              <a:solidFill>
                <a:schemeClr val="lt1"/>
              </a:solidFill>
              <a:latin typeface="Arial" panose="020B0604020202020204" pitchFamily="34" charset="0"/>
              <a:ea typeface="+mn-ea"/>
              <a:cs typeface="Arial" panose="020B0604020202020204" pitchFamily="34" charset="0"/>
            </a:rPr>
            <a:t>ANÁLISIS</a:t>
          </a:r>
          <a:r>
            <a:rPr lang="es-CO" sz="1100" b="1" baseline="0">
              <a:solidFill>
                <a:schemeClr val="lt1"/>
              </a:solidFill>
              <a:latin typeface="Arial" panose="020B0604020202020204" pitchFamily="34" charset="0"/>
              <a:ea typeface="+mn-ea"/>
              <a:cs typeface="Arial" panose="020B0604020202020204" pitchFamily="34" charset="0"/>
            </a:rPr>
            <a:t> MEDIOS, BAJOS Y CRÍTICOS I -2019</a:t>
          </a:r>
          <a:endParaRPr lang="es-CO" sz="1100" b="1">
            <a:solidFill>
              <a:schemeClr val="lt1"/>
            </a:solidFill>
            <a:latin typeface="Arial" panose="020B0604020202020204" pitchFamily="34" charset="0"/>
            <a:ea typeface="+mn-ea"/>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914400</xdr:colOff>
      <xdr:row>1</xdr:row>
      <xdr:rowOff>85725</xdr:rowOff>
    </xdr:from>
    <xdr:to>
      <xdr:col>0</xdr:col>
      <xdr:colOff>1466850</xdr:colOff>
      <xdr:row>4</xdr:row>
      <xdr:rowOff>95250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914400" y="266700"/>
          <a:ext cx="552450" cy="552450"/>
        </a:xfrm>
        <a:prstGeom prst="rect">
          <a:avLst/>
        </a:prstGeom>
      </xdr:spPr>
    </xdr:pic>
    <xdr:clientData/>
  </xdr:twoCellAnchor>
  <xdr:oneCellAnchor>
    <xdr:from>
      <xdr:col>0</xdr:col>
      <xdr:colOff>1609725</xdr:colOff>
      <xdr:row>1</xdr:row>
      <xdr:rowOff>104775</xdr:rowOff>
    </xdr:from>
    <xdr:ext cx="10131113" cy="1057275"/>
    <xdr:sp macro="" textlink="">
      <xdr:nvSpPr>
        <xdr:cNvPr id="3" name="Rectángulo 2">
          <a:extLst>
            <a:ext uri="{FF2B5EF4-FFF2-40B4-BE49-F238E27FC236}">
              <a16:creationId xmlns:a16="http://schemas.microsoft.com/office/drawing/2014/main" id="{00000000-0008-0000-1A00-000003000000}"/>
            </a:ext>
          </a:extLst>
        </xdr:cNvPr>
        <xdr:cNvSpPr/>
      </xdr:nvSpPr>
      <xdr:spPr>
        <a:xfrm>
          <a:off x="1609725" y="28575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523875</xdr:colOff>
      <xdr:row>1</xdr:row>
      <xdr:rowOff>104775</xdr:rowOff>
    </xdr:from>
    <xdr:to>
      <xdr:col>13</xdr:col>
      <xdr:colOff>265015</xdr:colOff>
      <xdr:row>5</xdr:row>
      <xdr:rowOff>161925</xdr:rowOff>
    </xdr:to>
    <xdr:pic>
      <xdr:nvPicPr>
        <xdr:cNvPr id="4" name="Imagen 3" descr="Alcaldía de Cali">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2857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484718</xdr:colOff>
      <xdr:row>7</xdr:row>
      <xdr:rowOff>108213</xdr:rowOff>
    </xdr:from>
    <xdr:to>
      <xdr:col>11</xdr:col>
      <xdr:colOff>1</xdr:colOff>
      <xdr:row>22</xdr:row>
      <xdr:rowOff>80698</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783167</xdr:colOff>
      <xdr:row>1</xdr:row>
      <xdr:rowOff>1</xdr:rowOff>
    </xdr:from>
    <xdr:to>
      <xdr:col>12</xdr:col>
      <xdr:colOff>659774</xdr:colOff>
      <xdr:row>7</xdr:row>
      <xdr:rowOff>63502</xdr:rowOff>
    </xdr:to>
    <xdr:grpSp>
      <xdr:nvGrpSpPr>
        <xdr:cNvPr id="4" name="3 Grupo">
          <a:extLst>
            <a:ext uri="{FF2B5EF4-FFF2-40B4-BE49-F238E27FC236}">
              <a16:creationId xmlns:a16="http://schemas.microsoft.com/office/drawing/2014/main" id="{00000000-0008-0000-1B00-000004000000}"/>
            </a:ext>
          </a:extLst>
        </xdr:cNvPr>
        <xdr:cNvGrpSpPr/>
      </xdr:nvGrpSpPr>
      <xdr:grpSpPr>
        <a:xfrm>
          <a:off x="783167" y="174626"/>
          <a:ext cx="12195607" cy="1111251"/>
          <a:chOff x="838200" y="1"/>
          <a:chExt cx="11380690" cy="892076"/>
        </a:xfrm>
      </xdr:grpSpPr>
      <xdr:sp macro="" textlink="">
        <xdr:nvSpPr>
          <xdr:cNvPr id="5" name="Rectángulo 4">
            <a:extLst>
              <a:ext uri="{FF2B5EF4-FFF2-40B4-BE49-F238E27FC236}">
                <a16:creationId xmlns:a16="http://schemas.microsoft.com/office/drawing/2014/main" id="{00000000-0008-0000-1B00-000005000000}"/>
              </a:ext>
            </a:extLst>
          </xdr:cNvPr>
          <xdr:cNvSpPr/>
        </xdr:nvSpPr>
        <xdr:spPr>
          <a:xfrm>
            <a:off x="838200" y="1"/>
            <a:ext cx="10131113" cy="892076"/>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OBJETIVOS DE CALIDAD II </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8" name="Imagen 7">
            <a:hlinkClick xmlns:r="http://schemas.openxmlformats.org/officeDocument/2006/relationships" r:id="rId2"/>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3"/>
          <a:srcRect l="12771" t="11812" r="13325" b="18631"/>
          <a:stretch/>
        </xdr:blipFill>
        <xdr:spPr>
          <a:xfrm>
            <a:off x="962025" y="214758"/>
            <a:ext cx="542925" cy="471041"/>
          </a:xfrm>
          <a:prstGeom prst="rect">
            <a:avLst/>
          </a:prstGeom>
        </xdr:spPr>
      </xdr:pic>
      <xdr:pic>
        <xdr:nvPicPr>
          <xdr:cNvPr id="9" name="Imagen 8" descr="Alcaldía de Cali">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63150" y="123900"/>
            <a:ext cx="2255740" cy="6901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1181100</xdr:colOff>
      <xdr:row>17</xdr:row>
      <xdr:rowOff>107334</xdr:rowOff>
    </xdr:from>
    <xdr:to>
      <xdr:col>10</xdr:col>
      <xdr:colOff>321469</xdr:colOff>
      <xdr:row>33</xdr:row>
      <xdr:rowOff>171450</xdr:rowOff>
    </xdr:to>
    <mc:AlternateContent xmlns:mc="http://schemas.openxmlformats.org/markup-compatibility/2006">
      <mc:Choice xmlns:cx2="http://schemas.microsoft.com/office/drawing/2015/10/21/chartex" Requires="cx2">
        <xdr:graphicFrame macro="">
          <xdr:nvGraphicFramePr>
            <xdr:cNvPr id="7" name="Chart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019300" y="3396634"/>
              <a:ext cx="8944769" cy="2908916"/>
            </a:xfrm>
            <a:prstGeom prst="rect">
              <a:avLst/>
            </a:prstGeom>
            <a:solidFill>
              <a:prstClr val="white"/>
            </a:solidFill>
            <a:ln w="1">
              <a:solidFill>
                <a:prstClr val="green"/>
              </a:solidFill>
            </a:ln>
          </xdr:spPr>
          <xdr:txBody>
            <a:bodyPr vertOverflow="clip" horzOverflow="clip"/>
            <a:lstStyle/>
            <a:p>
              <a:r>
                <a:rPr lang="es-MX" sz="1100"/>
                <a:t>Este gráfico no está disponible en tu versión de Excel.
Si editas esta forma o guardas el libro en un formato de archivo diferente, el gráfico no se podrá utilizar.</a:t>
              </a:r>
            </a:p>
          </xdr:txBody>
        </xdr:sp>
      </mc:Fallback>
    </mc:AlternateContent>
    <xdr:clientData/>
  </xdr:twoCellAnchor>
  <xdr:twoCellAnchor editAs="oneCell">
    <xdr:from>
      <xdr:col>1</xdr:col>
      <xdr:colOff>1185336</xdr:colOff>
      <xdr:row>11</xdr:row>
      <xdr:rowOff>84666</xdr:rowOff>
    </xdr:from>
    <xdr:to>
      <xdr:col>2</xdr:col>
      <xdr:colOff>92227</xdr:colOff>
      <xdr:row>11</xdr:row>
      <xdr:rowOff>420503</xdr:rowOff>
    </xdr:to>
    <xdr:pic>
      <xdr:nvPicPr>
        <xdr:cNvPr id="18" name="7 Imagen">
          <a:hlinkClick xmlns:r="http://schemas.openxmlformats.org/officeDocument/2006/relationships" r:id="rId6"/>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21419" y="2063749"/>
          <a:ext cx="473225" cy="335837"/>
        </a:xfrm>
        <a:prstGeom prst="rect">
          <a:avLst/>
        </a:prstGeom>
      </xdr:spPr>
    </xdr:pic>
    <xdr:clientData/>
  </xdr:twoCellAnchor>
  <xdr:twoCellAnchor>
    <xdr:from>
      <xdr:col>0</xdr:col>
      <xdr:colOff>752475</xdr:colOff>
      <xdr:row>34</xdr:row>
      <xdr:rowOff>142874</xdr:rowOff>
    </xdr:from>
    <xdr:to>
      <xdr:col>10</xdr:col>
      <xdr:colOff>550069</xdr:colOff>
      <xdr:row>51</xdr:row>
      <xdr:rowOff>18256</xdr:rowOff>
    </xdr:to>
    <xdr:graphicFrame macro="">
      <xdr:nvGraphicFramePr>
        <xdr:cNvPr id="6" name="Gráfico 2">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504825</xdr:colOff>
      <xdr:row>7</xdr:row>
      <xdr:rowOff>57150</xdr:rowOff>
    </xdr:from>
    <xdr:to>
      <xdr:col>10</xdr:col>
      <xdr:colOff>638175</xdr:colOff>
      <xdr:row>23</xdr:row>
      <xdr:rowOff>9524</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1</xdr:row>
      <xdr:rowOff>85725</xdr:rowOff>
    </xdr:from>
    <xdr:to>
      <xdr:col>0</xdr:col>
      <xdr:colOff>781050</xdr:colOff>
      <xdr:row>4</xdr:row>
      <xdr:rowOff>95250</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1C00-000003000000}"/>
            </a:ext>
          </a:extLst>
        </xdr:cNvPr>
        <xdr:cNvPicPr>
          <a:picLocks noChangeAspect="1"/>
        </xdr:cNvPicPr>
      </xdr:nvPicPr>
      <xdr:blipFill rotWithShape="1">
        <a:blip xmlns:r="http://schemas.openxmlformats.org/officeDocument/2006/relationships" r:embed="rId3"/>
        <a:srcRect l="12771" t="11812" r="13325" b="18631"/>
        <a:stretch/>
      </xdr:blipFill>
      <xdr:spPr>
        <a:xfrm>
          <a:off x="1590675" y="85725"/>
          <a:ext cx="552450" cy="552450"/>
        </a:xfrm>
        <a:prstGeom prst="rect">
          <a:avLst/>
        </a:prstGeom>
      </xdr:spPr>
    </xdr:pic>
    <xdr:clientData/>
  </xdr:twoCellAnchor>
  <xdr:oneCellAnchor>
    <xdr:from>
      <xdr:col>0</xdr:col>
      <xdr:colOff>0</xdr:colOff>
      <xdr:row>1</xdr:row>
      <xdr:rowOff>0</xdr:rowOff>
    </xdr:from>
    <xdr:ext cx="10131113" cy="1057275"/>
    <xdr:sp macro="" textlink="">
      <xdr:nvSpPr>
        <xdr:cNvPr id="5" name="Rectángulo 4">
          <a:extLst>
            <a:ext uri="{FF2B5EF4-FFF2-40B4-BE49-F238E27FC236}">
              <a16:creationId xmlns:a16="http://schemas.microsoft.com/office/drawing/2014/main" id="{00000000-0008-0000-1C00-000005000000}"/>
            </a:ext>
          </a:extLst>
        </xdr:cNvPr>
        <xdr:cNvSpPr/>
      </xdr:nvSpPr>
      <xdr:spPr>
        <a:xfrm>
          <a:off x="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TIPO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742950</xdr:colOff>
      <xdr:row>2</xdr:row>
      <xdr:rowOff>9525</xdr:rowOff>
    </xdr:from>
    <xdr:to>
      <xdr:col>13</xdr:col>
      <xdr:colOff>484090</xdr:colOff>
      <xdr:row>6</xdr:row>
      <xdr:rowOff>66675</xdr:rowOff>
    </xdr:to>
    <xdr:pic>
      <xdr:nvPicPr>
        <xdr:cNvPr id="6" name="Imagen 5" descr="Alcaldía de Cali">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19050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14</xdr:row>
      <xdr:rowOff>9525</xdr:rowOff>
    </xdr:from>
    <xdr:to>
      <xdr:col>3</xdr:col>
      <xdr:colOff>447314</xdr:colOff>
      <xdr:row>14</xdr:row>
      <xdr:rowOff>238125</xdr:rowOff>
    </xdr:to>
    <xdr:pic>
      <xdr:nvPicPr>
        <xdr:cNvPr id="2" name="1 Imagen">
          <a:hlinkClick xmlns:r="http://schemas.openxmlformats.org/officeDocument/2006/relationships" r:id="rId5"/>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52826" y="2047875"/>
          <a:ext cx="313963" cy="228600"/>
        </a:xfrm>
        <a:prstGeom prst="rect">
          <a:avLst/>
        </a:prstGeom>
      </xdr:spPr>
    </xdr:pic>
    <xdr:clientData/>
  </xdr:twoCellAnchor>
  <xdr:twoCellAnchor editAs="oneCell">
    <xdr:from>
      <xdr:col>3</xdr:col>
      <xdr:colOff>142875</xdr:colOff>
      <xdr:row>15</xdr:row>
      <xdr:rowOff>19050</xdr:rowOff>
    </xdr:from>
    <xdr:to>
      <xdr:col>3</xdr:col>
      <xdr:colOff>438150</xdr:colOff>
      <xdr:row>15</xdr:row>
      <xdr:rowOff>228600</xdr:rowOff>
    </xdr:to>
    <xdr:pic>
      <xdr:nvPicPr>
        <xdr:cNvPr id="7" name="6 Imagen">
          <a:hlinkClick xmlns:r="http://schemas.openxmlformats.org/officeDocument/2006/relationships" r:id="rId7"/>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62350" y="2305050"/>
          <a:ext cx="295275" cy="209550"/>
        </a:xfrm>
        <a:prstGeom prst="rect">
          <a:avLst/>
        </a:prstGeom>
      </xdr:spPr>
    </xdr:pic>
    <xdr:clientData/>
  </xdr:twoCellAnchor>
  <xdr:twoCellAnchor editAs="oneCell">
    <xdr:from>
      <xdr:col>3</xdr:col>
      <xdr:colOff>152400</xdr:colOff>
      <xdr:row>13</xdr:row>
      <xdr:rowOff>19050</xdr:rowOff>
    </xdr:from>
    <xdr:to>
      <xdr:col>3</xdr:col>
      <xdr:colOff>447675</xdr:colOff>
      <xdr:row>14</xdr:row>
      <xdr:rowOff>0</xdr:rowOff>
    </xdr:to>
    <xdr:pic>
      <xdr:nvPicPr>
        <xdr:cNvPr id="8" name="7 Imagen">
          <a:hlinkClick xmlns:r="http://schemas.openxmlformats.org/officeDocument/2006/relationships" r:id="rId9"/>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71875" y="1828800"/>
          <a:ext cx="295275"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1266522</xdr:colOff>
      <xdr:row>1</xdr:row>
      <xdr:rowOff>0</xdr:rowOff>
    </xdr:from>
    <xdr:to>
      <xdr:col>5</xdr:col>
      <xdr:colOff>206375</xdr:colOff>
      <xdr:row>5</xdr:row>
      <xdr:rowOff>158750</xdr:rowOff>
    </xdr:to>
    <xdr:grpSp>
      <xdr:nvGrpSpPr>
        <xdr:cNvPr id="2" name="1 Grupo">
          <a:extLst>
            <a:ext uri="{FF2B5EF4-FFF2-40B4-BE49-F238E27FC236}">
              <a16:creationId xmlns:a16="http://schemas.microsoft.com/office/drawing/2014/main" id="{00000000-0008-0000-1D00-000002000000}"/>
            </a:ext>
          </a:extLst>
        </xdr:cNvPr>
        <xdr:cNvGrpSpPr/>
      </xdr:nvGrpSpPr>
      <xdr:grpSpPr>
        <a:xfrm>
          <a:off x="2949272" y="174625"/>
          <a:ext cx="22752353" cy="857250"/>
          <a:chOff x="-953161" y="-452760"/>
          <a:chExt cx="12041913" cy="1086611"/>
        </a:xfrm>
      </xdr:grpSpPr>
      <xdr:sp macro="" textlink="">
        <xdr:nvSpPr>
          <xdr:cNvPr id="3" name="Rectángulo 4">
            <a:extLst>
              <a:ext uri="{FF2B5EF4-FFF2-40B4-BE49-F238E27FC236}">
                <a16:creationId xmlns:a16="http://schemas.microsoft.com/office/drawing/2014/main" id="{00000000-0008-0000-1D00-000003000000}"/>
              </a:ext>
            </a:extLst>
          </xdr:cNvPr>
          <xdr:cNvSpPr/>
        </xdr:nvSpPr>
        <xdr:spPr>
          <a:xfrm>
            <a:off x="-364681" y="-352141"/>
            <a:ext cx="10131113" cy="885379"/>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 EFECTIVIDAD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53161" y="-332025"/>
            <a:ext cx="584697" cy="802067"/>
          </a:xfrm>
          <a:prstGeom prst="rect">
            <a:avLst/>
          </a:prstGeom>
        </xdr:spPr>
      </xdr:pic>
      <xdr:pic>
        <xdr:nvPicPr>
          <xdr:cNvPr id="5" name="Imagen 8" descr="Alcaldía de Cali">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33012" y="-452760"/>
            <a:ext cx="2255740" cy="10866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69850</xdr:colOff>
      <xdr:row>1</xdr:row>
      <xdr:rowOff>130175</xdr:rowOff>
    </xdr:from>
    <xdr:to>
      <xdr:col>7</xdr:col>
      <xdr:colOff>771525</xdr:colOff>
      <xdr:row>6</xdr:row>
      <xdr:rowOff>95250</xdr:rowOff>
    </xdr:to>
    <xdr:pic>
      <xdr:nvPicPr>
        <xdr:cNvPr id="7" name="6 Imagen">
          <a:hlinkClick xmlns:r="http://schemas.openxmlformats.org/officeDocument/2006/relationships" r:id="rId4"/>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088725" y="304800"/>
          <a:ext cx="1543050" cy="838200"/>
        </a:xfrm>
        <a:prstGeom prst="rect">
          <a:avLst/>
        </a:prstGeom>
      </xdr:spPr>
    </xdr:pic>
    <xdr:clientData/>
  </xdr:twoCellAnchor>
  <xdr:twoCellAnchor>
    <xdr:from>
      <xdr:col>6</xdr:col>
      <xdr:colOff>111125</xdr:colOff>
      <xdr:row>6</xdr:row>
      <xdr:rowOff>47625</xdr:rowOff>
    </xdr:from>
    <xdr:to>
      <xdr:col>7</xdr:col>
      <xdr:colOff>807357</xdr:colOff>
      <xdr:row>11</xdr:row>
      <xdr:rowOff>38554</xdr:rowOff>
    </xdr:to>
    <xdr:sp macro="" textlink="">
      <xdr:nvSpPr>
        <xdr:cNvPr id="8" name="CuadroTexto 7">
          <a:extLst>
            <a:ext uri="{FF2B5EF4-FFF2-40B4-BE49-F238E27FC236}">
              <a16:creationId xmlns:a16="http://schemas.microsoft.com/office/drawing/2014/main" id="{36F7635E-FFD2-45C1-83CF-9136444CE8F0}"/>
            </a:ext>
          </a:extLst>
        </xdr:cNvPr>
        <xdr:cNvSpPr txBox="1"/>
      </xdr:nvSpPr>
      <xdr:spPr>
        <a:xfrm>
          <a:off x="26431875" y="1095375"/>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266397</xdr:colOff>
      <xdr:row>1</xdr:row>
      <xdr:rowOff>166730</xdr:rowOff>
    </xdr:from>
    <xdr:to>
      <xdr:col>3</xdr:col>
      <xdr:colOff>3333750</xdr:colOff>
      <xdr:row>6</xdr:row>
      <xdr:rowOff>79375</xdr:rowOff>
    </xdr:to>
    <xdr:grpSp>
      <xdr:nvGrpSpPr>
        <xdr:cNvPr id="2" name="1 Grupo">
          <a:extLst>
            <a:ext uri="{FF2B5EF4-FFF2-40B4-BE49-F238E27FC236}">
              <a16:creationId xmlns:a16="http://schemas.microsoft.com/office/drawing/2014/main" id="{00000000-0008-0000-1E00-000002000000}"/>
            </a:ext>
          </a:extLst>
        </xdr:cNvPr>
        <xdr:cNvGrpSpPr/>
      </xdr:nvGrpSpPr>
      <xdr:grpSpPr>
        <a:xfrm>
          <a:off x="1107772" y="341355"/>
          <a:ext cx="29213478" cy="785770"/>
          <a:chOff x="-953161" y="-402400"/>
          <a:chExt cx="12437223" cy="996006"/>
        </a:xfrm>
      </xdr:grpSpPr>
      <xdr:sp macro="" textlink="">
        <xdr:nvSpPr>
          <xdr:cNvPr id="3" name="Rectángulo 4">
            <a:extLst>
              <a:ext uri="{FF2B5EF4-FFF2-40B4-BE49-F238E27FC236}">
                <a16:creationId xmlns:a16="http://schemas.microsoft.com/office/drawing/2014/main" id="{00000000-0008-0000-1E00-000003000000}"/>
              </a:ext>
            </a:extLst>
          </xdr:cNvPr>
          <xdr:cNvSpPr/>
        </xdr:nvSpPr>
        <xdr:spPr>
          <a:xfrm>
            <a:off x="344776" y="-392386"/>
            <a:ext cx="10131113" cy="885380"/>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 EFICACIA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53161" y="-379125"/>
            <a:ext cx="472342" cy="647942"/>
          </a:xfrm>
          <a:prstGeom prst="rect">
            <a:avLst/>
          </a:prstGeom>
        </xdr:spPr>
      </xdr:pic>
      <xdr:pic>
        <xdr:nvPicPr>
          <xdr:cNvPr id="5" name="Imagen 8" descr="Alcaldía de Cali">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28322" y="-402400"/>
            <a:ext cx="2255740" cy="99600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1792710</xdr:colOff>
      <xdr:row>2</xdr:row>
      <xdr:rowOff>34924</xdr:rowOff>
    </xdr:from>
    <xdr:to>
      <xdr:col>7</xdr:col>
      <xdr:colOff>82549</xdr:colOff>
      <xdr:row>6</xdr:row>
      <xdr:rowOff>31749</xdr:rowOff>
    </xdr:to>
    <xdr:pic>
      <xdr:nvPicPr>
        <xdr:cNvPr id="8" name="7 Imagen">
          <a:hlinkClick xmlns:r="http://schemas.openxmlformats.org/officeDocument/2006/relationships" r:id="rId4"/>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12460" y="384174"/>
          <a:ext cx="1763289" cy="695325"/>
        </a:xfrm>
        <a:prstGeom prst="rect">
          <a:avLst/>
        </a:prstGeom>
      </xdr:spPr>
    </xdr:pic>
    <xdr:clientData/>
  </xdr:twoCellAnchor>
  <xdr:twoCellAnchor>
    <xdr:from>
      <xdr:col>5</xdr:col>
      <xdr:colOff>127000</xdr:colOff>
      <xdr:row>6</xdr:row>
      <xdr:rowOff>0</xdr:rowOff>
    </xdr:from>
    <xdr:to>
      <xdr:col>6</xdr:col>
      <xdr:colOff>823232</xdr:colOff>
      <xdr:row>10</xdr:row>
      <xdr:rowOff>165554</xdr:rowOff>
    </xdr:to>
    <xdr:sp macro="" textlink="">
      <xdr:nvSpPr>
        <xdr:cNvPr id="7" name="CuadroTexto 6">
          <a:extLst>
            <a:ext uri="{FF2B5EF4-FFF2-40B4-BE49-F238E27FC236}">
              <a16:creationId xmlns:a16="http://schemas.microsoft.com/office/drawing/2014/main" id="{0BD7ADD4-48E7-4E30-AFD3-7F74843679E3}"/>
            </a:ext>
          </a:extLst>
        </xdr:cNvPr>
        <xdr:cNvSpPr txBox="1"/>
      </xdr:nvSpPr>
      <xdr:spPr>
        <a:xfrm>
          <a:off x="31559500" y="1047750"/>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1266522</xdr:colOff>
      <xdr:row>1</xdr:row>
      <xdr:rowOff>33214</xdr:rowOff>
    </xdr:from>
    <xdr:to>
      <xdr:col>3</xdr:col>
      <xdr:colOff>1401537</xdr:colOff>
      <xdr:row>5</xdr:row>
      <xdr:rowOff>149678</xdr:rowOff>
    </xdr:to>
    <xdr:grpSp>
      <xdr:nvGrpSpPr>
        <xdr:cNvPr id="2" name="1 Grupo">
          <a:extLst>
            <a:ext uri="{FF2B5EF4-FFF2-40B4-BE49-F238E27FC236}">
              <a16:creationId xmlns:a16="http://schemas.microsoft.com/office/drawing/2014/main" id="{00000000-0008-0000-2100-000002000000}"/>
            </a:ext>
          </a:extLst>
        </xdr:cNvPr>
        <xdr:cNvGrpSpPr/>
      </xdr:nvGrpSpPr>
      <xdr:grpSpPr>
        <a:xfrm>
          <a:off x="2104722" y="223714"/>
          <a:ext cx="25642965" cy="878464"/>
          <a:chOff x="-953161" y="-409393"/>
          <a:chExt cx="11470864" cy="1029940"/>
        </a:xfrm>
      </xdr:grpSpPr>
      <xdr:sp macro="" textlink="">
        <xdr:nvSpPr>
          <xdr:cNvPr id="3" name="Rectángulo 4">
            <a:extLst>
              <a:ext uri="{FF2B5EF4-FFF2-40B4-BE49-F238E27FC236}">
                <a16:creationId xmlns:a16="http://schemas.microsoft.com/office/drawing/2014/main" id="{00000000-0008-0000-2100-000003000000}"/>
              </a:ext>
            </a:extLst>
          </xdr:cNvPr>
          <xdr:cNvSpPr/>
        </xdr:nvSpPr>
        <xdr:spPr>
          <a:xfrm>
            <a:off x="-434035" y="-409393"/>
            <a:ext cx="10131113" cy="885380"/>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 EFICIENCIA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53161" y="-379125"/>
            <a:ext cx="472342" cy="647942"/>
          </a:xfrm>
          <a:prstGeom prst="rect">
            <a:avLst/>
          </a:prstGeom>
        </xdr:spPr>
      </xdr:pic>
      <xdr:pic>
        <xdr:nvPicPr>
          <xdr:cNvPr id="5" name="Imagen 8" descr="Alcaldía de Cali">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61963" y="-353064"/>
            <a:ext cx="2255740" cy="9736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38101</xdr:colOff>
      <xdr:row>1</xdr:row>
      <xdr:rowOff>71210</xdr:rowOff>
    </xdr:from>
    <xdr:to>
      <xdr:col>6</xdr:col>
      <xdr:colOff>737508</xdr:colOff>
      <xdr:row>6</xdr:row>
      <xdr:rowOff>164646</xdr:rowOff>
    </xdr:to>
    <xdr:pic>
      <xdr:nvPicPr>
        <xdr:cNvPr id="8" name="6 Imagen">
          <a:hlinkClick xmlns:r="http://schemas.openxmlformats.org/officeDocument/2006/relationships" r:id="rId4"/>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373851" y="248103"/>
          <a:ext cx="1543050" cy="977900"/>
        </a:xfrm>
        <a:prstGeom prst="rect">
          <a:avLst/>
        </a:prstGeom>
      </xdr:spPr>
    </xdr:pic>
    <xdr:clientData/>
  </xdr:twoCellAnchor>
  <xdr:twoCellAnchor>
    <xdr:from>
      <xdr:col>5</xdr:col>
      <xdr:colOff>174172</xdr:colOff>
      <xdr:row>6</xdr:row>
      <xdr:rowOff>84364</xdr:rowOff>
    </xdr:from>
    <xdr:to>
      <xdr:col>7</xdr:col>
      <xdr:colOff>35379</xdr:colOff>
      <xdr:row>11</xdr:row>
      <xdr:rowOff>70757</xdr:rowOff>
    </xdr:to>
    <xdr:sp macro="" textlink="">
      <xdr:nvSpPr>
        <xdr:cNvPr id="7" name="CuadroTexto 6">
          <a:extLst>
            <a:ext uri="{FF2B5EF4-FFF2-40B4-BE49-F238E27FC236}">
              <a16:creationId xmlns:a16="http://schemas.microsoft.com/office/drawing/2014/main" id="{14BC3CF0-F86E-44AE-A9F3-32B7C12E55AF}"/>
            </a:ext>
          </a:extLst>
        </xdr:cNvPr>
        <xdr:cNvSpPr txBox="1"/>
      </xdr:nvSpPr>
      <xdr:spPr>
        <a:xfrm>
          <a:off x="30577972" y="1227364"/>
          <a:ext cx="1537607"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304800</xdr:colOff>
      <xdr:row>23</xdr:row>
      <xdr:rowOff>123825</xdr:rowOff>
    </xdr:to>
    <xdr:sp macro="" textlink="">
      <xdr:nvSpPr>
        <xdr:cNvPr id="141314" name="AutoShape 2" descr="Resultado de imagen para carita triste simbolo">
          <a:extLst>
            <a:ext uri="{FF2B5EF4-FFF2-40B4-BE49-F238E27FC236}">
              <a16:creationId xmlns:a16="http://schemas.microsoft.com/office/drawing/2014/main" id="{00000000-0008-0000-2200-000002280200}"/>
            </a:ext>
          </a:extLst>
        </xdr:cNvPr>
        <xdr:cNvSpPr>
          <a:spLocks noChangeAspect="1" noChangeArrowheads="1"/>
        </xdr:cNvSpPr>
      </xdr:nvSpPr>
      <xdr:spPr bwMode="auto">
        <a:xfrm>
          <a:off x="4648200" y="12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22</xdr:row>
      <xdr:rowOff>0</xdr:rowOff>
    </xdr:from>
    <xdr:to>
      <xdr:col>2</xdr:col>
      <xdr:colOff>304800</xdr:colOff>
      <xdr:row>23</xdr:row>
      <xdr:rowOff>123825</xdr:rowOff>
    </xdr:to>
    <xdr:sp macro="" textlink="">
      <xdr:nvSpPr>
        <xdr:cNvPr id="141316" name="AutoShape 4" descr="Resultado de imagen para carita triste simbolo">
          <a:extLst>
            <a:ext uri="{FF2B5EF4-FFF2-40B4-BE49-F238E27FC236}">
              <a16:creationId xmlns:a16="http://schemas.microsoft.com/office/drawing/2014/main" id="{00000000-0008-0000-2200-000004280200}"/>
            </a:ext>
          </a:extLst>
        </xdr:cNvPr>
        <xdr:cNvSpPr>
          <a:spLocks noChangeAspect="1" noChangeArrowheads="1"/>
        </xdr:cNvSpPr>
      </xdr:nvSpPr>
      <xdr:spPr bwMode="auto">
        <a:xfrm>
          <a:off x="4648200" y="12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22</xdr:row>
      <xdr:rowOff>0</xdr:rowOff>
    </xdr:from>
    <xdr:to>
      <xdr:col>2</xdr:col>
      <xdr:colOff>304800</xdr:colOff>
      <xdr:row>23</xdr:row>
      <xdr:rowOff>123825</xdr:rowOff>
    </xdr:to>
    <xdr:sp macro="" textlink="">
      <xdr:nvSpPr>
        <xdr:cNvPr id="141317" name="AutoShape 5" descr="Resultado de imagen para carita triste simbolo">
          <a:extLst>
            <a:ext uri="{FF2B5EF4-FFF2-40B4-BE49-F238E27FC236}">
              <a16:creationId xmlns:a16="http://schemas.microsoft.com/office/drawing/2014/main" id="{00000000-0008-0000-2200-000005280200}"/>
            </a:ext>
          </a:extLst>
        </xdr:cNvPr>
        <xdr:cNvSpPr>
          <a:spLocks noChangeAspect="1" noChangeArrowheads="1"/>
        </xdr:cNvSpPr>
      </xdr:nvSpPr>
      <xdr:spPr bwMode="auto">
        <a:xfrm>
          <a:off x="4648200" y="12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447676</xdr:colOff>
      <xdr:row>10</xdr:row>
      <xdr:rowOff>66676</xdr:rowOff>
    </xdr:from>
    <xdr:to>
      <xdr:col>0</xdr:col>
      <xdr:colOff>945177</xdr:colOff>
      <xdr:row>13</xdr:row>
      <xdr:rowOff>19050</xdr:rowOff>
    </xdr:to>
    <xdr:pic>
      <xdr:nvPicPr>
        <xdr:cNvPr id="11" name="10 Imagen">
          <a:hlinkClick xmlns:r="http://schemas.openxmlformats.org/officeDocument/2006/relationships" r:id="rId1"/>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2"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47676" y="247651"/>
          <a:ext cx="49750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366711</xdr:colOff>
      <xdr:row>19</xdr:row>
      <xdr:rowOff>19049</xdr:rowOff>
    </xdr:from>
    <xdr:to>
      <xdr:col>4</xdr:col>
      <xdr:colOff>2028824</xdr:colOff>
      <xdr:row>38</xdr:row>
      <xdr:rowOff>95250</xdr:rowOff>
    </xdr:to>
    <xdr:graphicFrame macro="">
      <xdr:nvGraphicFramePr>
        <xdr:cNvPr id="6" name="5 Gráfico">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581025</xdr:colOff>
      <xdr:row>10</xdr:row>
      <xdr:rowOff>9525</xdr:rowOff>
    </xdr:from>
    <xdr:to>
      <xdr:col>2</xdr:col>
      <xdr:colOff>2086768</xdr:colOff>
      <xdr:row>13</xdr:row>
      <xdr:rowOff>107948</xdr:rowOff>
    </xdr:to>
    <xdr:pic>
      <xdr:nvPicPr>
        <xdr:cNvPr id="8" name="6 Imagen">
          <a:hlinkClick xmlns:r="http://schemas.openxmlformats.org/officeDocument/2006/relationships" r:id="rId4"/>
          <a:extLst>
            <a:ext uri="{FF2B5EF4-FFF2-40B4-BE49-F238E27FC236}">
              <a16:creationId xmlns:a16="http://schemas.microsoft.com/office/drawing/2014/main" id="{35775300-BA96-4CE5-A04A-1CAA63BD7A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29225" y="190500"/>
          <a:ext cx="1505743" cy="641348"/>
        </a:xfrm>
        <a:prstGeom prst="rect">
          <a:avLst/>
        </a:prstGeom>
      </xdr:spPr>
    </xdr:pic>
    <xdr:clientData/>
  </xdr:twoCellAnchor>
  <xdr:twoCellAnchor>
    <xdr:from>
      <xdr:col>0</xdr:col>
      <xdr:colOff>238125</xdr:colOff>
      <xdr:row>13</xdr:row>
      <xdr:rowOff>28575</xdr:rowOff>
    </xdr:from>
    <xdr:to>
      <xdr:col>0</xdr:col>
      <xdr:colOff>1775732</xdr:colOff>
      <xdr:row>15</xdr:row>
      <xdr:rowOff>6804</xdr:rowOff>
    </xdr:to>
    <xdr:sp macro="" textlink="">
      <xdr:nvSpPr>
        <xdr:cNvPr id="9" name="CuadroTexto 8">
          <a:extLst>
            <a:ext uri="{FF2B5EF4-FFF2-40B4-BE49-F238E27FC236}">
              <a16:creationId xmlns:a16="http://schemas.microsoft.com/office/drawing/2014/main" id="{9601EE54-194C-4EAB-8B89-4B0AFD2F519D}"/>
            </a:ext>
          </a:extLst>
        </xdr:cNvPr>
        <xdr:cNvSpPr txBox="1"/>
      </xdr:nvSpPr>
      <xdr:spPr>
        <a:xfrm>
          <a:off x="238125" y="752475"/>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IR</a:t>
          </a:r>
          <a:r>
            <a:rPr lang="es-CO" sz="1100" b="1" baseline="0"/>
            <a:t> A LA LISTA</a:t>
          </a:r>
          <a:endParaRPr lang="es-CO" sz="1100" b="1"/>
        </a:p>
      </xdr:txBody>
    </xdr:sp>
    <xdr:clientData/>
  </xdr:twoCellAnchor>
  <xdr:twoCellAnchor>
    <xdr:from>
      <xdr:col>2</xdr:col>
      <xdr:colOff>571500</xdr:colOff>
      <xdr:row>13</xdr:row>
      <xdr:rowOff>76200</xdr:rowOff>
    </xdr:from>
    <xdr:to>
      <xdr:col>2</xdr:col>
      <xdr:colOff>2419350</xdr:colOff>
      <xdr:row>18</xdr:row>
      <xdr:rowOff>54429</xdr:rowOff>
    </xdr:to>
    <xdr:sp macro="" textlink="">
      <xdr:nvSpPr>
        <xdr:cNvPr id="10" name="CuadroTexto 9">
          <a:extLst>
            <a:ext uri="{FF2B5EF4-FFF2-40B4-BE49-F238E27FC236}">
              <a16:creationId xmlns:a16="http://schemas.microsoft.com/office/drawing/2014/main" id="{443E117E-979E-4DFC-A391-490CE2C5D977}"/>
            </a:ext>
          </a:extLst>
        </xdr:cNvPr>
        <xdr:cNvSpPr txBox="1"/>
      </xdr:nvSpPr>
      <xdr:spPr>
        <a:xfrm>
          <a:off x="5219700" y="800100"/>
          <a:ext cx="1847850"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twoCellAnchor editAs="oneCell">
    <xdr:from>
      <xdr:col>0</xdr:col>
      <xdr:colOff>114301</xdr:colOff>
      <xdr:row>0</xdr:row>
      <xdr:rowOff>123826</xdr:rowOff>
    </xdr:from>
    <xdr:to>
      <xdr:col>0</xdr:col>
      <xdr:colOff>666750</xdr:colOff>
      <xdr:row>3</xdr:row>
      <xdr:rowOff>114300</xdr:rowOff>
    </xdr:to>
    <xdr:pic>
      <xdr:nvPicPr>
        <xdr:cNvPr id="12" name="Imagen 11">
          <a:hlinkClick xmlns:r="http://schemas.openxmlformats.org/officeDocument/2006/relationships" r:id="rId6"/>
          <a:extLst>
            <a:ext uri="{FF2B5EF4-FFF2-40B4-BE49-F238E27FC236}">
              <a16:creationId xmlns:a16="http://schemas.microsoft.com/office/drawing/2014/main" id="{C1454050-A917-45EE-AB79-B2DD1B23FC3D}"/>
            </a:ext>
          </a:extLst>
        </xdr:cNvPr>
        <xdr:cNvPicPr>
          <a:picLocks noChangeAspect="1"/>
        </xdr:cNvPicPr>
      </xdr:nvPicPr>
      <xdr:blipFill rotWithShape="1">
        <a:blip xmlns:r="http://schemas.openxmlformats.org/officeDocument/2006/relationships" r:embed="rId7"/>
        <a:srcRect l="12771" t="11812" r="13325" b="18631"/>
        <a:stretch/>
      </xdr:blipFill>
      <xdr:spPr>
        <a:xfrm>
          <a:off x="114301" y="123826"/>
          <a:ext cx="552449" cy="533399"/>
        </a:xfrm>
        <a:prstGeom prst="rect">
          <a:avLst/>
        </a:prstGeom>
      </xdr:spPr>
    </xdr:pic>
    <xdr:clientData/>
  </xdr:twoCellAnchor>
  <xdr:oneCellAnchor>
    <xdr:from>
      <xdr:col>0</xdr:col>
      <xdr:colOff>0</xdr:colOff>
      <xdr:row>0</xdr:row>
      <xdr:rowOff>0</xdr:rowOff>
    </xdr:from>
    <xdr:ext cx="10131113" cy="1057275"/>
    <xdr:sp macro="" textlink="">
      <xdr:nvSpPr>
        <xdr:cNvPr id="13" name="Rectángulo 12">
          <a:extLst>
            <a:ext uri="{FF2B5EF4-FFF2-40B4-BE49-F238E27FC236}">
              <a16:creationId xmlns:a16="http://schemas.microsoft.com/office/drawing/2014/main" id="{0BA9A1EA-D4D9-4B9A-B435-9B0F694D9408}"/>
            </a:ext>
          </a:extLst>
        </xdr:cNvPr>
        <xdr:cNvSpPr/>
      </xdr:nvSpPr>
      <xdr:spPr>
        <a:xfrm>
          <a:off x="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ANÁLISIS BAJOS DESEMPEÑOS II-2019</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3</xdr:col>
      <xdr:colOff>2311400</xdr:colOff>
      <xdr:row>0</xdr:row>
      <xdr:rowOff>174625</xdr:rowOff>
    </xdr:from>
    <xdr:to>
      <xdr:col>4</xdr:col>
      <xdr:colOff>2128740</xdr:colOff>
      <xdr:row>5</xdr:row>
      <xdr:rowOff>25400</xdr:rowOff>
    </xdr:to>
    <xdr:pic>
      <xdr:nvPicPr>
        <xdr:cNvPr id="14" name="Imagen 13" descr="Alcaldía de Cali">
          <a:extLst>
            <a:ext uri="{FF2B5EF4-FFF2-40B4-BE49-F238E27FC236}">
              <a16:creationId xmlns:a16="http://schemas.microsoft.com/office/drawing/2014/main" id="{E3121FC0-A85F-48BE-B0D0-92D1F3F50D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07525" y="174625"/>
          <a:ext cx="2265265" cy="75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538162</xdr:colOff>
      <xdr:row>19</xdr:row>
      <xdr:rowOff>57150</xdr:rowOff>
    </xdr:from>
    <xdr:to>
      <xdr:col>8</xdr:col>
      <xdr:colOff>2662237</xdr:colOff>
      <xdr:row>34</xdr:row>
      <xdr:rowOff>85725</xdr:rowOff>
    </xdr:to>
    <xdr:graphicFrame macro="">
      <xdr:nvGraphicFramePr>
        <xdr:cNvPr id="7" name="6 Gráfico">
          <a:extLst>
            <a:ext uri="{FF2B5EF4-FFF2-40B4-BE49-F238E27FC236}">
              <a16:creationId xmlns:a16="http://schemas.microsoft.com/office/drawing/2014/main" id="{00000000-0008-0000-2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2769385</xdr:colOff>
      <xdr:row>0</xdr:row>
      <xdr:rowOff>123826</xdr:rowOff>
    </xdr:from>
    <xdr:to>
      <xdr:col>0</xdr:col>
      <xdr:colOff>3321834</xdr:colOff>
      <xdr:row>3</xdr:row>
      <xdr:rowOff>114300</xdr:rowOff>
    </xdr:to>
    <xdr:pic>
      <xdr:nvPicPr>
        <xdr:cNvPr id="4" name="Imagen 3">
          <a:hlinkClick xmlns:r="http://schemas.openxmlformats.org/officeDocument/2006/relationships" r:id="rId2"/>
          <a:extLst>
            <a:ext uri="{FF2B5EF4-FFF2-40B4-BE49-F238E27FC236}">
              <a16:creationId xmlns:a16="http://schemas.microsoft.com/office/drawing/2014/main" id="{9838ED89-7C75-4606-9ABB-606D9DAB2191}"/>
            </a:ext>
          </a:extLst>
        </xdr:cNvPr>
        <xdr:cNvPicPr>
          <a:picLocks noChangeAspect="1"/>
        </xdr:cNvPicPr>
      </xdr:nvPicPr>
      <xdr:blipFill rotWithShape="1">
        <a:blip xmlns:r="http://schemas.openxmlformats.org/officeDocument/2006/relationships" r:embed="rId3"/>
        <a:srcRect l="12771" t="11812" r="13325" b="18631"/>
        <a:stretch/>
      </xdr:blipFill>
      <xdr:spPr>
        <a:xfrm>
          <a:off x="2769385" y="123826"/>
          <a:ext cx="552449" cy="526255"/>
        </a:xfrm>
        <a:prstGeom prst="rect">
          <a:avLst/>
        </a:prstGeom>
      </xdr:spPr>
    </xdr:pic>
    <xdr:clientData/>
  </xdr:twoCellAnchor>
  <xdr:oneCellAnchor>
    <xdr:from>
      <xdr:col>0</xdr:col>
      <xdr:colOff>2655084</xdr:colOff>
      <xdr:row>0</xdr:row>
      <xdr:rowOff>0</xdr:rowOff>
    </xdr:from>
    <xdr:ext cx="10131113" cy="1057275"/>
    <xdr:sp macro="" textlink="">
      <xdr:nvSpPr>
        <xdr:cNvPr id="5" name="Rectángulo 4">
          <a:extLst>
            <a:ext uri="{FF2B5EF4-FFF2-40B4-BE49-F238E27FC236}">
              <a16:creationId xmlns:a16="http://schemas.microsoft.com/office/drawing/2014/main" id="{B6143372-5015-4981-8775-DA2332C0DDF1}"/>
            </a:ext>
          </a:extLst>
        </xdr:cNvPr>
        <xdr:cNvSpPr/>
      </xdr:nvSpPr>
      <xdr:spPr>
        <a:xfrm>
          <a:off x="2655084"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CON DESEMPEÑO MEDIO, BAJO Y CRITICO II-2019</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4</xdr:col>
      <xdr:colOff>1837521</xdr:colOff>
      <xdr:row>0</xdr:row>
      <xdr:rowOff>174625</xdr:rowOff>
    </xdr:from>
    <xdr:to>
      <xdr:col>7</xdr:col>
      <xdr:colOff>226112</xdr:colOff>
      <xdr:row>5</xdr:row>
      <xdr:rowOff>25400</xdr:rowOff>
    </xdr:to>
    <xdr:pic>
      <xdr:nvPicPr>
        <xdr:cNvPr id="6" name="Imagen 5" descr="Alcaldía de Cali">
          <a:extLst>
            <a:ext uri="{FF2B5EF4-FFF2-40B4-BE49-F238E27FC236}">
              <a16:creationId xmlns:a16="http://schemas.microsoft.com/office/drawing/2014/main" id="{60772AA7-D3F2-48E6-838C-B4F07E4A46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64990" y="174625"/>
          <a:ext cx="2270028" cy="743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735797</xdr:colOff>
      <xdr:row>0</xdr:row>
      <xdr:rowOff>95250</xdr:rowOff>
    </xdr:from>
    <xdr:to>
      <xdr:col>7</xdr:col>
      <xdr:colOff>2012147</xdr:colOff>
      <xdr:row>3</xdr:row>
      <xdr:rowOff>91910</xdr:rowOff>
    </xdr:to>
    <xdr:pic>
      <xdr:nvPicPr>
        <xdr:cNvPr id="8" name="6 Imagen">
          <a:hlinkClick xmlns:r="http://schemas.openxmlformats.org/officeDocument/2006/relationships" r:id="rId5"/>
          <a:extLst>
            <a:ext uri="{FF2B5EF4-FFF2-40B4-BE49-F238E27FC236}">
              <a16:creationId xmlns:a16="http://schemas.microsoft.com/office/drawing/2014/main" id="{52941E74-3485-44A9-9074-F1660AC036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844703" y="95250"/>
          <a:ext cx="1276350" cy="532441"/>
        </a:xfrm>
        <a:prstGeom prst="rect">
          <a:avLst/>
        </a:prstGeom>
      </xdr:spPr>
    </xdr:pic>
    <xdr:clientData/>
  </xdr:twoCellAnchor>
  <xdr:twoCellAnchor>
    <xdr:from>
      <xdr:col>7</xdr:col>
      <xdr:colOff>583397</xdr:colOff>
      <xdr:row>3</xdr:row>
      <xdr:rowOff>76200</xdr:rowOff>
    </xdr:from>
    <xdr:to>
      <xdr:col>7</xdr:col>
      <xdr:colOff>2440772</xdr:colOff>
      <xdr:row>5</xdr:row>
      <xdr:rowOff>54429</xdr:rowOff>
    </xdr:to>
    <xdr:sp macro="" textlink="">
      <xdr:nvSpPr>
        <xdr:cNvPr id="9" name="CuadroTexto 8">
          <a:extLst>
            <a:ext uri="{FF2B5EF4-FFF2-40B4-BE49-F238E27FC236}">
              <a16:creationId xmlns:a16="http://schemas.microsoft.com/office/drawing/2014/main" id="{3ED84902-2CE5-4062-8B05-463DFC5E697F}"/>
            </a:ext>
          </a:extLst>
        </xdr:cNvPr>
        <xdr:cNvSpPr txBox="1"/>
      </xdr:nvSpPr>
      <xdr:spPr>
        <a:xfrm>
          <a:off x="14692303" y="611981"/>
          <a:ext cx="1857375" cy="335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1247776</xdr:colOff>
      <xdr:row>1</xdr:row>
      <xdr:rowOff>123826</xdr:rowOff>
    </xdr:from>
    <xdr:to>
      <xdr:col>3</xdr:col>
      <xdr:colOff>1800225</xdr:colOff>
      <xdr:row>4</xdr:row>
      <xdr:rowOff>133350</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rotWithShape="1">
        <a:blip xmlns:r="http://schemas.openxmlformats.org/officeDocument/2006/relationships" r:embed="rId2"/>
        <a:srcRect l="12771" t="11812" r="13325" b="18631"/>
        <a:stretch/>
      </xdr:blipFill>
      <xdr:spPr>
        <a:xfrm>
          <a:off x="1581151" y="123826"/>
          <a:ext cx="552449" cy="552449"/>
        </a:xfrm>
        <a:prstGeom prst="rect">
          <a:avLst/>
        </a:prstGeom>
      </xdr:spPr>
    </xdr:pic>
    <xdr:clientData/>
  </xdr:twoCellAnchor>
  <xdr:oneCellAnchor>
    <xdr:from>
      <xdr:col>3</xdr:col>
      <xdr:colOff>1133475</xdr:colOff>
      <xdr:row>1</xdr:row>
      <xdr:rowOff>0</xdr:rowOff>
    </xdr:from>
    <xdr:ext cx="10131113" cy="1057275"/>
    <xdr:sp macro="" textlink="">
      <xdr:nvSpPr>
        <xdr:cNvPr id="5" name="Rectángulo 4">
          <a:extLst>
            <a:ext uri="{FF2B5EF4-FFF2-40B4-BE49-F238E27FC236}">
              <a16:creationId xmlns:a16="http://schemas.microsoft.com/office/drawing/2014/main" id="{00000000-0008-0000-2400-000005000000}"/>
            </a:ext>
          </a:extLst>
        </xdr:cNvPr>
        <xdr:cNvSpPr/>
      </xdr:nvSpPr>
      <xdr:spPr>
        <a:xfrm>
          <a:off x="146685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PROCESO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8</xdr:col>
      <xdr:colOff>809625</xdr:colOff>
      <xdr:row>2</xdr:row>
      <xdr:rowOff>0</xdr:rowOff>
    </xdr:from>
    <xdr:to>
      <xdr:col>11</xdr:col>
      <xdr:colOff>550765</xdr:colOff>
      <xdr:row>6</xdr:row>
      <xdr:rowOff>57150</xdr:rowOff>
    </xdr:to>
    <xdr:pic>
      <xdr:nvPicPr>
        <xdr:cNvPr id="6" name="Imagen 5" descr="Alcaldía de Cali">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20375" y="18097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506012</xdr:colOff>
      <xdr:row>8</xdr:row>
      <xdr:rowOff>140494</xdr:rowOff>
    </xdr:from>
    <xdr:to>
      <xdr:col>15</xdr:col>
      <xdr:colOff>59531</xdr:colOff>
      <xdr:row>58</xdr:row>
      <xdr:rowOff>71437</xdr:rowOff>
    </xdr:to>
    <xdr:graphicFrame macro="">
      <xdr:nvGraphicFramePr>
        <xdr:cNvPr id="4" name="3 Gráfico">
          <a:extLst>
            <a:ext uri="{FF2B5EF4-FFF2-40B4-BE49-F238E27FC236}">
              <a16:creationId xmlns:a16="http://schemas.microsoft.com/office/drawing/2014/main" id="{00000000-0008-0000-2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190501</xdr:colOff>
      <xdr:row>1</xdr:row>
      <xdr:rowOff>152401</xdr:rowOff>
    </xdr:from>
    <xdr:to>
      <xdr:col>0</xdr:col>
      <xdr:colOff>742950</xdr:colOff>
      <xdr:row>4</xdr:row>
      <xdr:rowOff>161925</xdr:rowOff>
    </xdr:to>
    <xdr:pic>
      <xdr:nvPicPr>
        <xdr:cNvPr id="2" name="Imagen 2">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90501" y="333376"/>
          <a:ext cx="552449" cy="552449"/>
        </a:xfrm>
        <a:prstGeom prst="rect">
          <a:avLst/>
        </a:prstGeom>
      </xdr:spPr>
    </xdr:pic>
    <xdr:clientData/>
  </xdr:twoCellAnchor>
  <xdr:twoCellAnchor>
    <xdr:from>
      <xdr:col>6</xdr:col>
      <xdr:colOff>551088</xdr:colOff>
      <xdr:row>8</xdr:row>
      <xdr:rowOff>80282</xdr:rowOff>
    </xdr:from>
    <xdr:to>
      <xdr:col>16</xdr:col>
      <xdr:colOff>630010</xdr:colOff>
      <xdr:row>55</xdr:row>
      <xdr:rowOff>32656</xdr:rowOff>
    </xdr:to>
    <xdr:graphicFrame macro="">
      <xdr:nvGraphicFramePr>
        <xdr:cNvPr id="3" name="Gráfico 3">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266700</xdr:colOff>
      <xdr:row>1</xdr:row>
      <xdr:rowOff>83004</xdr:rowOff>
    </xdr:from>
    <xdr:ext cx="10131113" cy="1057275"/>
    <xdr:sp macro="" textlink="">
      <xdr:nvSpPr>
        <xdr:cNvPr id="4" name="Rectángulo 4">
          <a:extLst>
            <a:ext uri="{FF2B5EF4-FFF2-40B4-BE49-F238E27FC236}">
              <a16:creationId xmlns:a16="http://schemas.microsoft.com/office/drawing/2014/main" id="{00000000-0008-0000-2500-000004000000}"/>
            </a:ext>
          </a:extLst>
        </xdr:cNvPr>
        <xdr:cNvSpPr/>
      </xdr:nvSpPr>
      <xdr:spPr>
        <a:xfrm>
          <a:off x="266700" y="259897"/>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ORGANISMO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7</xdr:col>
      <xdr:colOff>142875</xdr:colOff>
      <xdr:row>1</xdr:row>
      <xdr:rowOff>161925</xdr:rowOff>
    </xdr:from>
    <xdr:to>
      <xdr:col>9</xdr:col>
      <xdr:colOff>722214</xdr:colOff>
      <xdr:row>6</xdr:row>
      <xdr:rowOff>38100</xdr:rowOff>
    </xdr:to>
    <xdr:pic>
      <xdr:nvPicPr>
        <xdr:cNvPr id="5" name="Imagen 5" descr="Alcaldía de Cali">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34475" y="34290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231322</xdr:colOff>
      <xdr:row>11</xdr:row>
      <xdr:rowOff>108855</xdr:rowOff>
    </xdr:from>
    <xdr:to>
      <xdr:col>5</xdr:col>
      <xdr:colOff>326572</xdr:colOff>
      <xdr:row>14</xdr:row>
      <xdr:rowOff>366075</xdr:rowOff>
    </xdr:to>
    <xdr:pic>
      <xdr:nvPicPr>
        <xdr:cNvPr id="6" name="7 Imagen">
          <a:hlinkClick xmlns:r="http://schemas.openxmlformats.org/officeDocument/2006/relationships" r:id="rId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393" y="1877784"/>
          <a:ext cx="1129393" cy="801505"/>
        </a:xfrm>
        <a:prstGeom prst="rect">
          <a:avLst/>
        </a:prstGeom>
      </xdr:spPr>
    </xdr:pic>
    <xdr:clientData/>
  </xdr:twoCellAnchor>
  <xdr:twoCellAnchor>
    <xdr:from>
      <xdr:col>4</xdr:col>
      <xdr:colOff>299357</xdr:colOff>
      <xdr:row>14</xdr:row>
      <xdr:rowOff>326571</xdr:rowOff>
    </xdr:from>
    <xdr:to>
      <xdr:col>6</xdr:col>
      <xdr:colOff>381000</xdr:colOff>
      <xdr:row>16</xdr:row>
      <xdr:rowOff>122464</xdr:rowOff>
    </xdr:to>
    <xdr:sp macro="" textlink="">
      <xdr:nvSpPr>
        <xdr:cNvPr id="7" name="CuadroTexto 6">
          <a:extLst>
            <a:ext uri="{FF2B5EF4-FFF2-40B4-BE49-F238E27FC236}">
              <a16:creationId xmlns:a16="http://schemas.microsoft.com/office/drawing/2014/main" id="{E3F9936C-2CEF-4AF4-AFA1-3FEC88AFDCBA}"/>
            </a:ext>
          </a:extLst>
        </xdr:cNvPr>
        <xdr:cNvSpPr txBox="1"/>
      </xdr:nvSpPr>
      <xdr:spPr>
        <a:xfrm>
          <a:off x="8205107" y="2639785"/>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IR</a:t>
          </a:r>
          <a:r>
            <a:rPr lang="es-CO" sz="1100" b="1" baseline="0"/>
            <a:t> A LA LISTA</a:t>
          </a:r>
          <a:endParaRPr lang="es-CO"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478631</xdr:colOff>
      <xdr:row>2</xdr:row>
      <xdr:rowOff>64293</xdr:rowOff>
    </xdr:from>
    <xdr:to>
      <xdr:col>3</xdr:col>
      <xdr:colOff>192881</xdr:colOff>
      <xdr:row>5</xdr:row>
      <xdr:rowOff>73818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407319" y="421481"/>
          <a:ext cx="547687" cy="545306"/>
        </a:xfrm>
        <a:prstGeom prst="rect">
          <a:avLst/>
        </a:prstGeom>
      </xdr:spPr>
    </xdr:pic>
    <xdr:clientData/>
  </xdr:twoCellAnchor>
  <xdr:oneCellAnchor>
    <xdr:from>
      <xdr:col>2</xdr:col>
      <xdr:colOff>721519</xdr:colOff>
      <xdr:row>1</xdr:row>
      <xdr:rowOff>83344</xdr:rowOff>
    </xdr:from>
    <xdr:ext cx="10131113" cy="1057275"/>
    <xdr:sp macro="" textlink="">
      <xdr:nvSpPr>
        <xdr:cNvPr id="3" name="Rectángulo 2">
          <a:extLst>
            <a:ext uri="{FF2B5EF4-FFF2-40B4-BE49-F238E27FC236}">
              <a16:creationId xmlns:a16="http://schemas.microsoft.com/office/drawing/2014/main" id="{00000000-0008-0000-1000-000003000000}"/>
            </a:ext>
          </a:extLst>
        </xdr:cNvPr>
        <xdr:cNvSpPr/>
      </xdr:nvSpPr>
      <xdr:spPr>
        <a:xfrm>
          <a:off x="1650207" y="261938"/>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OBJETIVOS</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DE CALIDAD</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11</xdr:col>
      <xdr:colOff>257175</xdr:colOff>
      <xdr:row>1</xdr:row>
      <xdr:rowOff>100013</xdr:rowOff>
    </xdr:from>
    <xdr:to>
      <xdr:col>13</xdr:col>
      <xdr:colOff>243583</xdr:colOff>
      <xdr:row>5</xdr:row>
      <xdr:rowOff>154782</xdr:rowOff>
    </xdr:to>
    <xdr:pic>
      <xdr:nvPicPr>
        <xdr:cNvPr id="4" name="Imagen 3" descr="Alcaldía de Cali">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10925" y="278607"/>
          <a:ext cx="2248596" cy="769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500061</xdr:colOff>
      <xdr:row>1</xdr:row>
      <xdr:rowOff>35718</xdr:rowOff>
    </xdr:from>
    <xdr:to>
      <xdr:col>16</xdr:col>
      <xdr:colOff>126205</xdr:colOff>
      <xdr:row>5</xdr:row>
      <xdr:rowOff>159543</xdr:rowOff>
    </xdr:to>
    <xdr:pic>
      <xdr:nvPicPr>
        <xdr:cNvPr id="5" name="6 Imagen">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549436" y="214312"/>
          <a:ext cx="1543050" cy="838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984219</xdr:colOff>
      <xdr:row>1</xdr:row>
      <xdr:rowOff>59014</xdr:rowOff>
    </xdr:from>
    <xdr:to>
      <xdr:col>3</xdr:col>
      <xdr:colOff>1212273</xdr:colOff>
      <xdr:row>9</xdr:row>
      <xdr:rowOff>84059</xdr:rowOff>
    </xdr:to>
    <xdr:grpSp>
      <xdr:nvGrpSpPr>
        <xdr:cNvPr id="2" name="1 Grupo">
          <a:extLst>
            <a:ext uri="{FF2B5EF4-FFF2-40B4-BE49-F238E27FC236}">
              <a16:creationId xmlns:a16="http://schemas.microsoft.com/office/drawing/2014/main" id="{00000000-0008-0000-2600-000002000000}"/>
            </a:ext>
          </a:extLst>
        </xdr:cNvPr>
        <xdr:cNvGrpSpPr/>
      </xdr:nvGrpSpPr>
      <xdr:grpSpPr>
        <a:xfrm>
          <a:off x="1428719" y="233639"/>
          <a:ext cx="18738304" cy="1422045"/>
          <a:chOff x="838200" y="-80444"/>
          <a:chExt cx="10919563" cy="1137719"/>
        </a:xfrm>
      </xdr:grpSpPr>
      <xdr:sp macro="" textlink="">
        <xdr:nvSpPr>
          <xdr:cNvPr id="3" name="Rectángulo 4">
            <a:extLst>
              <a:ext uri="{FF2B5EF4-FFF2-40B4-BE49-F238E27FC236}">
                <a16:creationId xmlns:a16="http://schemas.microsoft.com/office/drawing/2014/main" id="{00000000-0008-0000-26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ORGANISMO RESPONSABLE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62025" y="142874"/>
            <a:ext cx="542925" cy="810406"/>
          </a:xfrm>
          <a:prstGeom prst="rect">
            <a:avLst/>
          </a:prstGeom>
        </xdr:spPr>
      </xdr:pic>
      <xdr:pic>
        <xdr:nvPicPr>
          <xdr:cNvPr id="5" name="Imagen 8" descr="Alcaldía de Cali">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92452" y="-80444"/>
            <a:ext cx="1865311" cy="104097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23</xdr:row>
      <xdr:rowOff>152400</xdr:rowOff>
    </xdr:from>
    <xdr:to>
      <xdr:col>4</xdr:col>
      <xdr:colOff>528639</xdr:colOff>
      <xdr:row>36</xdr:row>
      <xdr:rowOff>142875</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685800</xdr:colOff>
      <xdr:row>1</xdr:row>
      <xdr:rowOff>76200</xdr:rowOff>
    </xdr:from>
    <xdr:to>
      <xdr:col>1</xdr:col>
      <xdr:colOff>1238250</xdr:colOff>
      <xdr:row>4</xdr:row>
      <xdr:rowOff>85725</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3"/>
        <a:srcRect l="12771" t="11812" r="13325" b="18631"/>
        <a:stretch/>
      </xdr:blipFill>
      <xdr:spPr>
        <a:xfrm>
          <a:off x="1524000" y="76200"/>
          <a:ext cx="552450" cy="552450"/>
        </a:xfrm>
        <a:prstGeom prst="rect">
          <a:avLst/>
        </a:prstGeom>
      </xdr:spPr>
    </xdr:pic>
    <xdr:clientData/>
  </xdr:twoCellAnchor>
  <xdr:twoCellAnchor>
    <xdr:from>
      <xdr:col>4</xdr:col>
      <xdr:colOff>819150</xdr:colOff>
      <xdr:row>21</xdr:row>
      <xdr:rowOff>66675</xdr:rowOff>
    </xdr:from>
    <xdr:to>
      <xdr:col>12</xdr:col>
      <xdr:colOff>9525</xdr:colOff>
      <xdr:row>37</xdr:row>
      <xdr:rowOff>85725</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266700</xdr:colOff>
      <xdr:row>1</xdr:row>
      <xdr:rowOff>0</xdr:rowOff>
    </xdr:from>
    <xdr:ext cx="10131113" cy="1057275"/>
    <xdr:sp macro="" textlink="">
      <xdr:nvSpPr>
        <xdr:cNvPr id="5" name="Rectángulo 4">
          <a:extLst>
            <a:ext uri="{FF2B5EF4-FFF2-40B4-BE49-F238E27FC236}">
              <a16:creationId xmlns:a16="http://schemas.microsoft.com/office/drawing/2014/main" id="{00000000-0008-0000-2700-000005000000}"/>
            </a:ext>
          </a:extLst>
        </xdr:cNvPr>
        <xdr:cNvSpPr/>
      </xdr:nvSpPr>
      <xdr:spPr>
        <a:xfrm>
          <a:off x="110490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UNIDAD</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Y FRECUENCIA DE MEDICIÓN</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9</xdr:col>
      <xdr:colOff>85725</xdr:colOff>
      <xdr:row>1</xdr:row>
      <xdr:rowOff>57150</xdr:rowOff>
    </xdr:from>
    <xdr:to>
      <xdr:col>11</xdr:col>
      <xdr:colOff>665065</xdr:colOff>
      <xdr:row>5</xdr:row>
      <xdr:rowOff>114300</xdr:rowOff>
    </xdr:to>
    <xdr:pic>
      <xdr:nvPicPr>
        <xdr:cNvPr id="6" name="Imagen 5" descr="Alcaldía de Cali">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25100" y="571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7</xdr:row>
      <xdr:rowOff>19049</xdr:rowOff>
    </xdr:from>
    <xdr:to>
      <xdr:col>2</xdr:col>
      <xdr:colOff>0</xdr:colOff>
      <xdr:row>16</xdr:row>
      <xdr:rowOff>66675</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76200</xdr:rowOff>
    </xdr:from>
    <xdr:to>
      <xdr:col>1</xdr:col>
      <xdr:colOff>647700</xdr:colOff>
      <xdr:row>4</xdr:row>
      <xdr:rowOff>76200</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3"/>
        <a:srcRect l="12771" t="11812" r="13325" b="18631"/>
        <a:stretch/>
      </xdr:blipFill>
      <xdr:spPr>
        <a:xfrm>
          <a:off x="942975" y="257175"/>
          <a:ext cx="542925" cy="542925"/>
        </a:xfrm>
        <a:prstGeom prst="rect">
          <a:avLst/>
        </a:prstGeom>
      </xdr:spPr>
    </xdr:pic>
    <xdr:clientData/>
  </xdr:twoCellAnchor>
  <xdr:oneCellAnchor>
    <xdr:from>
      <xdr:col>1</xdr:col>
      <xdr:colOff>371475</xdr:colOff>
      <xdr:row>0</xdr:row>
      <xdr:rowOff>38100</xdr:rowOff>
    </xdr:from>
    <xdr:ext cx="10131113" cy="1057275"/>
    <xdr:sp macro="" textlink="">
      <xdr:nvSpPr>
        <xdr:cNvPr id="5" name="Rectángulo 4">
          <a:extLst>
            <a:ext uri="{FF2B5EF4-FFF2-40B4-BE49-F238E27FC236}">
              <a16:creationId xmlns:a16="http://schemas.microsoft.com/office/drawing/2014/main" id="{00000000-0008-0000-2800-000005000000}"/>
            </a:ext>
          </a:extLst>
        </xdr:cNvPr>
        <xdr:cNvSpPr/>
      </xdr:nvSpPr>
      <xdr:spPr>
        <a:xfrm>
          <a:off x="1209675" y="3810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POR MACROPROCESO</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11</xdr:col>
      <xdr:colOff>190500</xdr:colOff>
      <xdr:row>0</xdr:row>
      <xdr:rowOff>123825</xdr:rowOff>
    </xdr:from>
    <xdr:to>
      <xdr:col>13</xdr:col>
      <xdr:colOff>769840</xdr:colOff>
      <xdr:row>5</xdr:row>
      <xdr:rowOff>0</xdr:rowOff>
    </xdr:to>
    <xdr:pic>
      <xdr:nvPicPr>
        <xdr:cNvPr id="6" name="Imagen 5" descr="Alcaldía de Cali">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53675"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85726</xdr:colOff>
      <xdr:row>12</xdr:row>
      <xdr:rowOff>0</xdr:rowOff>
    </xdr:from>
    <xdr:to>
      <xdr:col>4</xdr:col>
      <xdr:colOff>367284</xdr:colOff>
      <xdr:row>13</xdr:row>
      <xdr:rowOff>200024</xdr:rowOff>
    </xdr:to>
    <xdr:pic>
      <xdr:nvPicPr>
        <xdr:cNvPr id="11" name="10 Imagen">
          <a:hlinkClick xmlns:r="http://schemas.openxmlformats.org/officeDocument/2006/relationships" r:id="rId5"/>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53026" y="3648075"/>
          <a:ext cx="281558" cy="200024"/>
        </a:xfrm>
        <a:prstGeom prst="rect">
          <a:avLst/>
        </a:prstGeom>
      </xdr:spPr>
    </xdr:pic>
    <xdr:clientData/>
  </xdr:twoCellAnchor>
  <xdr:twoCellAnchor editAs="oneCell">
    <xdr:from>
      <xdr:col>4</xdr:col>
      <xdr:colOff>104776</xdr:colOff>
      <xdr:row>16</xdr:row>
      <xdr:rowOff>28575</xdr:rowOff>
    </xdr:from>
    <xdr:to>
      <xdr:col>4</xdr:col>
      <xdr:colOff>390526</xdr:colOff>
      <xdr:row>16</xdr:row>
      <xdr:rowOff>231577</xdr:rowOff>
    </xdr:to>
    <xdr:pic>
      <xdr:nvPicPr>
        <xdr:cNvPr id="12" name="11 Imagen">
          <a:hlinkClick xmlns:r="http://schemas.openxmlformats.org/officeDocument/2006/relationships" r:id="rId7"/>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00651" y="2990850"/>
          <a:ext cx="285750" cy="203002"/>
        </a:xfrm>
        <a:prstGeom prst="rect">
          <a:avLst/>
        </a:prstGeom>
      </xdr:spPr>
    </xdr:pic>
    <xdr:clientData/>
  </xdr:twoCellAnchor>
  <xdr:twoCellAnchor editAs="oneCell">
    <xdr:from>
      <xdr:col>4</xdr:col>
      <xdr:colOff>85725</xdr:colOff>
      <xdr:row>14</xdr:row>
      <xdr:rowOff>9524</xdr:rowOff>
    </xdr:from>
    <xdr:to>
      <xdr:col>4</xdr:col>
      <xdr:colOff>367284</xdr:colOff>
      <xdr:row>14</xdr:row>
      <xdr:rowOff>209549</xdr:rowOff>
    </xdr:to>
    <xdr:pic>
      <xdr:nvPicPr>
        <xdr:cNvPr id="13" name="12 Imagen">
          <a:hlinkClick xmlns:r="http://schemas.openxmlformats.org/officeDocument/2006/relationships" r:id="rId9"/>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81600" y="2495549"/>
          <a:ext cx="281559" cy="200025"/>
        </a:xfrm>
        <a:prstGeom prst="rect">
          <a:avLst/>
        </a:prstGeom>
      </xdr:spPr>
    </xdr:pic>
    <xdr:clientData/>
  </xdr:twoCellAnchor>
  <xdr:twoCellAnchor>
    <xdr:from>
      <xdr:col>5</xdr:col>
      <xdr:colOff>285750</xdr:colOff>
      <xdr:row>7</xdr:row>
      <xdr:rowOff>19050</xdr:rowOff>
    </xdr:from>
    <xdr:to>
      <xdr:col>10</xdr:col>
      <xdr:colOff>666750</xdr:colOff>
      <xdr:row>21</xdr:row>
      <xdr:rowOff>95250</xdr:rowOff>
    </xdr:to>
    <xdr:graphicFrame macro="">
      <xdr:nvGraphicFramePr>
        <xdr:cNvPr id="15" name="14 Gráfico">
          <a:extLst>
            <a:ext uri="{FF2B5EF4-FFF2-40B4-BE49-F238E27FC236}">
              <a16:creationId xmlns:a16="http://schemas.microsoft.com/office/drawing/2014/main" id="{00000000-0008-0000-2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85725</xdr:colOff>
      <xdr:row>15</xdr:row>
      <xdr:rowOff>19050</xdr:rowOff>
    </xdr:from>
    <xdr:to>
      <xdr:col>4</xdr:col>
      <xdr:colOff>400050</xdr:colOff>
      <xdr:row>15</xdr:row>
      <xdr:rowOff>242352</xdr:rowOff>
    </xdr:to>
    <xdr:pic>
      <xdr:nvPicPr>
        <xdr:cNvPr id="18" name="17 Imagen">
          <a:hlinkClick xmlns:r="http://schemas.openxmlformats.org/officeDocument/2006/relationships" r:id="rId11"/>
          <a:extLst>
            <a:ext uri="{FF2B5EF4-FFF2-40B4-BE49-F238E27FC236}">
              <a16:creationId xmlns:a16="http://schemas.microsoft.com/office/drawing/2014/main" id="{00000000-0008-0000-28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600" y="2733675"/>
          <a:ext cx="314325" cy="2233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3102428</xdr:colOff>
      <xdr:row>0</xdr:row>
      <xdr:rowOff>97971</xdr:rowOff>
    </xdr:from>
    <xdr:ext cx="10131113" cy="1057275"/>
    <xdr:sp macro="" textlink="">
      <xdr:nvSpPr>
        <xdr:cNvPr id="3" name="Rectángulo 3">
          <a:extLst>
            <a:ext uri="{FF2B5EF4-FFF2-40B4-BE49-F238E27FC236}">
              <a16:creationId xmlns:a16="http://schemas.microsoft.com/office/drawing/2014/main" id="{00000000-0008-0000-2900-000003000000}"/>
            </a:ext>
          </a:extLst>
        </xdr:cNvPr>
        <xdr:cNvSpPr/>
      </xdr:nvSpPr>
      <xdr:spPr>
        <a:xfrm>
          <a:off x="3565071" y="97971"/>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DE APOYO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endPar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715736</xdr:colOff>
      <xdr:row>0</xdr:row>
      <xdr:rowOff>204107</xdr:rowOff>
    </xdr:from>
    <xdr:to>
      <xdr:col>1</xdr:col>
      <xdr:colOff>1387928</xdr:colOff>
      <xdr:row>2</xdr:row>
      <xdr:rowOff>108857</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1178379" y="204107"/>
          <a:ext cx="672192" cy="639536"/>
        </a:xfrm>
        <a:prstGeom prst="rect">
          <a:avLst/>
        </a:prstGeom>
      </xdr:spPr>
    </xdr:pic>
    <xdr:clientData/>
  </xdr:twoCellAnchor>
  <xdr:twoCellAnchor editAs="oneCell">
    <xdr:from>
      <xdr:col>2</xdr:col>
      <xdr:colOff>0</xdr:colOff>
      <xdr:row>23</xdr:row>
      <xdr:rowOff>0</xdr:rowOff>
    </xdr:from>
    <xdr:to>
      <xdr:col>2</xdr:col>
      <xdr:colOff>304800</xdr:colOff>
      <xdr:row>24</xdr:row>
      <xdr:rowOff>78468</xdr:rowOff>
    </xdr:to>
    <xdr:sp macro="" textlink="">
      <xdr:nvSpPr>
        <xdr:cNvPr id="10241" name="AutoShape 1" descr="Resultado de imagen para ALCALDIA DE CALI">
          <a:extLst>
            <a:ext uri="{FF2B5EF4-FFF2-40B4-BE49-F238E27FC236}">
              <a16:creationId xmlns:a16="http://schemas.microsoft.com/office/drawing/2014/main" id="{00000000-0008-0000-2900-000001280000}"/>
            </a:ext>
          </a:extLst>
        </xdr:cNvPr>
        <xdr:cNvSpPr>
          <a:spLocks noChangeAspect="1" noChangeArrowheads="1"/>
        </xdr:cNvSpPr>
      </xdr:nvSpPr>
      <xdr:spPr bwMode="auto">
        <a:xfrm>
          <a:off x="289560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24</xdr:row>
      <xdr:rowOff>0</xdr:rowOff>
    </xdr:from>
    <xdr:to>
      <xdr:col>2</xdr:col>
      <xdr:colOff>304800</xdr:colOff>
      <xdr:row>24</xdr:row>
      <xdr:rowOff>282575</xdr:rowOff>
    </xdr:to>
    <xdr:sp macro="" textlink="">
      <xdr:nvSpPr>
        <xdr:cNvPr id="10243" name="AutoShape 3" descr="Resultado de imagen para ALCALDIA DE CALI">
          <a:extLst>
            <a:ext uri="{FF2B5EF4-FFF2-40B4-BE49-F238E27FC236}">
              <a16:creationId xmlns:a16="http://schemas.microsoft.com/office/drawing/2014/main" id="{00000000-0008-0000-2900-000003280000}"/>
            </a:ext>
          </a:extLst>
        </xdr:cNvPr>
        <xdr:cNvSpPr>
          <a:spLocks noChangeAspect="1" noChangeArrowheads="1"/>
        </xdr:cNvSpPr>
      </xdr:nvSpPr>
      <xdr:spPr bwMode="auto">
        <a:xfrm>
          <a:off x="2895600" y="4743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24</xdr:row>
      <xdr:rowOff>0</xdr:rowOff>
    </xdr:from>
    <xdr:to>
      <xdr:col>2</xdr:col>
      <xdr:colOff>304800</xdr:colOff>
      <xdr:row>24</xdr:row>
      <xdr:rowOff>282575</xdr:rowOff>
    </xdr:to>
    <xdr:sp macro="" textlink="">
      <xdr:nvSpPr>
        <xdr:cNvPr id="10244" name="AutoShape 4" descr="Resultado de imagen para ALCALDIA DE CALI">
          <a:extLst>
            <a:ext uri="{FF2B5EF4-FFF2-40B4-BE49-F238E27FC236}">
              <a16:creationId xmlns:a16="http://schemas.microsoft.com/office/drawing/2014/main" id="{00000000-0008-0000-2900-000004280000}"/>
            </a:ext>
          </a:extLst>
        </xdr:cNvPr>
        <xdr:cNvSpPr>
          <a:spLocks noChangeAspect="1" noChangeArrowheads="1"/>
        </xdr:cNvSpPr>
      </xdr:nvSpPr>
      <xdr:spPr bwMode="auto">
        <a:xfrm>
          <a:off x="2895600" y="4743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9177450</xdr:colOff>
      <xdr:row>0</xdr:row>
      <xdr:rowOff>141854</xdr:rowOff>
    </xdr:from>
    <xdr:to>
      <xdr:col>2</xdr:col>
      <xdr:colOff>11419583</xdr:colOff>
      <xdr:row>3</xdr:row>
      <xdr:rowOff>0</xdr:rowOff>
    </xdr:to>
    <xdr:pic>
      <xdr:nvPicPr>
        <xdr:cNvPr id="9" name="Imagen 8" descr="Alcaldía de Cali">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31736" y="141854"/>
          <a:ext cx="2242133" cy="778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1020537</xdr:colOff>
      <xdr:row>0</xdr:row>
      <xdr:rowOff>190499</xdr:rowOff>
    </xdr:from>
    <xdr:to>
      <xdr:col>3</xdr:col>
      <xdr:colOff>2526280</xdr:colOff>
      <xdr:row>2</xdr:row>
      <xdr:rowOff>97061</xdr:rowOff>
    </xdr:to>
    <xdr:pic>
      <xdr:nvPicPr>
        <xdr:cNvPr id="8" name="6 Imagen">
          <a:hlinkClick xmlns:r="http://schemas.openxmlformats.org/officeDocument/2006/relationships" r:id="rId4"/>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655144" y="190499"/>
          <a:ext cx="1505743" cy="641348"/>
        </a:xfrm>
        <a:prstGeom prst="rect">
          <a:avLst/>
        </a:prstGeom>
      </xdr:spPr>
    </xdr:pic>
    <xdr:clientData/>
  </xdr:twoCellAnchor>
  <xdr:twoCellAnchor>
    <xdr:from>
      <xdr:col>3</xdr:col>
      <xdr:colOff>1143000</xdr:colOff>
      <xdr:row>2</xdr:row>
      <xdr:rowOff>40821</xdr:rowOff>
    </xdr:from>
    <xdr:to>
      <xdr:col>3</xdr:col>
      <xdr:colOff>2680607</xdr:colOff>
      <xdr:row>7</xdr:row>
      <xdr:rowOff>27215</xdr:rowOff>
    </xdr:to>
    <xdr:sp macro="" textlink="">
      <xdr:nvSpPr>
        <xdr:cNvPr id="10" name="CuadroTexto 9">
          <a:extLst>
            <a:ext uri="{FF2B5EF4-FFF2-40B4-BE49-F238E27FC236}">
              <a16:creationId xmlns:a16="http://schemas.microsoft.com/office/drawing/2014/main" id="{E7082E9D-7FF5-41F3-8F31-2EBC9CEE5D58}"/>
            </a:ext>
          </a:extLst>
        </xdr:cNvPr>
        <xdr:cNvSpPr txBox="1"/>
      </xdr:nvSpPr>
      <xdr:spPr>
        <a:xfrm>
          <a:off x="19662321" y="775607"/>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453118</xdr:colOff>
      <xdr:row>1</xdr:row>
      <xdr:rowOff>95250</xdr:rowOff>
    </xdr:from>
    <xdr:ext cx="9062357" cy="647700"/>
    <xdr:sp macro="" textlink="">
      <xdr:nvSpPr>
        <xdr:cNvPr id="3" name="Rectángulo 3">
          <a:extLst>
            <a:ext uri="{FF2B5EF4-FFF2-40B4-BE49-F238E27FC236}">
              <a16:creationId xmlns:a16="http://schemas.microsoft.com/office/drawing/2014/main" id="{00000000-0008-0000-2A00-000003000000}"/>
            </a:ext>
          </a:extLst>
        </xdr:cNvPr>
        <xdr:cNvSpPr/>
      </xdr:nvSpPr>
      <xdr:spPr>
        <a:xfrm>
          <a:off x="843643" y="276225"/>
          <a:ext cx="9062357" cy="647700"/>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ESTRATÉGICO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352425</xdr:colOff>
      <xdr:row>2</xdr:row>
      <xdr:rowOff>19050</xdr:rowOff>
    </xdr:from>
    <xdr:to>
      <xdr:col>1</xdr:col>
      <xdr:colOff>895350</xdr:colOff>
      <xdr:row>3</xdr:row>
      <xdr:rowOff>66675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2"/>
        <a:srcRect l="12771" t="11812" r="13325" b="18631"/>
        <a:stretch/>
      </xdr:blipFill>
      <xdr:spPr>
        <a:xfrm>
          <a:off x="742950" y="381000"/>
          <a:ext cx="542925" cy="542925"/>
        </a:xfrm>
        <a:prstGeom prst="rect">
          <a:avLst/>
        </a:prstGeom>
      </xdr:spPr>
    </xdr:pic>
    <xdr:clientData/>
  </xdr:twoCellAnchor>
  <xdr:twoCellAnchor editAs="oneCell">
    <xdr:from>
      <xdr:col>3</xdr:col>
      <xdr:colOff>557892</xdr:colOff>
      <xdr:row>1</xdr:row>
      <xdr:rowOff>85725</xdr:rowOff>
    </xdr:from>
    <xdr:to>
      <xdr:col>5</xdr:col>
      <xdr:colOff>680032</xdr:colOff>
      <xdr:row>4</xdr:row>
      <xdr:rowOff>9525</xdr:rowOff>
    </xdr:to>
    <xdr:pic>
      <xdr:nvPicPr>
        <xdr:cNvPr id="6" name="Imagen 5" descr="Alcaldía de Cali">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68517" y="26670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272142</xdr:colOff>
      <xdr:row>1</xdr:row>
      <xdr:rowOff>125941</xdr:rowOff>
    </xdr:from>
    <xdr:to>
      <xdr:col>8</xdr:col>
      <xdr:colOff>101485</xdr:colOff>
      <xdr:row>3</xdr:row>
      <xdr:rowOff>91014</xdr:rowOff>
    </xdr:to>
    <xdr:pic>
      <xdr:nvPicPr>
        <xdr:cNvPr id="7" name="6 Imagen">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51392" y="305858"/>
          <a:ext cx="1501510" cy="642406"/>
        </a:xfrm>
        <a:prstGeom prst="rect">
          <a:avLst/>
        </a:prstGeom>
      </xdr:spPr>
    </xdr:pic>
    <xdr:clientData/>
  </xdr:twoCellAnchor>
  <xdr:twoCellAnchor>
    <xdr:from>
      <xdr:col>6</xdr:col>
      <xdr:colOff>381000</xdr:colOff>
      <xdr:row>3</xdr:row>
      <xdr:rowOff>74083</xdr:rowOff>
    </xdr:from>
    <xdr:to>
      <xdr:col>8</xdr:col>
      <xdr:colOff>246440</xdr:colOff>
      <xdr:row>8</xdr:row>
      <xdr:rowOff>54429</xdr:rowOff>
    </xdr:to>
    <xdr:sp macro="" textlink="">
      <xdr:nvSpPr>
        <xdr:cNvPr id="8" name="CuadroTexto 7">
          <a:extLst>
            <a:ext uri="{FF2B5EF4-FFF2-40B4-BE49-F238E27FC236}">
              <a16:creationId xmlns:a16="http://schemas.microsoft.com/office/drawing/2014/main" id="{25658C8A-288F-473C-9C29-95AB9B0C3A14}"/>
            </a:ext>
          </a:extLst>
        </xdr:cNvPr>
        <xdr:cNvSpPr txBox="1"/>
      </xdr:nvSpPr>
      <xdr:spPr>
        <a:xfrm>
          <a:off x="12160250" y="931333"/>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2049226</xdr:colOff>
      <xdr:row>0</xdr:row>
      <xdr:rowOff>117023</xdr:rowOff>
    </xdr:from>
    <xdr:ext cx="10131113" cy="1066800"/>
    <xdr:sp macro="" textlink="">
      <xdr:nvSpPr>
        <xdr:cNvPr id="2" name="Rectángulo 3">
          <a:extLst>
            <a:ext uri="{FF2B5EF4-FFF2-40B4-BE49-F238E27FC236}">
              <a16:creationId xmlns:a16="http://schemas.microsoft.com/office/drawing/2014/main" id="{00000000-0008-0000-2B00-000002000000}"/>
            </a:ext>
          </a:extLst>
        </xdr:cNvPr>
        <xdr:cNvSpPr/>
      </xdr:nvSpPr>
      <xdr:spPr>
        <a:xfrm>
          <a:off x="2484655" y="117023"/>
          <a:ext cx="10131113" cy="1066800"/>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DE SEGUIMIENTO Y EVALUACIÓN</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clientData/>
  </xdr:oneCellAnchor>
  <xdr:twoCellAnchor editAs="oneCell">
    <xdr:from>
      <xdr:col>1</xdr:col>
      <xdr:colOff>432708</xdr:colOff>
      <xdr:row>1</xdr:row>
      <xdr:rowOff>57150</xdr:rowOff>
    </xdr:from>
    <xdr:to>
      <xdr:col>1</xdr:col>
      <xdr:colOff>975633</xdr:colOff>
      <xdr:row>6</xdr:row>
      <xdr:rowOff>57150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432708" y="238125"/>
          <a:ext cx="542925" cy="542925"/>
        </a:xfrm>
        <a:prstGeom prst="rect">
          <a:avLst/>
        </a:prstGeom>
      </xdr:spPr>
    </xdr:pic>
    <xdr:clientData/>
  </xdr:twoCellAnchor>
  <xdr:twoCellAnchor editAs="oneCell">
    <xdr:from>
      <xdr:col>2</xdr:col>
      <xdr:colOff>10574113</xdr:colOff>
      <xdr:row>0</xdr:row>
      <xdr:rowOff>77561</xdr:rowOff>
    </xdr:from>
    <xdr:to>
      <xdr:col>3</xdr:col>
      <xdr:colOff>1745474</xdr:colOff>
      <xdr:row>6</xdr:row>
      <xdr:rowOff>138793</xdr:rowOff>
    </xdr:to>
    <xdr:pic>
      <xdr:nvPicPr>
        <xdr:cNvPr id="5" name="Imagen 4" descr="Alcaldía de Cali">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6363" y="77561"/>
          <a:ext cx="2274790"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95249</xdr:colOff>
      <xdr:row>0</xdr:row>
      <xdr:rowOff>149678</xdr:rowOff>
    </xdr:from>
    <xdr:to>
      <xdr:col>6</xdr:col>
      <xdr:colOff>757350</xdr:colOff>
      <xdr:row>6</xdr:row>
      <xdr:rowOff>83455</xdr:rowOff>
    </xdr:to>
    <xdr:pic>
      <xdr:nvPicPr>
        <xdr:cNvPr id="6" name="6 Imagen">
          <a:hlinkClick xmlns:r="http://schemas.openxmlformats.org/officeDocument/2006/relationships" r:id="rId4"/>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13678" y="149678"/>
          <a:ext cx="1505743" cy="641348"/>
        </a:xfrm>
        <a:prstGeom prst="rect">
          <a:avLst/>
        </a:prstGeom>
      </xdr:spPr>
    </xdr:pic>
    <xdr:clientData/>
  </xdr:twoCellAnchor>
  <xdr:twoCellAnchor>
    <xdr:from>
      <xdr:col>5</xdr:col>
      <xdr:colOff>163285</xdr:colOff>
      <xdr:row>6</xdr:row>
      <xdr:rowOff>13608</xdr:rowOff>
    </xdr:from>
    <xdr:to>
      <xdr:col>7</xdr:col>
      <xdr:colOff>13607</xdr:colOff>
      <xdr:row>7</xdr:row>
      <xdr:rowOff>40822</xdr:rowOff>
    </xdr:to>
    <xdr:sp macro="" textlink="">
      <xdr:nvSpPr>
        <xdr:cNvPr id="7" name="CuadroTexto 6">
          <a:extLst>
            <a:ext uri="{FF2B5EF4-FFF2-40B4-BE49-F238E27FC236}">
              <a16:creationId xmlns:a16="http://schemas.microsoft.com/office/drawing/2014/main" id="{1E6BDCD7-4839-4C01-8E9B-E4176D18E5B1}"/>
            </a:ext>
          </a:extLst>
        </xdr:cNvPr>
        <xdr:cNvSpPr txBox="1"/>
      </xdr:nvSpPr>
      <xdr:spPr>
        <a:xfrm>
          <a:off x="16981714" y="721179"/>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1062717</xdr:colOff>
      <xdr:row>1</xdr:row>
      <xdr:rowOff>21436</xdr:rowOff>
    </xdr:from>
    <xdr:ext cx="10748283" cy="847724"/>
    <xdr:sp macro="" textlink="">
      <xdr:nvSpPr>
        <xdr:cNvPr id="2" name="Rectángulo 3">
          <a:extLst>
            <a:ext uri="{FF2B5EF4-FFF2-40B4-BE49-F238E27FC236}">
              <a16:creationId xmlns:a16="http://schemas.microsoft.com/office/drawing/2014/main" id="{00000000-0008-0000-2C00-000002000000}"/>
            </a:ext>
          </a:extLst>
        </xdr:cNvPr>
        <xdr:cNvSpPr/>
      </xdr:nvSpPr>
      <xdr:spPr>
        <a:xfrm>
          <a:off x="1491342" y="200030"/>
          <a:ext cx="10748283" cy="847724"/>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DEL</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MACROPROCESO MISIONAL</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clientData/>
  </xdr:oneCellAnchor>
  <xdr:twoCellAnchor editAs="oneCell">
    <xdr:from>
      <xdr:col>1</xdr:col>
      <xdr:colOff>371475</xdr:colOff>
      <xdr:row>2</xdr:row>
      <xdr:rowOff>11909</xdr:rowOff>
    </xdr:from>
    <xdr:to>
      <xdr:col>1</xdr:col>
      <xdr:colOff>914400</xdr:colOff>
      <xdr:row>8</xdr:row>
      <xdr:rowOff>11909</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2"/>
        <a:srcRect l="12771" t="11812" r="13325" b="18631"/>
        <a:stretch/>
      </xdr:blipFill>
      <xdr:spPr>
        <a:xfrm>
          <a:off x="800100" y="369097"/>
          <a:ext cx="542925" cy="535781"/>
        </a:xfrm>
        <a:prstGeom prst="rect">
          <a:avLst/>
        </a:prstGeom>
      </xdr:spPr>
    </xdr:pic>
    <xdr:clientData/>
  </xdr:twoCellAnchor>
  <xdr:twoCellAnchor editAs="oneCell">
    <xdr:from>
      <xdr:col>2</xdr:col>
      <xdr:colOff>7362807</xdr:colOff>
      <xdr:row>0</xdr:row>
      <xdr:rowOff>104778</xdr:rowOff>
    </xdr:from>
    <xdr:to>
      <xdr:col>2</xdr:col>
      <xdr:colOff>9628072</xdr:colOff>
      <xdr:row>4</xdr:row>
      <xdr:rowOff>161928</xdr:rowOff>
    </xdr:to>
    <xdr:pic>
      <xdr:nvPicPr>
        <xdr:cNvPr id="4" name="Imagen 3" descr="Alcaldía de Cali">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39495" y="104778"/>
          <a:ext cx="226526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23813</xdr:colOff>
      <xdr:row>1</xdr:row>
      <xdr:rowOff>11906</xdr:rowOff>
    </xdr:from>
    <xdr:to>
      <xdr:col>3</xdr:col>
      <xdr:colOff>1529556</xdr:colOff>
      <xdr:row>4</xdr:row>
      <xdr:rowOff>117473</xdr:rowOff>
    </xdr:to>
    <xdr:pic>
      <xdr:nvPicPr>
        <xdr:cNvPr id="5" name="6 Imagen">
          <a:hlinkClick xmlns:r="http://schemas.openxmlformats.org/officeDocument/2006/relationships" r:id="rId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4219" y="190500"/>
          <a:ext cx="1505743" cy="641348"/>
        </a:xfrm>
        <a:prstGeom prst="rect">
          <a:avLst/>
        </a:prstGeom>
      </xdr:spPr>
    </xdr:pic>
    <xdr:clientData/>
  </xdr:twoCellAnchor>
  <xdr:twoCellAnchor>
    <xdr:from>
      <xdr:col>3</xdr:col>
      <xdr:colOff>107157</xdr:colOff>
      <xdr:row>4</xdr:row>
      <xdr:rowOff>119063</xdr:rowOff>
    </xdr:from>
    <xdr:to>
      <xdr:col>3</xdr:col>
      <xdr:colOff>1644764</xdr:colOff>
      <xdr:row>8</xdr:row>
      <xdr:rowOff>280648</xdr:rowOff>
    </xdr:to>
    <xdr:sp macro="" textlink="">
      <xdr:nvSpPr>
        <xdr:cNvPr id="6" name="CuadroTexto 5">
          <a:extLst>
            <a:ext uri="{FF2B5EF4-FFF2-40B4-BE49-F238E27FC236}">
              <a16:creationId xmlns:a16="http://schemas.microsoft.com/office/drawing/2014/main" id="{CAB3E1E4-FCA4-44FB-96CA-DECE9FA1D78B}"/>
            </a:ext>
          </a:extLst>
        </xdr:cNvPr>
        <xdr:cNvSpPr txBox="1"/>
      </xdr:nvSpPr>
      <xdr:spPr>
        <a:xfrm>
          <a:off x="14787563" y="833438"/>
          <a:ext cx="1537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VOLVER AL GRAFICO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273050</xdr:colOff>
      <xdr:row>4</xdr:row>
      <xdr:rowOff>133349</xdr:rowOff>
    </xdr:from>
    <xdr:to>
      <xdr:col>11</xdr:col>
      <xdr:colOff>635000</xdr:colOff>
      <xdr:row>22</xdr:row>
      <xdr:rowOff>67734</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618065</xdr:colOff>
      <xdr:row>16</xdr:row>
      <xdr:rowOff>111125</xdr:rowOff>
    </xdr:from>
    <xdr:to>
      <xdr:col>5</xdr:col>
      <xdr:colOff>865716</xdr:colOff>
      <xdr:row>32</xdr:row>
      <xdr:rowOff>157692</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12</xdr:col>
      <xdr:colOff>712690</xdr:colOff>
      <xdr:row>5</xdr:row>
      <xdr:rowOff>152400</xdr:rowOff>
    </xdr:to>
    <xdr:grpSp>
      <xdr:nvGrpSpPr>
        <xdr:cNvPr id="4" name="3 Grupo">
          <a:extLst>
            <a:ext uri="{FF2B5EF4-FFF2-40B4-BE49-F238E27FC236}">
              <a16:creationId xmlns:a16="http://schemas.microsoft.com/office/drawing/2014/main" id="{00000000-0008-0000-2D00-000004000000}"/>
            </a:ext>
          </a:extLst>
        </xdr:cNvPr>
        <xdr:cNvGrpSpPr/>
      </xdr:nvGrpSpPr>
      <xdr:grpSpPr>
        <a:xfrm>
          <a:off x="832556" y="0"/>
          <a:ext cx="11521801" cy="1069622"/>
          <a:chOff x="838200" y="0"/>
          <a:chExt cx="11380690" cy="1057275"/>
        </a:xfrm>
      </xdr:grpSpPr>
      <xdr:sp macro="" textlink="">
        <xdr:nvSpPr>
          <xdr:cNvPr id="5" name="Rectángulo 4">
            <a:extLst>
              <a:ext uri="{FF2B5EF4-FFF2-40B4-BE49-F238E27FC236}">
                <a16:creationId xmlns:a16="http://schemas.microsoft.com/office/drawing/2014/main" id="{00000000-0008-0000-2D00-000005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 </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pic>
        <xdr:nvPicPr>
          <xdr:cNvPr id="6" name="Imagen 7">
            <a:hlinkClick xmlns:r="http://schemas.openxmlformats.org/officeDocument/2006/relationships" r:id="rId3"/>
            <a:extLst>
              <a:ext uri="{FF2B5EF4-FFF2-40B4-BE49-F238E27FC236}">
                <a16:creationId xmlns:a16="http://schemas.microsoft.com/office/drawing/2014/main" id="{00000000-0008-0000-2D00-000006000000}"/>
              </a:ext>
            </a:extLst>
          </xdr:cNvPr>
          <xdr:cNvPicPr>
            <a:picLocks noChangeAspect="1"/>
          </xdr:cNvPicPr>
        </xdr:nvPicPr>
        <xdr:blipFill rotWithShape="1">
          <a:blip xmlns:r="http://schemas.openxmlformats.org/officeDocument/2006/relationships" r:embed="rId4"/>
          <a:srcRect l="12771" t="11812" r="13325" b="18631"/>
          <a:stretch/>
        </xdr:blipFill>
        <xdr:spPr>
          <a:xfrm>
            <a:off x="962025" y="142875"/>
            <a:ext cx="542925" cy="542925"/>
          </a:xfrm>
          <a:prstGeom prst="rect">
            <a:avLst/>
          </a:prstGeom>
        </xdr:spPr>
      </xdr:pic>
      <xdr:pic>
        <xdr:nvPicPr>
          <xdr:cNvPr id="7" name="Imagen 8" descr="Alcaldía de Cali">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63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1167340</xdr:colOff>
      <xdr:row>8</xdr:row>
      <xdr:rowOff>0</xdr:rowOff>
    </xdr:from>
    <xdr:to>
      <xdr:col>2</xdr:col>
      <xdr:colOff>1093</xdr:colOff>
      <xdr:row>8</xdr:row>
      <xdr:rowOff>171450</xdr:rowOff>
    </xdr:to>
    <xdr:pic>
      <xdr:nvPicPr>
        <xdr:cNvPr id="8" name="9 Imagen">
          <a:hlinkClick xmlns:r="http://schemas.openxmlformats.org/officeDocument/2006/relationships" r:id="rId6"/>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5540" y="1714500"/>
          <a:ext cx="243453" cy="171450"/>
        </a:xfrm>
        <a:prstGeom prst="rect">
          <a:avLst/>
        </a:prstGeom>
      </xdr:spPr>
    </xdr:pic>
    <xdr:clientData/>
  </xdr:twoCellAnchor>
  <xdr:twoCellAnchor editAs="oneCell">
    <xdr:from>
      <xdr:col>1</xdr:col>
      <xdr:colOff>1165224</xdr:colOff>
      <xdr:row>9</xdr:row>
      <xdr:rowOff>9525</xdr:rowOff>
    </xdr:from>
    <xdr:to>
      <xdr:col>1</xdr:col>
      <xdr:colOff>1406561</xdr:colOff>
      <xdr:row>10</xdr:row>
      <xdr:rowOff>0</xdr:rowOff>
    </xdr:to>
    <xdr:pic>
      <xdr:nvPicPr>
        <xdr:cNvPr id="9" name="10 Imagen">
          <a:hlinkClick xmlns:r="http://schemas.openxmlformats.org/officeDocument/2006/relationships" r:id="rId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3424" y="1905000"/>
          <a:ext cx="241337" cy="171450"/>
        </a:xfrm>
        <a:prstGeom prst="rect">
          <a:avLst/>
        </a:prstGeom>
      </xdr:spPr>
    </xdr:pic>
    <xdr:clientData/>
  </xdr:twoCellAnchor>
  <xdr:twoCellAnchor editAs="oneCell">
    <xdr:from>
      <xdr:col>1</xdr:col>
      <xdr:colOff>1174749</xdr:colOff>
      <xdr:row>10</xdr:row>
      <xdr:rowOff>9525</xdr:rowOff>
    </xdr:from>
    <xdr:to>
      <xdr:col>2</xdr:col>
      <xdr:colOff>8502</xdr:colOff>
      <xdr:row>11</xdr:row>
      <xdr:rowOff>0</xdr:rowOff>
    </xdr:to>
    <xdr:pic>
      <xdr:nvPicPr>
        <xdr:cNvPr id="10" name="11 Imagen">
          <a:hlinkClick xmlns:r="http://schemas.openxmlformats.org/officeDocument/2006/relationships" r:id="rId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085975"/>
          <a:ext cx="243453" cy="171450"/>
        </a:xfrm>
        <a:prstGeom prst="rect">
          <a:avLst/>
        </a:prstGeom>
      </xdr:spPr>
    </xdr:pic>
    <xdr:clientData/>
  </xdr:twoCellAnchor>
  <xdr:twoCellAnchor editAs="oneCell">
    <xdr:from>
      <xdr:col>1</xdr:col>
      <xdr:colOff>1174749</xdr:colOff>
      <xdr:row>11</xdr:row>
      <xdr:rowOff>0</xdr:rowOff>
    </xdr:from>
    <xdr:to>
      <xdr:col>2</xdr:col>
      <xdr:colOff>8502</xdr:colOff>
      <xdr:row>11</xdr:row>
      <xdr:rowOff>171450</xdr:rowOff>
    </xdr:to>
    <xdr:pic>
      <xdr:nvPicPr>
        <xdr:cNvPr id="11" name="12 Imagen">
          <a:hlinkClick xmlns:r="http://schemas.openxmlformats.org/officeDocument/2006/relationships" r:id="rId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257425"/>
          <a:ext cx="243453" cy="171450"/>
        </a:xfrm>
        <a:prstGeom prst="rect">
          <a:avLst/>
        </a:prstGeom>
      </xdr:spPr>
    </xdr:pic>
    <xdr:clientData/>
  </xdr:twoCellAnchor>
  <xdr:twoCellAnchor editAs="oneCell">
    <xdr:from>
      <xdr:col>1</xdr:col>
      <xdr:colOff>1174749</xdr:colOff>
      <xdr:row>12</xdr:row>
      <xdr:rowOff>0</xdr:rowOff>
    </xdr:from>
    <xdr:to>
      <xdr:col>2</xdr:col>
      <xdr:colOff>8502</xdr:colOff>
      <xdr:row>12</xdr:row>
      <xdr:rowOff>171450</xdr:rowOff>
    </xdr:to>
    <xdr:pic>
      <xdr:nvPicPr>
        <xdr:cNvPr id="12" name="13 Imagen">
          <a:hlinkClick xmlns:r="http://schemas.openxmlformats.org/officeDocument/2006/relationships" r:id="rId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438400"/>
          <a:ext cx="243453" cy="171450"/>
        </a:xfrm>
        <a:prstGeom prst="rect">
          <a:avLst/>
        </a:prstGeom>
      </xdr:spPr>
    </xdr:pic>
    <xdr:clientData/>
  </xdr:twoCellAnchor>
  <xdr:twoCellAnchor editAs="oneCell">
    <xdr:from>
      <xdr:col>12</xdr:col>
      <xdr:colOff>63499</xdr:colOff>
      <xdr:row>7</xdr:row>
      <xdr:rowOff>380999</xdr:rowOff>
    </xdr:from>
    <xdr:to>
      <xdr:col>13</xdr:col>
      <xdr:colOff>733159</xdr:colOff>
      <xdr:row>11</xdr:row>
      <xdr:rowOff>38097</xdr:rowOff>
    </xdr:to>
    <xdr:pic>
      <xdr:nvPicPr>
        <xdr:cNvPr id="13" name="6 Imagen">
          <a:hlinkClick xmlns:r="http://schemas.openxmlformats.org/officeDocument/2006/relationships" r:id="rId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736916" y="1640416"/>
          <a:ext cx="1505743" cy="641348"/>
        </a:xfrm>
        <a:prstGeom prst="rect">
          <a:avLst/>
        </a:prstGeom>
      </xdr:spPr>
    </xdr:pic>
    <xdr:clientData/>
  </xdr:twoCellAnchor>
  <xdr:twoCellAnchor>
    <xdr:from>
      <xdr:col>12</xdr:col>
      <xdr:colOff>21166</xdr:colOff>
      <xdr:row>11</xdr:row>
      <xdr:rowOff>74083</xdr:rowOff>
    </xdr:from>
    <xdr:to>
      <xdr:col>13</xdr:col>
      <xdr:colOff>878416</xdr:colOff>
      <xdr:row>14</xdr:row>
      <xdr:rowOff>21166</xdr:rowOff>
    </xdr:to>
    <xdr:sp macro="" textlink="">
      <xdr:nvSpPr>
        <xdr:cNvPr id="14" name="13 CuadroTexto">
          <a:extLst>
            <a:ext uri="{FF2B5EF4-FFF2-40B4-BE49-F238E27FC236}">
              <a16:creationId xmlns:a16="http://schemas.microsoft.com/office/drawing/2014/main" id="{00000000-0008-0000-2D00-00000E000000}"/>
            </a:ext>
          </a:extLst>
        </xdr:cNvPr>
        <xdr:cNvSpPr txBox="1"/>
      </xdr:nvSpPr>
      <xdr:spPr>
        <a:xfrm>
          <a:off x="11694583" y="2317750"/>
          <a:ext cx="1693333" cy="497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CO" sz="1100" b="1"/>
            <a:t>DESEMPEÑOS CRÍTICOS, BAJOS Y  MEDIOS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368301</xdr:colOff>
      <xdr:row>4</xdr:row>
      <xdr:rowOff>137584</xdr:rowOff>
    </xdr:from>
    <xdr:to>
      <xdr:col>10</xdr:col>
      <xdr:colOff>465668</xdr:colOff>
      <xdr:row>36</xdr:row>
      <xdr:rowOff>141816</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618065</xdr:colOff>
      <xdr:row>29</xdr:row>
      <xdr:rowOff>111125</xdr:rowOff>
    </xdr:from>
    <xdr:to>
      <xdr:col>5</xdr:col>
      <xdr:colOff>865716</xdr:colOff>
      <xdr:row>45</xdr:row>
      <xdr:rowOff>157692</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84667</xdr:colOff>
      <xdr:row>1</xdr:row>
      <xdr:rowOff>137583</xdr:rowOff>
    </xdr:from>
    <xdr:to>
      <xdr:col>12</xdr:col>
      <xdr:colOff>797357</xdr:colOff>
      <xdr:row>5</xdr:row>
      <xdr:rowOff>21167</xdr:rowOff>
    </xdr:to>
    <xdr:grpSp>
      <xdr:nvGrpSpPr>
        <xdr:cNvPr id="4" name="3 Grupo">
          <a:extLst>
            <a:ext uri="{FF2B5EF4-FFF2-40B4-BE49-F238E27FC236}">
              <a16:creationId xmlns:a16="http://schemas.microsoft.com/office/drawing/2014/main" id="{00000000-0008-0000-2E00-000004000000}"/>
            </a:ext>
          </a:extLst>
        </xdr:cNvPr>
        <xdr:cNvGrpSpPr/>
      </xdr:nvGrpSpPr>
      <xdr:grpSpPr>
        <a:xfrm>
          <a:off x="917223" y="321027"/>
          <a:ext cx="11493578" cy="617362"/>
          <a:chOff x="838200" y="-82923"/>
          <a:chExt cx="11380690" cy="1181660"/>
        </a:xfrm>
      </xdr:grpSpPr>
      <xdr:sp macro="" textlink="">
        <xdr:nvSpPr>
          <xdr:cNvPr id="5" name="Rectángulo 4">
            <a:extLst>
              <a:ext uri="{FF2B5EF4-FFF2-40B4-BE49-F238E27FC236}">
                <a16:creationId xmlns:a16="http://schemas.microsoft.com/office/drawing/2014/main" id="{00000000-0008-0000-2E00-000005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II </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pic>
        <xdr:nvPicPr>
          <xdr:cNvPr id="6" name="Imagen 7">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4"/>
          <a:srcRect l="12771" t="11812" r="13325" b="18631"/>
          <a:stretch/>
        </xdr:blipFill>
        <xdr:spPr>
          <a:xfrm>
            <a:off x="962025" y="-2241"/>
            <a:ext cx="542925" cy="1059516"/>
          </a:xfrm>
          <a:prstGeom prst="rect">
            <a:avLst/>
          </a:prstGeom>
        </xdr:spPr>
      </xdr:pic>
      <xdr:pic>
        <xdr:nvPicPr>
          <xdr:cNvPr id="7" name="Imagen 8" descr="Alcaldía de Cali">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63150" y="-82923"/>
            <a:ext cx="2255740" cy="11816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1167340</xdr:colOff>
      <xdr:row>21</xdr:row>
      <xdr:rowOff>0</xdr:rowOff>
    </xdr:from>
    <xdr:to>
      <xdr:col>2</xdr:col>
      <xdr:colOff>22260</xdr:colOff>
      <xdr:row>21</xdr:row>
      <xdr:rowOff>171450</xdr:rowOff>
    </xdr:to>
    <xdr:pic>
      <xdr:nvPicPr>
        <xdr:cNvPr id="8" name="9 Imagen">
          <a:hlinkClick xmlns:r="http://schemas.openxmlformats.org/officeDocument/2006/relationships" r:id="rId6"/>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5540" y="1714500"/>
          <a:ext cx="243453" cy="171450"/>
        </a:xfrm>
        <a:prstGeom prst="rect">
          <a:avLst/>
        </a:prstGeom>
      </xdr:spPr>
    </xdr:pic>
    <xdr:clientData/>
  </xdr:twoCellAnchor>
  <xdr:twoCellAnchor editAs="oneCell">
    <xdr:from>
      <xdr:col>1</xdr:col>
      <xdr:colOff>1165224</xdr:colOff>
      <xdr:row>22</xdr:row>
      <xdr:rowOff>9525</xdr:rowOff>
    </xdr:from>
    <xdr:to>
      <xdr:col>2</xdr:col>
      <xdr:colOff>20144</xdr:colOff>
      <xdr:row>23</xdr:row>
      <xdr:rowOff>1</xdr:rowOff>
    </xdr:to>
    <xdr:pic>
      <xdr:nvPicPr>
        <xdr:cNvPr id="9" name="10 Imagen">
          <a:hlinkClick xmlns:r="http://schemas.openxmlformats.org/officeDocument/2006/relationships" r:id="rId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3424" y="1905000"/>
          <a:ext cx="241337" cy="171450"/>
        </a:xfrm>
        <a:prstGeom prst="rect">
          <a:avLst/>
        </a:prstGeom>
      </xdr:spPr>
    </xdr:pic>
    <xdr:clientData/>
  </xdr:twoCellAnchor>
  <xdr:twoCellAnchor editAs="oneCell">
    <xdr:from>
      <xdr:col>1</xdr:col>
      <xdr:colOff>1174749</xdr:colOff>
      <xdr:row>23</xdr:row>
      <xdr:rowOff>9525</xdr:rowOff>
    </xdr:from>
    <xdr:to>
      <xdr:col>2</xdr:col>
      <xdr:colOff>29669</xdr:colOff>
      <xdr:row>24</xdr:row>
      <xdr:rowOff>0</xdr:rowOff>
    </xdr:to>
    <xdr:pic>
      <xdr:nvPicPr>
        <xdr:cNvPr id="10" name="11 Imagen">
          <a:hlinkClick xmlns:r="http://schemas.openxmlformats.org/officeDocument/2006/relationships" r:id="rId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085975"/>
          <a:ext cx="243453" cy="171450"/>
        </a:xfrm>
        <a:prstGeom prst="rect">
          <a:avLst/>
        </a:prstGeom>
      </xdr:spPr>
    </xdr:pic>
    <xdr:clientData/>
  </xdr:twoCellAnchor>
  <xdr:twoCellAnchor editAs="oneCell">
    <xdr:from>
      <xdr:col>1</xdr:col>
      <xdr:colOff>1174749</xdr:colOff>
      <xdr:row>24</xdr:row>
      <xdr:rowOff>0</xdr:rowOff>
    </xdr:from>
    <xdr:to>
      <xdr:col>2</xdr:col>
      <xdr:colOff>29669</xdr:colOff>
      <xdr:row>24</xdr:row>
      <xdr:rowOff>171450</xdr:rowOff>
    </xdr:to>
    <xdr:pic>
      <xdr:nvPicPr>
        <xdr:cNvPr id="11" name="12 Imagen">
          <a:hlinkClick xmlns:r="http://schemas.openxmlformats.org/officeDocument/2006/relationships" r:id="rId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257425"/>
          <a:ext cx="243453" cy="171450"/>
        </a:xfrm>
        <a:prstGeom prst="rect">
          <a:avLst/>
        </a:prstGeom>
      </xdr:spPr>
    </xdr:pic>
    <xdr:clientData/>
  </xdr:twoCellAnchor>
  <xdr:twoCellAnchor editAs="oneCell">
    <xdr:from>
      <xdr:col>1</xdr:col>
      <xdr:colOff>1174749</xdr:colOff>
      <xdr:row>25</xdr:row>
      <xdr:rowOff>0</xdr:rowOff>
    </xdr:from>
    <xdr:to>
      <xdr:col>2</xdr:col>
      <xdr:colOff>29669</xdr:colOff>
      <xdr:row>25</xdr:row>
      <xdr:rowOff>171450</xdr:rowOff>
    </xdr:to>
    <xdr:pic>
      <xdr:nvPicPr>
        <xdr:cNvPr id="12" name="13 Imagen">
          <a:hlinkClick xmlns:r="http://schemas.openxmlformats.org/officeDocument/2006/relationships" r:id="rId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2949" y="2438400"/>
          <a:ext cx="243453" cy="171450"/>
        </a:xfrm>
        <a:prstGeom prst="rect">
          <a:avLst/>
        </a:prstGeom>
      </xdr:spPr>
    </xdr:pic>
    <xdr:clientData/>
  </xdr:twoCellAnchor>
  <xdr:twoCellAnchor editAs="oneCell">
    <xdr:from>
      <xdr:col>10</xdr:col>
      <xdr:colOff>772583</xdr:colOff>
      <xdr:row>20</xdr:row>
      <xdr:rowOff>391585</xdr:rowOff>
    </xdr:from>
    <xdr:to>
      <xdr:col>12</xdr:col>
      <xdr:colOff>606159</xdr:colOff>
      <xdr:row>24</xdr:row>
      <xdr:rowOff>48683</xdr:rowOff>
    </xdr:to>
    <xdr:pic>
      <xdr:nvPicPr>
        <xdr:cNvPr id="13" name="6 Imagen">
          <a:hlinkClick xmlns:r="http://schemas.openxmlformats.org/officeDocument/2006/relationships" r:id="rId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752666" y="2010835"/>
          <a:ext cx="1505743" cy="641348"/>
        </a:xfrm>
        <a:prstGeom prst="rect">
          <a:avLst/>
        </a:prstGeom>
      </xdr:spPr>
    </xdr:pic>
    <xdr:clientData/>
  </xdr:twoCellAnchor>
  <xdr:twoCellAnchor>
    <xdr:from>
      <xdr:col>10</xdr:col>
      <xdr:colOff>656166</xdr:colOff>
      <xdr:row>24</xdr:row>
      <xdr:rowOff>137583</xdr:rowOff>
    </xdr:from>
    <xdr:to>
      <xdr:col>12</xdr:col>
      <xdr:colOff>677332</xdr:colOff>
      <xdr:row>27</xdr:row>
      <xdr:rowOff>84666</xdr:rowOff>
    </xdr:to>
    <xdr:sp macro="" textlink="">
      <xdr:nvSpPr>
        <xdr:cNvPr id="14" name="13 CuadroTexto">
          <a:extLst>
            <a:ext uri="{FF2B5EF4-FFF2-40B4-BE49-F238E27FC236}">
              <a16:creationId xmlns:a16="http://schemas.microsoft.com/office/drawing/2014/main" id="{00000000-0008-0000-2E00-00000E000000}"/>
            </a:ext>
          </a:extLst>
        </xdr:cNvPr>
        <xdr:cNvSpPr txBox="1"/>
      </xdr:nvSpPr>
      <xdr:spPr>
        <a:xfrm>
          <a:off x="10636249" y="2741083"/>
          <a:ext cx="1693333" cy="497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DESEMPEÑOS CRÍTICOS, BAJOS Y  MEDIOS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304800</xdr:colOff>
      <xdr:row>9</xdr:row>
      <xdr:rowOff>38100</xdr:rowOff>
    </xdr:from>
    <xdr:to>
      <xdr:col>11</xdr:col>
      <xdr:colOff>666750</xdr:colOff>
      <xdr:row>23</xdr:row>
      <xdr:rowOff>47626</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200025</xdr:colOff>
      <xdr:row>0</xdr:row>
      <xdr:rowOff>28575</xdr:rowOff>
    </xdr:from>
    <xdr:ext cx="10131113" cy="1057275"/>
    <xdr:sp macro="" textlink="">
      <xdr:nvSpPr>
        <xdr:cNvPr id="4" name="Rectángulo 3">
          <a:extLst>
            <a:ext uri="{FF2B5EF4-FFF2-40B4-BE49-F238E27FC236}">
              <a16:creationId xmlns:a16="http://schemas.microsoft.com/office/drawing/2014/main" id="{00000000-0008-0000-2F00-000004000000}"/>
            </a:ext>
          </a:extLst>
        </xdr:cNvPr>
        <xdr:cNvSpPr/>
      </xdr:nvSpPr>
      <xdr:spPr>
        <a:xfrm>
          <a:off x="1038225" y="285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III TRIMESTRE</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428625</xdr:colOff>
      <xdr:row>1</xdr:row>
      <xdr:rowOff>38100</xdr:rowOff>
    </xdr:from>
    <xdr:to>
      <xdr:col>1</xdr:col>
      <xdr:colOff>971550</xdr:colOff>
      <xdr:row>4</xdr:row>
      <xdr:rowOff>38100</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3"/>
        <a:srcRect l="12771" t="11812" r="13325" b="18631"/>
        <a:stretch/>
      </xdr:blipFill>
      <xdr:spPr>
        <a:xfrm>
          <a:off x="1266825" y="219075"/>
          <a:ext cx="542925" cy="542925"/>
        </a:xfrm>
        <a:prstGeom prst="rect">
          <a:avLst/>
        </a:prstGeom>
      </xdr:spPr>
    </xdr:pic>
    <xdr:clientData/>
  </xdr:twoCellAnchor>
  <xdr:twoCellAnchor editAs="oneCell">
    <xdr:from>
      <xdr:col>10</xdr:col>
      <xdr:colOff>180975</xdr:colOff>
      <xdr:row>0</xdr:row>
      <xdr:rowOff>133350</xdr:rowOff>
    </xdr:from>
    <xdr:to>
      <xdr:col>12</xdr:col>
      <xdr:colOff>760315</xdr:colOff>
      <xdr:row>5</xdr:row>
      <xdr:rowOff>9525</xdr:rowOff>
    </xdr:to>
    <xdr:pic>
      <xdr:nvPicPr>
        <xdr:cNvPr id="6" name="Imagen 5" descr="Alcaldía de Cali">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10775" y="1333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214312</xdr:colOff>
      <xdr:row>18</xdr:row>
      <xdr:rowOff>19050</xdr:rowOff>
    </xdr:from>
    <xdr:to>
      <xdr:col>5</xdr:col>
      <xdr:colOff>242887</xdr:colOff>
      <xdr:row>33</xdr:row>
      <xdr:rowOff>47625</xdr:rowOff>
    </xdr:to>
    <xdr:graphicFrame macro="">
      <xdr:nvGraphicFramePr>
        <xdr:cNvPr id="7" name="Gráfico 6">
          <a:extLst>
            <a:ext uri="{FF2B5EF4-FFF2-40B4-BE49-F238E27FC236}">
              <a16:creationId xmlns:a16="http://schemas.microsoft.com/office/drawing/2014/main" id="{00000000-0008-0000-2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2181225</xdr:colOff>
      <xdr:row>1</xdr:row>
      <xdr:rowOff>57150</xdr:rowOff>
    </xdr:from>
    <xdr:to>
      <xdr:col>0</xdr:col>
      <xdr:colOff>2733675</xdr:colOff>
      <xdr:row>4</xdr:row>
      <xdr:rowOff>66675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2181225" y="238125"/>
          <a:ext cx="552450" cy="552450"/>
        </a:xfrm>
        <a:prstGeom prst="rect">
          <a:avLst/>
        </a:prstGeom>
      </xdr:spPr>
    </xdr:pic>
    <xdr:clientData/>
  </xdr:twoCellAnchor>
  <xdr:oneCellAnchor>
    <xdr:from>
      <xdr:col>0</xdr:col>
      <xdr:colOff>1981200</xdr:colOff>
      <xdr:row>1</xdr:row>
      <xdr:rowOff>38100</xdr:rowOff>
    </xdr:from>
    <xdr:ext cx="10131113" cy="1057275"/>
    <xdr:sp macro="" textlink="">
      <xdr:nvSpPr>
        <xdr:cNvPr id="3" name="Rectángulo 2">
          <a:extLst>
            <a:ext uri="{FF2B5EF4-FFF2-40B4-BE49-F238E27FC236}">
              <a16:creationId xmlns:a16="http://schemas.microsoft.com/office/drawing/2014/main" id="{00000000-0008-0000-1300-000003000000}"/>
            </a:ext>
          </a:extLst>
        </xdr:cNvPr>
        <xdr:cNvSpPr/>
      </xdr:nvSpPr>
      <xdr:spPr>
        <a:xfrm>
          <a:off x="1981200" y="2190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IV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190500</xdr:colOff>
      <xdr:row>1</xdr:row>
      <xdr:rowOff>0</xdr:rowOff>
    </xdr:from>
    <xdr:to>
      <xdr:col>12</xdr:col>
      <xdr:colOff>769840</xdr:colOff>
      <xdr:row>5</xdr:row>
      <xdr:rowOff>57150</xdr:rowOff>
    </xdr:to>
    <xdr:pic>
      <xdr:nvPicPr>
        <xdr:cNvPr id="4" name="Imagen 3" descr="Alcaldía de Cali">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48975" y="18097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19050</xdr:colOff>
      <xdr:row>9</xdr:row>
      <xdr:rowOff>38100</xdr:rowOff>
    </xdr:from>
    <xdr:to>
      <xdr:col>11</xdr:col>
      <xdr:colOff>381000</xdr:colOff>
      <xdr:row>23</xdr:row>
      <xdr:rowOff>47626</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304800</xdr:colOff>
      <xdr:row>0</xdr:row>
      <xdr:rowOff>28575</xdr:rowOff>
    </xdr:from>
    <xdr:ext cx="10131113" cy="1057275"/>
    <xdr:sp macro="" textlink="">
      <xdr:nvSpPr>
        <xdr:cNvPr id="3" name="Rectángulo 2">
          <a:extLst>
            <a:ext uri="{FF2B5EF4-FFF2-40B4-BE49-F238E27FC236}">
              <a16:creationId xmlns:a16="http://schemas.microsoft.com/office/drawing/2014/main" id="{00000000-0008-0000-3000-000003000000}"/>
            </a:ext>
          </a:extLst>
        </xdr:cNvPr>
        <xdr:cNvSpPr/>
      </xdr:nvSpPr>
      <xdr:spPr>
        <a:xfrm>
          <a:off x="1143000" y="285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DESEMPEÑO INDICADORES  IV TRIMESTRE</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xdr:col>
      <xdr:colOff>428625</xdr:colOff>
      <xdr:row>1</xdr:row>
      <xdr:rowOff>38100</xdr:rowOff>
    </xdr:from>
    <xdr:to>
      <xdr:col>1</xdr:col>
      <xdr:colOff>971550</xdr:colOff>
      <xdr:row>4</xdr:row>
      <xdr:rowOff>38100</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3000-000004000000}"/>
            </a:ext>
          </a:extLst>
        </xdr:cNvPr>
        <xdr:cNvPicPr>
          <a:picLocks noChangeAspect="1"/>
        </xdr:cNvPicPr>
      </xdr:nvPicPr>
      <xdr:blipFill rotWithShape="1">
        <a:blip xmlns:r="http://schemas.openxmlformats.org/officeDocument/2006/relationships" r:embed="rId3"/>
        <a:srcRect l="12771" t="11812" r="13325" b="18631"/>
        <a:stretch/>
      </xdr:blipFill>
      <xdr:spPr>
        <a:xfrm>
          <a:off x="1266825" y="219075"/>
          <a:ext cx="542925" cy="542925"/>
        </a:xfrm>
        <a:prstGeom prst="rect">
          <a:avLst/>
        </a:prstGeom>
      </xdr:spPr>
    </xdr:pic>
    <xdr:clientData/>
  </xdr:twoCellAnchor>
  <xdr:twoCellAnchor editAs="oneCell">
    <xdr:from>
      <xdr:col>10</xdr:col>
      <xdr:colOff>180975</xdr:colOff>
      <xdr:row>0</xdr:row>
      <xdr:rowOff>133350</xdr:rowOff>
    </xdr:from>
    <xdr:to>
      <xdr:col>12</xdr:col>
      <xdr:colOff>760315</xdr:colOff>
      <xdr:row>5</xdr:row>
      <xdr:rowOff>9525</xdr:rowOff>
    </xdr:to>
    <xdr:pic>
      <xdr:nvPicPr>
        <xdr:cNvPr id="5" name="Imagen 4" descr="Alcaldía de Cali">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10775" y="1333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804862</xdr:colOff>
      <xdr:row>17</xdr:row>
      <xdr:rowOff>95250</xdr:rowOff>
    </xdr:from>
    <xdr:to>
      <xdr:col>4</xdr:col>
      <xdr:colOff>1185862</xdr:colOff>
      <xdr:row>32</xdr:row>
      <xdr:rowOff>123825</xdr:rowOff>
    </xdr:to>
    <xdr:graphicFrame macro="">
      <xdr:nvGraphicFramePr>
        <xdr:cNvPr id="6" name="Gráfico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1954048</xdr:colOff>
      <xdr:row>0</xdr:row>
      <xdr:rowOff>54741</xdr:rowOff>
    </xdr:from>
    <xdr:to>
      <xdr:col>4</xdr:col>
      <xdr:colOff>16489</xdr:colOff>
      <xdr:row>6</xdr:row>
      <xdr:rowOff>121416</xdr:rowOff>
    </xdr:to>
    <xdr:grpSp>
      <xdr:nvGrpSpPr>
        <xdr:cNvPr id="2" name="6 Grupo">
          <a:extLst>
            <a:ext uri="{FF2B5EF4-FFF2-40B4-BE49-F238E27FC236}">
              <a16:creationId xmlns:a16="http://schemas.microsoft.com/office/drawing/2014/main" id="{00000000-0008-0000-3100-000002000000}"/>
            </a:ext>
          </a:extLst>
        </xdr:cNvPr>
        <xdr:cNvGrpSpPr/>
      </xdr:nvGrpSpPr>
      <xdr:grpSpPr>
        <a:xfrm>
          <a:off x="2788619" y="54741"/>
          <a:ext cx="11361156" cy="1155246"/>
          <a:chOff x="838200" y="0"/>
          <a:chExt cx="11380690" cy="1057275"/>
        </a:xfrm>
      </xdr:grpSpPr>
      <xdr:sp macro="" textlink="">
        <xdr:nvSpPr>
          <xdr:cNvPr id="3" name="Rectángulo 4">
            <a:extLst>
              <a:ext uri="{FF2B5EF4-FFF2-40B4-BE49-F238E27FC236}">
                <a16:creationId xmlns:a16="http://schemas.microsoft.com/office/drawing/2014/main" id="{00000000-0008-0000-31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DESEMPEÑOS SOBRESALIENTE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1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62025" y="142875"/>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3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544285</xdr:colOff>
      <xdr:row>1</xdr:row>
      <xdr:rowOff>145143</xdr:rowOff>
    </xdr:from>
    <xdr:to>
      <xdr:col>5</xdr:col>
      <xdr:colOff>158636</xdr:colOff>
      <xdr:row>5</xdr:row>
      <xdr:rowOff>74385</xdr:rowOff>
    </xdr:to>
    <xdr:pic>
      <xdr:nvPicPr>
        <xdr:cNvPr id="8" name="6 Imagen">
          <a:hlinkClick xmlns:r="http://schemas.openxmlformats.org/officeDocument/2006/relationships" r:id="rId4"/>
          <a:extLst>
            <a:ext uri="{FF2B5EF4-FFF2-40B4-BE49-F238E27FC236}">
              <a16:creationId xmlns:a16="http://schemas.microsoft.com/office/drawing/2014/main" id="{7A535DD5-36DF-F84D-AF80-14DB20AA36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677571" y="326572"/>
          <a:ext cx="1501208" cy="6549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1034289</xdr:colOff>
      <xdr:row>0</xdr:row>
      <xdr:rowOff>163598</xdr:rowOff>
    </xdr:from>
    <xdr:to>
      <xdr:col>5</xdr:col>
      <xdr:colOff>136072</xdr:colOff>
      <xdr:row>8</xdr:row>
      <xdr:rowOff>53380</xdr:rowOff>
    </xdr:to>
    <xdr:grpSp>
      <xdr:nvGrpSpPr>
        <xdr:cNvPr id="2" name="6 Grupo">
          <a:extLst>
            <a:ext uri="{FF2B5EF4-FFF2-40B4-BE49-F238E27FC236}">
              <a16:creationId xmlns:a16="http://schemas.microsoft.com/office/drawing/2014/main" id="{00000000-0008-0000-3200-000002000000}"/>
            </a:ext>
          </a:extLst>
        </xdr:cNvPr>
        <xdr:cNvGrpSpPr/>
      </xdr:nvGrpSpPr>
      <xdr:grpSpPr>
        <a:xfrm>
          <a:off x="1868860" y="163598"/>
          <a:ext cx="13452783" cy="1159782"/>
          <a:chOff x="-275315" y="0"/>
          <a:chExt cx="12866773" cy="1057275"/>
        </a:xfrm>
      </xdr:grpSpPr>
      <xdr:sp macro="" textlink="">
        <xdr:nvSpPr>
          <xdr:cNvPr id="3" name="Rectángulo 4">
            <a:extLst>
              <a:ext uri="{FF2B5EF4-FFF2-40B4-BE49-F238E27FC236}">
                <a16:creationId xmlns:a16="http://schemas.microsoft.com/office/drawing/2014/main" id="{00000000-0008-0000-32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SATISFACTORIO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275315" y="104614"/>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35718" y="47303"/>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1016000</xdr:colOff>
      <xdr:row>2</xdr:row>
      <xdr:rowOff>0</xdr:rowOff>
    </xdr:from>
    <xdr:to>
      <xdr:col>7</xdr:col>
      <xdr:colOff>485208</xdr:colOff>
      <xdr:row>5</xdr:row>
      <xdr:rowOff>110670</xdr:rowOff>
    </xdr:to>
    <xdr:pic>
      <xdr:nvPicPr>
        <xdr:cNvPr id="7" name="6 Imagen">
          <a:hlinkClick xmlns:r="http://schemas.openxmlformats.org/officeDocument/2006/relationships" r:id="rId4"/>
          <a:extLst>
            <a:ext uri="{FF2B5EF4-FFF2-40B4-BE49-F238E27FC236}">
              <a16:creationId xmlns:a16="http://schemas.microsoft.com/office/drawing/2014/main" id="{64015B7E-EF49-6C4B-8AEB-04A9E3CEA9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01571" y="362857"/>
          <a:ext cx="1501208" cy="6549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1126740</xdr:colOff>
      <xdr:row>1</xdr:row>
      <xdr:rowOff>37174</xdr:rowOff>
    </xdr:from>
    <xdr:to>
      <xdr:col>4</xdr:col>
      <xdr:colOff>299357</xdr:colOff>
      <xdr:row>8</xdr:row>
      <xdr:rowOff>107809</xdr:rowOff>
    </xdr:to>
    <xdr:grpSp>
      <xdr:nvGrpSpPr>
        <xdr:cNvPr id="2" name="6 Grupo">
          <a:extLst>
            <a:ext uri="{FF2B5EF4-FFF2-40B4-BE49-F238E27FC236}">
              <a16:creationId xmlns:a16="http://schemas.microsoft.com/office/drawing/2014/main" id="{00000000-0008-0000-3300-000002000000}"/>
            </a:ext>
          </a:extLst>
        </xdr:cNvPr>
        <xdr:cNvGrpSpPr/>
      </xdr:nvGrpSpPr>
      <xdr:grpSpPr>
        <a:xfrm>
          <a:off x="1961311" y="218603"/>
          <a:ext cx="12634617" cy="1159206"/>
          <a:chOff x="-101204" y="123825"/>
          <a:chExt cx="12478747" cy="1060987"/>
        </a:xfrm>
      </xdr:grpSpPr>
      <xdr:sp macro="" textlink="">
        <xdr:nvSpPr>
          <xdr:cNvPr id="3" name="Rectángulo 4">
            <a:extLst>
              <a:ext uri="{FF2B5EF4-FFF2-40B4-BE49-F238E27FC236}">
                <a16:creationId xmlns:a16="http://schemas.microsoft.com/office/drawing/2014/main" id="{00000000-0008-0000-3300-000003000000}"/>
              </a:ext>
            </a:extLst>
          </xdr:cNvPr>
          <xdr:cNvSpPr/>
        </xdr:nvSpPr>
        <xdr:spPr>
          <a:xfrm>
            <a:off x="555569" y="127537"/>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MEDIO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3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101204" y="193890"/>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3150" y="123825"/>
            <a:ext cx="2414393" cy="83240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961573</xdr:colOff>
      <xdr:row>2</xdr:row>
      <xdr:rowOff>54429</xdr:rowOff>
    </xdr:from>
    <xdr:to>
      <xdr:col>5</xdr:col>
      <xdr:colOff>575923</xdr:colOff>
      <xdr:row>5</xdr:row>
      <xdr:rowOff>165099</xdr:rowOff>
    </xdr:to>
    <xdr:pic>
      <xdr:nvPicPr>
        <xdr:cNvPr id="7" name="6 Imagen">
          <a:hlinkClick xmlns:r="http://schemas.openxmlformats.org/officeDocument/2006/relationships" r:id="rId4"/>
          <a:extLst>
            <a:ext uri="{FF2B5EF4-FFF2-40B4-BE49-F238E27FC236}">
              <a16:creationId xmlns:a16="http://schemas.microsoft.com/office/drawing/2014/main" id="{6DA76173-8CBF-9B46-B30A-1959D4BFC0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58144" y="417286"/>
          <a:ext cx="1501208" cy="6549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1223766</xdr:colOff>
      <xdr:row>0</xdr:row>
      <xdr:rowOff>136383</xdr:rowOff>
    </xdr:from>
    <xdr:to>
      <xdr:col>4</xdr:col>
      <xdr:colOff>288632</xdr:colOff>
      <xdr:row>8</xdr:row>
      <xdr:rowOff>13607</xdr:rowOff>
    </xdr:to>
    <xdr:grpSp>
      <xdr:nvGrpSpPr>
        <xdr:cNvPr id="2" name="6 Grupo">
          <a:extLst>
            <a:ext uri="{FF2B5EF4-FFF2-40B4-BE49-F238E27FC236}">
              <a16:creationId xmlns:a16="http://schemas.microsoft.com/office/drawing/2014/main" id="{00000000-0008-0000-3400-000002000000}"/>
            </a:ext>
          </a:extLst>
        </xdr:cNvPr>
        <xdr:cNvGrpSpPr/>
      </xdr:nvGrpSpPr>
      <xdr:grpSpPr>
        <a:xfrm>
          <a:off x="1659195" y="136383"/>
          <a:ext cx="12672008" cy="1147224"/>
          <a:chOff x="125997" y="0"/>
          <a:chExt cx="12358299" cy="1057275"/>
        </a:xfrm>
      </xdr:grpSpPr>
      <xdr:sp macro="" textlink="">
        <xdr:nvSpPr>
          <xdr:cNvPr id="3" name="Rectángulo 4">
            <a:extLst>
              <a:ext uri="{FF2B5EF4-FFF2-40B4-BE49-F238E27FC236}">
                <a16:creationId xmlns:a16="http://schemas.microsoft.com/office/drawing/2014/main" id="{00000000-0008-0000-34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BAJO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4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125997" y="78389"/>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28556" y="110928"/>
            <a:ext cx="2255740" cy="89475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973818</xdr:colOff>
      <xdr:row>2</xdr:row>
      <xdr:rowOff>7711</xdr:rowOff>
    </xdr:from>
    <xdr:to>
      <xdr:col>5</xdr:col>
      <xdr:colOff>588168</xdr:colOff>
      <xdr:row>5</xdr:row>
      <xdr:rowOff>118381</xdr:rowOff>
    </xdr:to>
    <xdr:pic>
      <xdr:nvPicPr>
        <xdr:cNvPr id="6" name="6 Imagen">
          <a:hlinkClick xmlns:r="http://schemas.openxmlformats.org/officeDocument/2006/relationships" r:id="rId4"/>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016389" y="361497"/>
          <a:ext cx="1505743" cy="64134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1954048</xdr:colOff>
      <xdr:row>0</xdr:row>
      <xdr:rowOff>54741</xdr:rowOff>
    </xdr:from>
    <xdr:to>
      <xdr:col>4</xdr:col>
      <xdr:colOff>16489</xdr:colOff>
      <xdr:row>6</xdr:row>
      <xdr:rowOff>121416</xdr:rowOff>
    </xdr:to>
    <xdr:grpSp>
      <xdr:nvGrpSpPr>
        <xdr:cNvPr id="2" name="6 Grupo">
          <a:extLst>
            <a:ext uri="{FF2B5EF4-FFF2-40B4-BE49-F238E27FC236}">
              <a16:creationId xmlns:a16="http://schemas.microsoft.com/office/drawing/2014/main" id="{00000000-0008-0000-3500-000002000000}"/>
            </a:ext>
          </a:extLst>
        </xdr:cNvPr>
        <xdr:cNvGrpSpPr/>
      </xdr:nvGrpSpPr>
      <xdr:grpSpPr>
        <a:xfrm>
          <a:off x="2788619" y="54741"/>
          <a:ext cx="11832870" cy="1155246"/>
          <a:chOff x="838200" y="0"/>
          <a:chExt cx="11380690" cy="1057275"/>
        </a:xfrm>
      </xdr:grpSpPr>
      <xdr:sp macro="" textlink="">
        <xdr:nvSpPr>
          <xdr:cNvPr id="3" name="Rectángulo 4">
            <a:extLst>
              <a:ext uri="{FF2B5EF4-FFF2-40B4-BE49-F238E27FC236}">
                <a16:creationId xmlns:a16="http://schemas.microsoft.com/office/drawing/2014/main" id="{00000000-0008-0000-3500-000003000000}"/>
              </a:ext>
            </a:extLst>
          </xdr:cNvPr>
          <xdr:cNvSpPr/>
        </xdr:nvSpPr>
        <xdr:spPr>
          <a:xfrm>
            <a:off x="838200" y="0"/>
            <a:ext cx="10131113" cy="1057275"/>
          </a:xfrm>
          <a:prstGeom prst="rect">
            <a:avLst/>
          </a:prstGeom>
          <a:noFill/>
        </xdr:spPr>
        <xdr:txBody>
          <a:bodyPr wrap="square" lIns="91440" tIns="45720" rIns="91440" bIns="45720">
            <a:noAutofit/>
          </a:bodyPr>
          <a:lstStyle/>
          <a:p>
            <a:pPr algn="ct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 CRITICO POR PROCESO</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xdr:txBody>
      </xdr:sp>
      <xdr:pic>
        <xdr:nvPicPr>
          <xdr:cNvPr id="4" name="Imagen 7">
            <a:hlinkClick xmlns:r="http://schemas.openxmlformats.org/officeDocument/2006/relationships" r:id="rId1"/>
            <a:extLst>
              <a:ext uri="{FF2B5EF4-FFF2-40B4-BE49-F238E27FC236}">
                <a16:creationId xmlns:a16="http://schemas.microsoft.com/office/drawing/2014/main" id="{00000000-0008-0000-3500-000004000000}"/>
              </a:ext>
            </a:extLst>
          </xdr:cNvPr>
          <xdr:cNvPicPr>
            <a:picLocks noChangeAspect="1"/>
          </xdr:cNvPicPr>
        </xdr:nvPicPr>
        <xdr:blipFill rotWithShape="1">
          <a:blip xmlns:r="http://schemas.openxmlformats.org/officeDocument/2006/relationships" r:embed="rId2"/>
          <a:srcRect l="12771" t="11812" r="13325" b="18631"/>
          <a:stretch/>
        </xdr:blipFill>
        <xdr:spPr>
          <a:xfrm>
            <a:off x="962025" y="142875"/>
            <a:ext cx="542925" cy="542925"/>
          </a:xfrm>
          <a:prstGeom prst="rect">
            <a:avLst/>
          </a:prstGeom>
        </xdr:spPr>
      </xdr:pic>
      <xdr:pic>
        <xdr:nvPicPr>
          <xdr:cNvPr id="5" name="Imagen 8" descr="Alcaldía de Cali">
            <a:extLst>
              <a:ext uri="{FF2B5EF4-FFF2-40B4-BE49-F238E27FC236}">
                <a16:creationId xmlns:a16="http://schemas.microsoft.com/office/drawing/2014/main" id="{00000000-0008-0000-3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3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606425</xdr:colOff>
      <xdr:row>1</xdr:row>
      <xdr:rowOff>34925</xdr:rowOff>
    </xdr:from>
    <xdr:to>
      <xdr:col>5</xdr:col>
      <xdr:colOff>220775</xdr:colOff>
      <xdr:row>4</xdr:row>
      <xdr:rowOff>145595</xdr:rowOff>
    </xdr:to>
    <xdr:pic>
      <xdr:nvPicPr>
        <xdr:cNvPr id="6" name="6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84575" y="225425"/>
          <a:ext cx="1505743" cy="68217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2</xdr:col>
      <xdr:colOff>752475</xdr:colOff>
      <xdr:row>6</xdr:row>
      <xdr:rowOff>0</xdr:rowOff>
    </xdr:from>
    <xdr:ext cx="1505743" cy="641348"/>
    <xdr:pic>
      <xdr:nvPicPr>
        <xdr:cNvPr id="2" name="6 Imagen">
          <a:hlinkClick xmlns:r="http://schemas.openxmlformats.org/officeDocument/2006/relationships" r:id="rId1"/>
          <a:extLst>
            <a:ext uri="{FF2B5EF4-FFF2-40B4-BE49-F238E27FC236}">
              <a16:creationId xmlns:a16="http://schemas.microsoft.com/office/drawing/2014/main" id="{9EF2B344-1F23-42C6-BD22-C31483015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9675" y="1085850"/>
          <a:ext cx="1505743" cy="641348"/>
        </a:xfrm>
        <a:prstGeom prst="rect">
          <a:avLst/>
        </a:prstGeom>
      </xdr:spPr>
    </xdr:pic>
    <xdr:clientData/>
  </xdr:oneCellAnchor>
  <xdr:oneCellAnchor>
    <xdr:from>
      <xdr:col>2</xdr:col>
      <xdr:colOff>0</xdr:colOff>
      <xdr:row>18</xdr:row>
      <xdr:rowOff>0</xdr:rowOff>
    </xdr:from>
    <xdr:ext cx="304800" cy="304800"/>
    <xdr:sp macro="" textlink="">
      <xdr:nvSpPr>
        <xdr:cNvPr id="3" name="AutoShape 2" descr="Resultado de imagen para carita triste simbolo">
          <a:extLst>
            <a:ext uri="{FF2B5EF4-FFF2-40B4-BE49-F238E27FC236}">
              <a16:creationId xmlns:a16="http://schemas.microsoft.com/office/drawing/2014/main" id="{C43F0A3A-194D-4037-9BE2-F38B4CAC73C4}"/>
            </a:ext>
          </a:extLst>
        </xdr:cNvPr>
        <xdr:cNvSpPr>
          <a:spLocks noChangeAspect="1" noChangeArrowheads="1"/>
        </xdr:cNvSpPr>
      </xdr:nvSpPr>
      <xdr:spPr bwMode="auto">
        <a:xfrm>
          <a:off x="4267200" y="271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4" name="AutoShape 4" descr="Resultado de imagen para carita triste simbolo">
          <a:extLst>
            <a:ext uri="{FF2B5EF4-FFF2-40B4-BE49-F238E27FC236}">
              <a16:creationId xmlns:a16="http://schemas.microsoft.com/office/drawing/2014/main" id="{7CAB8B15-9EBE-42B8-B294-184787ADA5D5}"/>
            </a:ext>
          </a:extLst>
        </xdr:cNvPr>
        <xdr:cNvSpPr>
          <a:spLocks noChangeAspect="1" noChangeArrowheads="1"/>
        </xdr:cNvSpPr>
      </xdr:nvSpPr>
      <xdr:spPr bwMode="auto">
        <a:xfrm>
          <a:off x="4267200" y="271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xdr:row>
      <xdr:rowOff>0</xdr:rowOff>
    </xdr:from>
    <xdr:ext cx="304800" cy="304800"/>
    <xdr:sp macro="" textlink="">
      <xdr:nvSpPr>
        <xdr:cNvPr id="5" name="AutoShape 5" descr="Resultado de imagen para carita triste simbolo">
          <a:extLst>
            <a:ext uri="{FF2B5EF4-FFF2-40B4-BE49-F238E27FC236}">
              <a16:creationId xmlns:a16="http://schemas.microsoft.com/office/drawing/2014/main" id="{15E28A59-AEC6-4314-A6A1-834A09088A3A}"/>
            </a:ext>
          </a:extLst>
        </xdr:cNvPr>
        <xdr:cNvSpPr>
          <a:spLocks noChangeAspect="1" noChangeArrowheads="1"/>
        </xdr:cNvSpPr>
      </xdr:nvSpPr>
      <xdr:spPr bwMode="auto">
        <a:xfrm>
          <a:off x="4267200" y="271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309561</xdr:colOff>
      <xdr:row>16</xdr:row>
      <xdr:rowOff>28574</xdr:rowOff>
    </xdr:from>
    <xdr:to>
      <xdr:col>4</xdr:col>
      <xdr:colOff>1971674</xdr:colOff>
      <xdr:row>35</xdr:row>
      <xdr:rowOff>104775</xdr:rowOff>
    </xdr:to>
    <xdr:graphicFrame macro="">
      <xdr:nvGraphicFramePr>
        <xdr:cNvPr id="6" name="6 Gráfico">
          <a:extLst>
            <a:ext uri="{FF2B5EF4-FFF2-40B4-BE49-F238E27FC236}">
              <a16:creationId xmlns:a16="http://schemas.microsoft.com/office/drawing/2014/main" id="{E6DD1D43-C42A-4815-9347-F23DEFBCC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228601</xdr:colOff>
      <xdr:row>6</xdr:row>
      <xdr:rowOff>0</xdr:rowOff>
    </xdr:from>
    <xdr:ext cx="497501" cy="495299"/>
    <xdr:pic>
      <xdr:nvPicPr>
        <xdr:cNvPr id="7" name="5 Imagen">
          <a:hlinkClick xmlns:r="http://schemas.openxmlformats.org/officeDocument/2006/relationships" r:id="rId4"/>
          <a:extLst>
            <a:ext uri="{FF2B5EF4-FFF2-40B4-BE49-F238E27FC236}">
              <a16:creationId xmlns:a16="http://schemas.microsoft.com/office/drawing/2014/main" id="{CF036A6A-476A-4689-B638-026E213157EB}"/>
            </a:ext>
          </a:extLst>
        </xdr:cNvPr>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28601" y="1085850"/>
          <a:ext cx="497501" cy="495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114301</xdr:colOff>
      <xdr:row>0</xdr:row>
      <xdr:rowOff>123826</xdr:rowOff>
    </xdr:from>
    <xdr:ext cx="552449" cy="533399"/>
    <xdr:pic>
      <xdr:nvPicPr>
        <xdr:cNvPr id="8" name="Imagen 7">
          <a:hlinkClick xmlns:r="http://schemas.openxmlformats.org/officeDocument/2006/relationships" r:id="rId6"/>
          <a:extLst>
            <a:ext uri="{FF2B5EF4-FFF2-40B4-BE49-F238E27FC236}">
              <a16:creationId xmlns:a16="http://schemas.microsoft.com/office/drawing/2014/main" id="{C5147F65-7BD6-49C6-AEF9-025B4B3732E8}"/>
            </a:ext>
          </a:extLst>
        </xdr:cNvPr>
        <xdr:cNvPicPr>
          <a:picLocks noChangeAspect="1"/>
        </xdr:cNvPicPr>
      </xdr:nvPicPr>
      <xdr:blipFill rotWithShape="1">
        <a:blip xmlns:r="http://schemas.openxmlformats.org/officeDocument/2006/relationships" r:embed="rId7"/>
        <a:srcRect l="12771" t="11812" r="13325" b="18631"/>
        <a:stretch/>
      </xdr:blipFill>
      <xdr:spPr>
        <a:xfrm>
          <a:off x="114301" y="123826"/>
          <a:ext cx="552449" cy="533399"/>
        </a:xfrm>
        <a:prstGeom prst="rect">
          <a:avLst/>
        </a:prstGeom>
      </xdr:spPr>
    </xdr:pic>
    <xdr:clientData/>
  </xdr:oneCellAnchor>
  <xdr:oneCellAnchor>
    <xdr:from>
      <xdr:col>0</xdr:col>
      <xdr:colOff>0</xdr:colOff>
      <xdr:row>0</xdr:row>
      <xdr:rowOff>0</xdr:rowOff>
    </xdr:from>
    <xdr:ext cx="10131113" cy="1057275"/>
    <xdr:sp macro="" textlink="">
      <xdr:nvSpPr>
        <xdr:cNvPr id="9" name="Rectángulo 8">
          <a:extLst>
            <a:ext uri="{FF2B5EF4-FFF2-40B4-BE49-F238E27FC236}">
              <a16:creationId xmlns:a16="http://schemas.microsoft.com/office/drawing/2014/main" id="{638331C4-E544-412B-82E7-78F822F5C2CE}"/>
            </a:ext>
          </a:extLst>
        </xdr:cNvPr>
        <xdr:cNvSpPr/>
      </xdr:nvSpPr>
      <xdr:spPr>
        <a:xfrm>
          <a:off x="0" y="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ANÁLISIS BAJOS DESEMPEÑOS I-2019</a:t>
          </a:r>
          <a:endPar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oneCellAnchor>
    <xdr:from>
      <xdr:col>4</xdr:col>
      <xdr:colOff>244475</xdr:colOff>
      <xdr:row>0</xdr:row>
      <xdr:rowOff>174625</xdr:rowOff>
    </xdr:from>
    <xdr:ext cx="2265265" cy="755650"/>
    <xdr:pic>
      <xdr:nvPicPr>
        <xdr:cNvPr id="10" name="Imagen 9" descr="Alcaldía de Cali">
          <a:extLst>
            <a:ext uri="{FF2B5EF4-FFF2-40B4-BE49-F238E27FC236}">
              <a16:creationId xmlns:a16="http://schemas.microsoft.com/office/drawing/2014/main" id="{E42D9D4C-00F8-4176-A8D7-7FF1C156D2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07525" y="174625"/>
          <a:ext cx="2265265" cy="755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8</xdr:row>
      <xdr:rowOff>133350</xdr:rowOff>
    </xdr:from>
    <xdr:to>
      <xdr:col>0</xdr:col>
      <xdr:colOff>1537607</xdr:colOff>
      <xdr:row>10</xdr:row>
      <xdr:rowOff>104775</xdr:rowOff>
    </xdr:to>
    <xdr:sp macro="" textlink="">
      <xdr:nvSpPr>
        <xdr:cNvPr id="11" name="CuadroTexto 10">
          <a:extLst>
            <a:ext uri="{FF2B5EF4-FFF2-40B4-BE49-F238E27FC236}">
              <a16:creationId xmlns:a16="http://schemas.microsoft.com/office/drawing/2014/main" id="{51030CCC-6DBB-4310-9898-85F77B006BCB}"/>
            </a:ext>
          </a:extLst>
        </xdr:cNvPr>
        <xdr:cNvSpPr txBox="1"/>
      </xdr:nvSpPr>
      <xdr:spPr>
        <a:xfrm>
          <a:off x="0" y="1581150"/>
          <a:ext cx="1537607"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IR</a:t>
          </a:r>
          <a:r>
            <a:rPr lang="es-CO" sz="1100" b="1" baseline="0"/>
            <a:t> A LA LISTA|</a:t>
          </a:r>
          <a:endParaRPr lang="es-CO" sz="1100" b="1"/>
        </a:p>
      </xdr:txBody>
    </xdr:sp>
    <xdr:clientData/>
  </xdr:twoCellAnchor>
  <xdr:twoCellAnchor>
    <xdr:from>
      <xdr:col>2</xdr:col>
      <xdr:colOff>714375</xdr:colOff>
      <xdr:row>9</xdr:row>
      <xdr:rowOff>38100</xdr:rowOff>
    </xdr:from>
    <xdr:to>
      <xdr:col>3</xdr:col>
      <xdr:colOff>114300</xdr:colOff>
      <xdr:row>14</xdr:row>
      <xdr:rowOff>16329</xdr:rowOff>
    </xdr:to>
    <xdr:sp macro="" textlink="">
      <xdr:nvSpPr>
        <xdr:cNvPr id="12" name="CuadroTexto 11">
          <a:extLst>
            <a:ext uri="{FF2B5EF4-FFF2-40B4-BE49-F238E27FC236}">
              <a16:creationId xmlns:a16="http://schemas.microsoft.com/office/drawing/2014/main" id="{F916DD84-9DDB-479D-B40D-1650835DF127}"/>
            </a:ext>
          </a:extLst>
        </xdr:cNvPr>
        <xdr:cNvSpPr txBox="1"/>
      </xdr:nvSpPr>
      <xdr:spPr>
        <a:xfrm>
          <a:off x="4981575" y="1666875"/>
          <a:ext cx="1847850"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538162</xdr:colOff>
      <xdr:row>16</xdr:row>
      <xdr:rowOff>57150</xdr:rowOff>
    </xdr:from>
    <xdr:to>
      <xdr:col>8</xdr:col>
      <xdr:colOff>2662237</xdr:colOff>
      <xdr:row>31</xdr:row>
      <xdr:rowOff>85725</xdr:rowOff>
    </xdr:to>
    <xdr:graphicFrame macro="">
      <xdr:nvGraphicFramePr>
        <xdr:cNvPr id="2" name="2 Gráfico">
          <a:extLst>
            <a:ext uri="{FF2B5EF4-FFF2-40B4-BE49-F238E27FC236}">
              <a16:creationId xmlns:a16="http://schemas.microsoft.com/office/drawing/2014/main" id="{814A0F51-4B77-4457-8A9B-1920220FA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1485901</xdr:colOff>
      <xdr:row>0</xdr:row>
      <xdr:rowOff>123826</xdr:rowOff>
    </xdr:from>
    <xdr:ext cx="552449" cy="526255"/>
    <xdr:pic>
      <xdr:nvPicPr>
        <xdr:cNvPr id="3" name="Imagen 2">
          <a:hlinkClick xmlns:r="http://schemas.openxmlformats.org/officeDocument/2006/relationships" r:id="rId2"/>
          <a:extLst>
            <a:ext uri="{FF2B5EF4-FFF2-40B4-BE49-F238E27FC236}">
              <a16:creationId xmlns:a16="http://schemas.microsoft.com/office/drawing/2014/main" id="{2F731735-DB73-4873-A785-16988DD82451}"/>
            </a:ext>
          </a:extLst>
        </xdr:cNvPr>
        <xdr:cNvPicPr>
          <a:picLocks noChangeAspect="1"/>
        </xdr:cNvPicPr>
      </xdr:nvPicPr>
      <xdr:blipFill rotWithShape="1">
        <a:blip xmlns:r="http://schemas.openxmlformats.org/officeDocument/2006/relationships" r:embed="rId3"/>
        <a:srcRect l="12771" t="11812" r="13325" b="18631"/>
        <a:stretch/>
      </xdr:blipFill>
      <xdr:spPr>
        <a:xfrm>
          <a:off x="1485901" y="123826"/>
          <a:ext cx="552449" cy="526255"/>
        </a:xfrm>
        <a:prstGeom prst="rect">
          <a:avLst/>
        </a:prstGeom>
      </xdr:spPr>
    </xdr:pic>
    <xdr:clientData/>
  </xdr:oneCellAnchor>
  <xdr:oneCellAnchor>
    <xdr:from>
      <xdr:col>0</xdr:col>
      <xdr:colOff>1390650</xdr:colOff>
      <xdr:row>1</xdr:row>
      <xdr:rowOff>0</xdr:rowOff>
    </xdr:from>
    <xdr:ext cx="10131113" cy="1057275"/>
    <xdr:sp macro="" textlink="">
      <xdr:nvSpPr>
        <xdr:cNvPr id="4" name="Rectángulo 3">
          <a:extLst>
            <a:ext uri="{FF2B5EF4-FFF2-40B4-BE49-F238E27FC236}">
              <a16:creationId xmlns:a16="http://schemas.microsoft.com/office/drawing/2014/main" id="{D4FA2A7B-EF57-4C41-BF63-84FE555B004B}"/>
            </a:ext>
          </a:extLst>
        </xdr:cNvPr>
        <xdr:cNvSpPr/>
      </xdr:nvSpPr>
      <xdr:spPr>
        <a:xfrm>
          <a:off x="1390650" y="1809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CON DESEMPEÑO MEDIO, BAJO Y CRITICO I-2019</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p>
        <a:p>
          <a:pPr algn="ctr"/>
          <a:endPar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endParaRPr>
        </a:p>
        <a:p>
          <a:pPr algn="ctr">
            <a:lnSpc>
              <a:spcPts val="2600"/>
            </a:lnSpc>
          </a:pP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oneCellAnchor>
    <xdr:from>
      <xdr:col>4</xdr:col>
      <xdr:colOff>846931</xdr:colOff>
      <xdr:row>0</xdr:row>
      <xdr:rowOff>174625</xdr:rowOff>
    </xdr:from>
    <xdr:ext cx="2270028" cy="743744"/>
    <xdr:pic>
      <xdr:nvPicPr>
        <xdr:cNvPr id="5" name="Imagen 4" descr="Alcaldía de Cali">
          <a:extLst>
            <a:ext uri="{FF2B5EF4-FFF2-40B4-BE49-F238E27FC236}">
              <a16:creationId xmlns:a16="http://schemas.microsoft.com/office/drawing/2014/main" id="{23633D6D-A018-435E-8BD6-972AE8CFB2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81506" y="174625"/>
          <a:ext cx="2270028" cy="743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369094</xdr:colOff>
      <xdr:row>3</xdr:row>
      <xdr:rowOff>97631</xdr:rowOff>
    </xdr:from>
    <xdr:to>
      <xdr:col>7</xdr:col>
      <xdr:colOff>1388269</xdr:colOff>
      <xdr:row>5</xdr:row>
      <xdr:rowOff>71098</xdr:rowOff>
    </xdr:to>
    <xdr:sp macro="" textlink="">
      <xdr:nvSpPr>
        <xdr:cNvPr id="6" name="CuadroTexto 5">
          <a:extLst>
            <a:ext uri="{FF2B5EF4-FFF2-40B4-BE49-F238E27FC236}">
              <a16:creationId xmlns:a16="http://schemas.microsoft.com/office/drawing/2014/main" id="{1E9E2B12-A4F3-462A-9324-B2A699A52AF8}"/>
            </a:ext>
          </a:extLst>
        </xdr:cNvPr>
        <xdr:cNvSpPr txBox="1"/>
      </xdr:nvSpPr>
      <xdr:spPr>
        <a:xfrm>
          <a:off x="13342144" y="640556"/>
          <a:ext cx="1857375" cy="335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VOLVER A</a:t>
          </a:r>
          <a:r>
            <a:rPr lang="es-CO" sz="1100" b="1" baseline="0"/>
            <a:t> DESEMPEÑO</a:t>
          </a:r>
          <a:endParaRPr lang="es-CO" sz="1100" b="1"/>
        </a:p>
      </xdr:txBody>
    </xdr:sp>
    <xdr:clientData/>
  </xdr:twoCellAnchor>
  <xdr:oneCellAnchor>
    <xdr:from>
      <xdr:col>6</xdr:col>
      <xdr:colOff>523875</xdr:colOff>
      <xdr:row>0</xdr:row>
      <xdr:rowOff>123825</xdr:rowOff>
    </xdr:from>
    <xdr:ext cx="1266825" cy="539585"/>
    <xdr:pic>
      <xdr:nvPicPr>
        <xdr:cNvPr id="7" name="6 Imagen">
          <a:hlinkClick xmlns:r="http://schemas.openxmlformats.org/officeDocument/2006/relationships" r:id="rId5"/>
          <a:extLst>
            <a:ext uri="{FF2B5EF4-FFF2-40B4-BE49-F238E27FC236}">
              <a16:creationId xmlns:a16="http://schemas.microsoft.com/office/drawing/2014/main" id="{6C6409D3-5BA5-48D6-93BD-E7E44A8762E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496925" y="123825"/>
          <a:ext cx="1266825" cy="53958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1657350</xdr:colOff>
      <xdr:row>1</xdr:row>
      <xdr:rowOff>95250</xdr:rowOff>
    </xdr:from>
    <xdr:to>
      <xdr:col>0</xdr:col>
      <xdr:colOff>2209800</xdr:colOff>
      <xdr:row>4</xdr:row>
      <xdr:rowOff>104775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657350" y="276225"/>
          <a:ext cx="552450" cy="552450"/>
        </a:xfrm>
        <a:prstGeom prst="rect">
          <a:avLst/>
        </a:prstGeom>
      </xdr:spPr>
    </xdr:pic>
    <xdr:clientData/>
  </xdr:twoCellAnchor>
  <xdr:oneCellAnchor>
    <xdr:from>
      <xdr:col>0</xdr:col>
      <xdr:colOff>1514475</xdr:colOff>
      <xdr:row>1</xdr:row>
      <xdr:rowOff>38100</xdr:rowOff>
    </xdr:from>
    <xdr:ext cx="10131113" cy="1057275"/>
    <xdr:sp macro="" textlink="">
      <xdr:nvSpPr>
        <xdr:cNvPr id="3" name="Rectángulo 2">
          <a:extLst>
            <a:ext uri="{FF2B5EF4-FFF2-40B4-BE49-F238E27FC236}">
              <a16:creationId xmlns:a16="http://schemas.microsoft.com/office/drawing/2014/main" id="{00000000-0008-0000-1400-000003000000}"/>
            </a:ext>
          </a:extLst>
        </xdr:cNvPr>
        <xdr:cNvSpPr/>
      </xdr:nvSpPr>
      <xdr:spPr>
        <a:xfrm>
          <a:off x="1514475" y="2190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IV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257175</xdr:colOff>
      <xdr:row>1</xdr:row>
      <xdr:rowOff>57150</xdr:rowOff>
    </xdr:from>
    <xdr:to>
      <xdr:col>12</xdr:col>
      <xdr:colOff>836515</xdr:colOff>
      <xdr:row>5</xdr:row>
      <xdr:rowOff>114300</xdr:rowOff>
    </xdr:to>
    <xdr:pic>
      <xdr:nvPicPr>
        <xdr:cNvPr id="4" name="Imagen 3" descr="Alcaldía de Cali">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34650" y="2381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2209800</xdr:colOff>
      <xdr:row>0</xdr:row>
      <xdr:rowOff>152400</xdr:rowOff>
    </xdr:from>
    <xdr:to>
      <xdr:col>0</xdr:col>
      <xdr:colOff>2762250</xdr:colOff>
      <xdr:row>3</xdr:row>
      <xdr:rowOff>161925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2209800" y="152400"/>
          <a:ext cx="552450" cy="552450"/>
        </a:xfrm>
        <a:prstGeom prst="rect">
          <a:avLst/>
        </a:prstGeom>
      </xdr:spPr>
    </xdr:pic>
    <xdr:clientData/>
  </xdr:twoCellAnchor>
  <xdr:oneCellAnchor>
    <xdr:from>
      <xdr:col>0</xdr:col>
      <xdr:colOff>1876425</xdr:colOff>
      <xdr:row>0</xdr:row>
      <xdr:rowOff>171450</xdr:rowOff>
    </xdr:from>
    <xdr:ext cx="10131113" cy="1057275"/>
    <xdr:sp macro="" textlink="">
      <xdr:nvSpPr>
        <xdr:cNvPr id="3" name="Rectángulo 2">
          <a:extLst>
            <a:ext uri="{FF2B5EF4-FFF2-40B4-BE49-F238E27FC236}">
              <a16:creationId xmlns:a16="http://schemas.microsoft.com/office/drawing/2014/main" id="{00000000-0008-0000-1500-000003000000}"/>
            </a:ext>
          </a:extLst>
        </xdr:cNvPr>
        <xdr:cNvSpPr/>
      </xdr:nvSpPr>
      <xdr:spPr>
        <a:xfrm>
          <a:off x="1876425" y="17145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276225</xdr:colOff>
      <xdr:row>0</xdr:row>
      <xdr:rowOff>171450</xdr:rowOff>
    </xdr:from>
    <xdr:to>
      <xdr:col>13</xdr:col>
      <xdr:colOff>17365</xdr:colOff>
      <xdr:row>5</xdr:row>
      <xdr:rowOff>47625</xdr:rowOff>
    </xdr:to>
    <xdr:pic>
      <xdr:nvPicPr>
        <xdr:cNvPr id="4" name="Imagen 3" descr="Alcaldía de Cali">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48975" y="1714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1914525</xdr:colOff>
      <xdr:row>0</xdr:row>
      <xdr:rowOff>171450</xdr:rowOff>
    </xdr:from>
    <xdr:to>
      <xdr:col>0</xdr:col>
      <xdr:colOff>2466975</xdr:colOff>
      <xdr:row>4</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914525" y="171450"/>
          <a:ext cx="552450" cy="552450"/>
        </a:xfrm>
        <a:prstGeom prst="rect">
          <a:avLst/>
        </a:prstGeom>
      </xdr:spPr>
    </xdr:pic>
    <xdr:clientData/>
  </xdr:twoCellAnchor>
  <xdr:oneCellAnchor>
    <xdr:from>
      <xdr:col>0</xdr:col>
      <xdr:colOff>1647825</xdr:colOff>
      <xdr:row>0</xdr:row>
      <xdr:rowOff>152400</xdr:rowOff>
    </xdr:from>
    <xdr:ext cx="10131113" cy="1057275"/>
    <xdr:sp macro="" textlink="">
      <xdr:nvSpPr>
        <xdr:cNvPr id="3" name="Rectángulo 2">
          <a:extLst>
            <a:ext uri="{FF2B5EF4-FFF2-40B4-BE49-F238E27FC236}">
              <a16:creationId xmlns:a16="http://schemas.microsoft.com/office/drawing/2014/main" id="{00000000-0008-0000-1600-000003000000}"/>
            </a:ext>
          </a:extLst>
        </xdr:cNvPr>
        <xdr:cNvSpPr/>
      </xdr:nvSpPr>
      <xdr:spPr>
        <a:xfrm>
          <a:off x="1647825" y="152400"/>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466725</xdr:colOff>
      <xdr:row>0</xdr:row>
      <xdr:rowOff>161925</xdr:rowOff>
    </xdr:from>
    <xdr:to>
      <xdr:col>13</xdr:col>
      <xdr:colOff>207865</xdr:colOff>
      <xdr:row>5</xdr:row>
      <xdr:rowOff>38100</xdr:rowOff>
    </xdr:to>
    <xdr:pic>
      <xdr:nvPicPr>
        <xdr:cNvPr id="4" name="Imagen 3" descr="Alcaldía de Cali">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96575" y="1619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1943100</xdr:colOff>
      <xdr:row>2</xdr:row>
      <xdr:rowOff>9525</xdr:rowOff>
    </xdr:from>
    <xdr:to>
      <xdr:col>0</xdr:col>
      <xdr:colOff>2495550</xdr:colOff>
      <xdr:row>5</xdr:row>
      <xdr:rowOff>19050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943100" y="371475"/>
          <a:ext cx="552450" cy="552450"/>
        </a:xfrm>
        <a:prstGeom prst="rect">
          <a:avLst/>
        </a:prstGeom>
      </xdr:spPr>
    </xdr:pic>
    <xdr:clientData/>
  </xdr:twoCellAnchor>
  <xdr:oneCellAnchor>
    <xdr:from>
      <xdr:col>0</xdr:col>
      <xdr:colOff>1676400</xdr:colOff>
      <xdr:row>1</xdr:row>
      <xdr:rowOff>171450</xdr:rowOff>
    </xdr:from>
    <xdr:ext cx="10131113" cy="1057275"/>
    <xdr:sp macro="" textlink="">
      <xdr:nvSpPr>
        <xdr:cNvPr id="3" name="Rectángulo 2">
          <a:extLst>
            <a:ext uri="{FF2B5EF4-FFF2-40B4-BE49-F238E27FC236}">
              <a16:creationId xmlns:a16="http://schemas.microsoft.com/office/drawing/2014/main" id="{00000000-0008-0000-1700-000003000000}"/>
            </a:ext>
          </a:extLst>
        </xdr:cNvPr>
        <xdr:cNvSpPr/>
      </xdr:nvSpPr>
      <xdr:spPr>
        <a:xfrm>
          <a:off x="1676400" y="35242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BAJO III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381000</xdr:colOff>
      <xdr:row>2</xdr:row>
      <xdr:rowOff>0</xdr:rowOff>
    </xdr:from>
    <xdr:to>
      <xdr:col>13</xdr:col>
      <xdr:colOff>122140</xdr:colOff>
      <xdr:row>6</xdr:row>
      <xdr:rowOff>57150</xdr:rowOff>
    </xdr:to>
    <xdr:pic>
      <xdr:nvPicPr>
        <xdr:cNvPr id="4" name="Imagen 3" descr="Alcaldía de Cali">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58475" y="3619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1152525</xdr:colOff>
      <xdr:row>1</xdr:row>
      <xdr:rowOff>9525</xdr:rowOff>
    </xdr:from>
    <xdr:to>
      <xdr:col>0</xdr:col>
      <xdr:colOff>1704975</xdr:colOff>
      <xdr:row>4</xdr:row>
      <xdr:rowOff>19050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152525" y="190500"/>
          <a:ext cx="552450" cy="552450"/>
        </a:xfrm>
        <a:prstGeom prst="rect">
          <a:avLst/>
        </a:prstGeom>
      </xdr:spPr>
    </xdr:pic>
    <xdr:clientData/>
  </xdr:twoCellAnchor>
  <xdr:oneCellAnchor>
    <xdr:from>
      <xdr:col>0</xdr:col>
      <xdr:colOff>1314450</xdr:colOff>
      <xdr:row>1</xdr:row>
      <xdr:rowOff>19050</xdr:rowOff>
    </xdr:from>
    <xdr:ext cx="10131113" cy="1057275"/>
    <xdr:sp macro="" textlink="">
      <xdr:nvSpPr>
        <xdr:cNvPr id="3" name="Rectángulo 2">
          <a:extLst>
            <a:ext uri="{FF2B5EF4-FFF2-40B4-BE49-F238E27FC236}">
              <a16:creationId xmlns:a16="http://schemas.microsoft.com/office/drawing/2014/main" id="{00000000-0008-0000-1800-000003000000}"/>
            </a:ext>
          </a:extLst>
        </xdr:cNvPr>
        <xdr:cNvSpPr/>
      </xdr:nvSpPr>
      <xdr:spPr>
        <a:xfrm>
          <a:off x="1314450" y="20002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III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257175</xdr:colOff>
      <xdr:row>0</xdr:row>
      <xdr:rowOff>171450</xdr:rowOff>
    </xdr:from>
    <xdr:to>
      <xdr:col>12</xdr:col>
      <xdr:colOff>836515</xdr:colOff>
      <xdr:row>5</xdr:row>
      <xdr:rowOff>47625</xdr:rowOff>
    </xdr:to>
    <xdr:pic>
      <xdr:nvPicPr>
        <xdr:cNvPr id="4" name="Imagen 3" descr="Alcaldía de Cali">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44150" y="171450"/>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1828800</xdr:colOff>
      <xdr:row>0</xdr:row>
      <xdr:rowOff>47625</xdr:rowOff>
    </xdr:from>
    <xdr:to>
      <xdr:col>0</xdr:col>
      <xdr:colOff>2381250</xdr:colOff>
      <xdr:row>3</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2"/>
        <a:srcRect l="12771" t="11812" r="13325" b="18631"/>
        <a:stretch/>
      </xdr:blipFill>
      <xdr:spPr>
        <a:xfrm>
          <a:off x="1828800" y="47625"/>
          <a:ext cx="552450" cy="552450"/>
        </a:xfrm>
        <a:prstGeom prst="rect">
          <a:avLst/>
        </a:prstGeom>
      </xdr:spPr>
    </xdr:pic>
    <xdr:clientData/>
  </xdr:twoCellAnchor>
  <xdr:oneCellAnchor>
    <xdr:from>
      <xdr:col>0</xdr:col>
      <xdr:colOff>1409700</xdr:colOff>
      <xdr:row>0</xdr:row>
      <xdr:rowOff>66675</xdr:rowOff>
    </xdr:from>
    <xdr:ext cx="10131113" cy="1057275"/>
    <xdr:sp macro="" textlink="">
      <xdr:nvSpPr>
        <xdr:cNvPr id="3" name="Rectángulo 2">
          <a:extLst>
            <a:ext uri="{FF2B5EF4-FFF2-40B4-BE49-F238E27FC236}">
              <a16:creationId xmlns:a16="http://schemas.microsoft.com/office/drawing/2014/main" id="{00000000-0008-0000-1900-000003000000}"/>
            </a:ext>
          </a:extLst>
        </xdr:cNvPr>
        <xdr:cNvSpPr/>
      </xdr:nvSpPr>
      <xdr:spPr>
        <a:xfrm>
          <a:off x="1409700" y="66675"/>
          <a:ext cx="10131113" cy="1057275"/>
        </a:xfrm>
        <a:prstGeom prst="rect">
          <a:avLst/>
        </a:prstGeom>
        <a:noFill/>
      </xdr:spPr>
      <xdr:txBody>
        <a:bodyPr wrap="square" lIns="91440" tIns="45720" rIns="91440" bIns="45720">
          <a:noAutofit/>
        </a:bodyPr>
        <a:lstStyle/>
        <a:p>
          <a:pPr algn="ctr"/>
          <a:r>
            <a:rPr lang="es-ES" sz="2400" b="0" cap="none" spc="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INDICADORES CON DESEMPEÑO</a:t>
          </a:r>
          <a:r>
            <a:rPr lang="es-ES" sz="2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 CRÍTICO I TRIMESTRE</a:t>
          </a:r>
        </a:p>
        <a:p>
          <a:pPr algn="ctr"/>
          <a:r>
            <a:rPr lang="es-ES" sz="16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DEPARTAMENTO ADMINISTRATIVO DE DESARROLLO E INNOVACION INSTITUCIONAL</a:t>
          </a:r>
        </a:p>
        <a:p>
          <a:pPr algn="ctr"/>
          <a:r>
            <a:rPr lang="es-ES" sz="1400" b="0" cap="none" spc="0" baseline="0">
              <a:ln w="0"/>
              <a:solidFill>
                <a:schemeClr val="tx1"/>
              </a:solidFill>
              <a:effectLst>
                <a:outerShdw blurRad="38100" dist="19050" dir="2700000" algn="tl" rotWithShape="0">
                  <a:schemeClr val="dk1">
                    <a:alpha val="40000"/>
                  </a:schemeClr>
                </a:outerShdw>
              </a:effectLst>
              <a:latin typeface="Franklin Gothic Medium" pitchFamily="34" charset="0"/>
              <a:cs typeface="Aharoni" pitchFamily="2" charset="-79"/>
            </a:rPr>
            <a:t>SUBDIRECCIÓN DE GESTIÓN ORGANIZACIONAL</a:t>
          </a:r>
          <a:endParaRPr lang="es-ES" sz="2400" b="1" cap="none" spc="0">
            <a:ln w="10541" cmpd="sng">
              <a:solidFill>
                <a:schemeClr val="accent1">
                  <a:shade val="88000"/>
                  <a:satMod val="110000"/>
                </a:schemeClr>
              </a:solidFill>
              <a:prstDash val="solid"/>
            </a:ln>
            <a:solidFill>
              <a:schemeClr val="accent1">
                <a:lumMod val="20000"/>
                <a:lumOff val="80000"/>
              </a:schemeClr>
            </a:solidFill>
            <a:effectLst/>
            <a:latin typeface="Franklin Gothic Medium" pitchFamily="34" charset="0"/>
            <a:cs typeface="Aharoni" pitchFamily="2" charset="-79"/>
          </a:endParaRPr>
        </a:p>
      </xdr:txBody>
    </xdr:sp>
    <xdr:clientData/>
  </xdr:oneCellAnchor>
  <xdr:twoCellAnchor editAs="oneCell">
    <xdr:from>
      <xdr:col>10</xdr:col>
      <xdr:colOff>257175</xdr:colOff>
      <xdr:row>0</xdr:row>
      <xdr:rowOff>123825</xdr:rowOff>
    </xdr:from>
    <xdr:to>
      <xdr:col>12</xdr:col>
      <xdr:colOff>836515</xdr:colOff>
      <xdr:row>5</xdr:row>
      <xdr:rowOff>0</xdr:rowOff>
    </xdr:to>
    <xdr:pic>
      <xdr:nvPicPr>
        <xdr:cNvPr id="4" name="Imagen 3" descr="Alcaldía de Cali">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44150" y="123825"/>
          <a:ext cx="22557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Documents%20and%20Settings/hrodriguez/Configuraci&#243;n%20local/Archivos%20temporales%20de%20Internet/OLK108/luforero/A&#209;OS/2001/VARIOS/01PERFILES5A17NUEV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EDADESTOTAL"/>
      <sheetName val="MADEDADESTOTALcap"/>
      <sheetName val="EST"/>
      <sheetName val="POB"/>
      <sheetName val="EFITOTAL"/>
      <sheetName val="DOC"/>
      <sheetName val="Hoja2"/>
      <sheetName val="Hoja1"/>
      <sheetName val="TASANAL"/>
      <sheetName val="ASIGTOTAL01"/>
      <sheetName val="MATDEPSECZON"/>
      <sheetName val="INDICE"/>
      <sheetName val="COLOMBIA"/>
      <sheetName val="ANTIOQUIA"/>
      <sheetName val="MEDELLIN"/>
      <sheetName val="ATLANTICO"/>
      <sheetName val="BARRANQUILLA"/>
      <sheetName val="BOGOTA"/>
      <sheetName val="BOLIVAR"/>
      <sheetName val="CARTAGENA"/>
      <sheetName val="BOYACA"/>
      <sheetName val="TUNJA"/>
      <sheetName val="CALDAS"/>
      <sheetName val="MANIZALES"/>
      <sheetName val="CAQUETA"/>
      <sheetName val="FLORENCIA"/>
      <sheetName val="CAUCA"/>
      <sheetName val="POPAYAN"/>
      <sheetName val="VALLEDUPAR"/>
      <sheetName val="CESAR"/>
      <sheetName val="CORDOBA"/>
      <sheetName val="MONTERIA"/>
      <sheetName val="CUNDINAMARCA"/>
      <sheetName val="CHOCO"/>
      <sheetName val="QUIBDO"/>
      <sheetName val="HUILA"/>
      <sheetName val="NEIVA"/>
      <sheetName val="LAGUAJIRA"/>
      <sheetName val="RIOACHA"/>
      <sheetName val="MAGDALENA"/>
      <sheetName val="SANTAMARTA"/>
      <sheetName val="META"/>
      <sheetName val="VILLAVICENCIO"/>
      <sheetName val="NARIÑO"/>
      <sheetName val="PASTO"/>
      <sheetName val="NORTESANTANDER"/>
      <sheetName val="CUCUTA"/>
      <sheetName val="QUINDIO"/>
      <sheetName val="ARMENIA"/>
      <sheetName val="RISARALDA"/>
      <sheetName val="PEREIRA"/>
      <sheetName val="SANTANDER"/>
      <sheetName val="BUCARAMANGA"/>
      <sheetName val="SUCRE"/>
      <sheetName val="SINCELEJO"/>
      <sheetName val="TOLIMA"/>
      <sheetName val="IBAGUE"/>
      <sheetName val="VALLE"/>
      <sheetName val="CALI"/>
      <sheetName val="ARAUCA"/>
      <sheetName val="ARAUCACAPITAL"/>
      <sheetName val="CASANARE"/>
      <sheetName val="YOPAL"/>
      <sheetName val="PUTUMAYO"/>
      <sheetName val="MOCOA"/>
      <sheetName val="SANANDRES"/>
      <sheetName val="SANANDRESCAPITAL"/>
      <sheetName val="AMAZONAS"/>
      <sheetName val="LETICIA"/>
      <sheetName val="GUAINIA"/>
      <sheetName val="INIRIDA"/>
      <sheetName val="GUAVIARE"/>
      <sheetName val="SANJOSEDELGUAVIARE"/>
      <sheetName val="VAUPES"/>
      <sheetName val="MITU"/>
      <sheetName val="VICHADA"/>
      <sheetName val="PUERTOCARREÑ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36">
          <cell r="C36">
            <v>4005</v>
          </cell>
        </row>
        <row r="37">
          <cell r="C37">
            <v>258</v>
          </cell>
        </row>
        <row r="39">
          <cell r="C39">
            <v>3154</v>
          </cell>
        </row>
        <row r="40">
          <cell r="C40">
            <v>1109</v>
          </cell>
        </row>
        <row r="85">
          <cell r="D85">
            <v>0.7207594936708861</v>
          </cell>
        </row>
        <row r="86">
          <cell r="D86">
            <v>0.15544303797468353</v>
          </cell>
        </row>
        <row r="87">
          <cell r="D87">
            <v>0.12379746835443038</v>
          </cell>
        </row>
        <row r="92">
          <cell r="C92">
            <v>26</v>
          </cell>
        </row>
        <row r="93">
          <cell r="C93">
            <v>3</v>
          </cell>
        </row>
        <row r="95">
          <cell r="C95">
            <v>12</v>
          </cell>
        </row>
        <row r="96">
          <cell r="C96">
            <v>99</v>
          </cell>
        </row>
        <row r="99">
          <cell r="C99">
            <v>183</v>
          </cell>
        </row>
        <row r="100">
          <cell r="C100">
            <v>18</v>
          </cell>
        </row>
        <row r="102">
          <cell r="C102">
            <v>142</v>
          </cell>
        </row>
        <row r="103">
          <cell r="C103">
            <v>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rtilla, Leidy Alejandra" refreshedDate="43676.675459606478" createdVersion="6" refreshedVersion="4" minRefreshableVersion="3" recordCount="216" xr:uid="{00000000-000A-0000-FFFF-FFFF18000000}">
  <cacheSource type="worksheet">
    <worksheetSource ref="A1:AW219" sheet="2019"/>
  </cacheSource>
  <cacheFields count="48">
    <cacheField name="N" numFmtId="0">
      <sharedItems containsSemiMixedTypes="0" containsString="0" containsNumber="1" containsInteger="1" minValue="1" maxValue="216"/>
    </cacheField>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acheField>
    <cacheField name="CODIGO DE PROCESO" numFmtId="0">
      <sharedItems/>
    </cacheField>
    <cacheField name="PROCESO" numFmtId="0">
      <sharedItems count="35">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haredItems>
    </cacheField>
    <cacheField name="SUBPROCESO" numFmtId="0">
      <sharedItems containsBlank="1" longText="1"/>
    </cacheField>
    <cacheField name="PROCEDIMIENTO (CÓDIGO)" numFmtId="0">
      <sharedItems containsBlank="1" longText="1"/>
    </cacheField>
    <cacheField name="CODIGO DEL INDICADOR" numFmtId="0">
      <sharedItems/>
    </cacheField>
    <cacheField name=" NOMBRE  DEL INDICADOR" numFmtId="0">
      <sharedItems longText="1"/>
    </cacheField>
    <cacheField name="VIGENCIA I" numFmtId="0">
      <sharedItems containsBlank="1"/>
    </cacheField>
    <cacheField name="VIGENCIA II" numFmtId="0">
      <sharedItems containsBlank="1"/>
    </cacheField>
    <cacheField name="VIGENCIA III" numFmtId="0">
      <sharedItems containsBlank="1"/>
    </cacheField>
    <cacheField name="VIGENCIA IV" numFmtId="0">
      <sharedItems containsNonDate="0" containsString="0" containsBlank="1"/>
    </cacheField>
    <cacheField name="ORGANISMO" numFmtId="0">
      <sharedItems containsBlank="1"/>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1899-12-31T23: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14.095000000000001"/>
    </cacheField>
    <cacheField name="% CUMPLIMIENTO TRIMESTRE 2" numFmtId="0">
      <sharedItems containsBlank="1" containsMixedTypes="1" containsNumber="1" minValue="-44.692500000000003" maxValue="47.024999999999999"/>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DESEMPEÑO CUMPLIMIENTO 1" numFmtId="0">
      <sharedItems containsBlank="1"/>
    </cacheField>
    <cacheField name="DESEMPEÑO CUMPLIMIENTO 2" numFmtId="0">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7.77565196759" createdVersion="4" refreshedVersion="6" minRefreshableVersion="3" recordCount="230" xr:uid="{00000000-000A-0000-FFFF-FFFF19000000}">
  <cacheSource type="worksheet">
    <worksheetSource ref="B1:AW233" sheet="2019"/>
  </cacheSource>
  <cacheFields count="48">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ount="4">
        <s v="MISIONAL"/>
        <s v="APOYO"/>
        <s v="CONTROL"/>
        <s v="ESTRATEGICO"/>
      </sharedItems>
    </cacheField>
    <cacheField name="CODIGO DE PROCESO" numFmtId="0">
      <sharedItems/>
    </cacheField>
    <cacheField name="PROCESO" numFmtId="0">
      <sharedItems count="38">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sharedItems>
    </cacheField>
    <cacheField name="SUBPROCESO" numFmtId="0">
      <sharedItems containsBlank="1" longText="1"/>
    </cacheField>
    <cacheField name="PROCEDIMIENTO (CÓDIGO)" numFmtId="0">
      <sharedItems containsBlank="1" longText="1"/>
    </cacheField>
    <cacheField name="CODIGO DEL INDICADOR" numFmtId="0">
      <sharedItems/>
    </cacheField>
    <cacheField name=" NOMBRE  DEL INDICADOR" numFmtId="0">
      <sharedItems count="231"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s v=" Avance en la formulacion de metodologias, lineamientos y orientaciones tecnicas para la implementacion de acciones de paz  y cultura ciudadana. " u="1"/>
      </sharedItems>
    </cacheField>
    <cacheField name="VIGENCIA I" numFmtId="0">
      <sharedItems/>
    </cacheField>
    <cacheField name="VIGENCIA II" numFmtId="0">
      <sharedItems count="4">
        <s v="ACTIVO"/>
        <s v="NO APLICA"/>
        <s v="ELIMINADO"/>
        <s v="NUEVO"/>
      </sharedItems>
    </cacheField>
    <cacheField name="VIGENCIA III" numFmtId="0">
      <sharedItems containsBlank="1"/>
    </cacheField>
    <cacheField name="VIGENCIA IV" numFmtId="0">
      <sharedItems containsNonDate="0" containsString="0" containsBlank="1"/>
    </cacheField>
    <cacheField name="ORGANISMO" numFmtId="0">
      <sharedItems/>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unt="6">
        <s v="Semestral"/>
        <s v="Trimestral"/>
        <s v="Anual"/>
        <s v="Mensual"/>
        <s v="Cuatrimestral"/>
        <s v="Bimensual"/>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14.095000000000001" count="94">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sharedItems>
    </cacheField>
    <cacheField name="% CUMPLIMIENTO TRIMESTRE 2" numFmtId="0">
      <sharedItems containsBlank="1" containsMixedTypes="1" containsNumber="1" minValue="-44.692500000000003" maxValue="47.024999999999999" count="126">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CUMPLIMIENTO" numFmtId="9">
      <sharedItems/>
    </cacheField>
    <cacheField name="DESEMPEÑO CUMPLIMIENTO 1" numFmtId="0">
      <sharedItems containsBlank="1"/>
    </cacheField>
    <cacheField name="DESEMPEÑO CUMPLIMIENTO 2" numFmtId="0">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7.838842939818" createdVersion="5" refreshedVersion="6" minRefreshableVersion="3" recordCount="230" xr:uid="{00000000-000A-0000-FFFF-FFFF1A000000}">
  <cacheSource type="worksheet">
    <worksheetSource ref="A1:AW233" sheet="2019"/>
  </cacheSource>
  <cacheFields count="49">
    <cacheField name="N" numFmtId="0">
      <sharedItems containsSemiMixedTypes="0" containsString="0" containsNumber="1" containsInteger="1" minValue="1" maxValue="230"/>
    </cacheField>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ount="4">
        <s v="MISIONAL"/>
        <s v="APOYO"/>
        <s v="CONTROL"/>
        <s v="ESTRATEGICO"/>
      </sharedItems>
    </cacheField>
    <cacheField name="CODIGO DE PROCESO" numFmtId="0">
      <sharedItems/>
    </cacheField>
    <cacheField name="PROCESO" numFmtId="0">
      <sharedItems count="38">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sharedItems>
    </cacheField>
    <cacheField name="SUBPROCESO" numFmtId="0">
      <sharedItems containsBlank="1" longText="1"/>
    </cacheField>
    <cacheField name="PROCEDIMIENTO (CÓDIGO)" numFmtId="0">
      <sharedItems containsBlank="1" longText="1"/>
    </cacheField>
    <cacheField name="CODIGO DEL INDICADOR" numFmtId="0">
      <sharedItems/>
    </cacheField>
    <cacheField name=" NOMBRE  DEL INDICADOR" numFmtId="0">
      <sharedItems count="238"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s v="Nivel de Articulación y cumplimiento de acciones en las mesas técnicas para la atención integral de las poblaciones. " u="1"/>
        <s v="Porcentaje de Requerimientos de Entes de Control Externos Direccionados por el Departamento Administrativo de Control Interno y contestados oportunamente por los Organismos de la Administración Central Municipal involucrados en la respuesta" u="1"/>
        <s v="Porcentaje de Requerimientos de los Entes de Control Externo direccionados por el Departamento Administrativo de Control Interno hacia los Organismos de la Administración Central Municipal" u="1"/>
        <s v=" Avance en la formulacion de metodologias, lineamientos y orientaciones tecnicas para la implementacion de acciones de paz  y cultura ciudadana. " u="1"/>
        <s v="Produccción mensual de contenidos noticiosos generados por la Administración Municipal" u="1"/>
        <s v="Nivel de avance en la formulación y aprobación de  las políticas sociales en el municipio de Santiago de Cali " u="1"/>
        <s v="Porcentaje de predios actualizados de las comunas programadas" u="1"/>
        <s v="Porcentaje de Contribuyentes con indicios de omision fiscalizados en el período objeto de análisis                                                                                                                                                                                                                                                                                                                                                                                                                                                                                                                                                                                                                                                                                                                                                                                                                                                                                          _x000a_" u="1"/>
      </sharedItems>
    </cacheField>
    <cacheField name="VIGENCIA I" numFmtId="0">
      <sharedItems/>
    </cacheField>
    <cacheField name="VIGENCIA II" numFmtId="0">
      <sharedItems containsBlank="1" count="5">
        <s v="ACTIVO"/>
        <s v="NO APLICA"/>
        <s v="ELIMINADO"/>
        <s v="NUEVO"/>
        <m u="1"/>
      </sharedItems>
    </cacheField>
    <cacheField name="VIGENCIA III" numFmtId="0">
      <sharedItems containsBlank="1"/>
    </cacheField>
    <cacheField name="VIGENCIA IV" numFmtId="0">
      <sharedItems containsNonDate="0" containsString="0" containsBlank="1"/>
    </cacheField>
    <cacheField name="ORGANISMO" numFmtId="0">
      <sharedItems containsBlank="1" count="28">
        <s v="Secretaría de Cultura"/>
        <s v="Departamento Administrativo de Gestión Jurídica Pública"/>
        <s v="Secretaría del Deporte y la Recreación"/>
        <s v="Departamento Administrativo de Control Disciplinario"/>
        <s v="Departamento Administrativo de Tecnologías de la Información y las Comunicaciones"/>
        <s v="Secretaría de Desarrollo Territorial y Participacion Ciudadana"/>
        <s v="Secretaría de Gobierno"/>
        <s v="Departamento Administrativo de Control Interno_x000a_"/>
        <s v="Departamento Administrativo de Planeación Municipal"/>
        <s v="Departamento Administrativo de Desarrollo e Innovación Institucional"/>
        <s v="Secretaría de Vivienda Social y Hábitat"/>
        <s v="Secretaría de Salud Pública"/>
        <s v="Secretaría de Bienestar Social"/>
        <s v="Unidad Administrativa Especial de Servicios Públicos"/>
        <s v="Departamento Administrativo de Hacienda Municipal"/>
        <s v="Secretaría de Infraestructura"/>
        <s v="Secretaria Desarrollo Económico "/>
        <s v="Departamento administrativo de gestión del Medio Ambiente  - DAGMA"/>
        <s v="Secretaría de Seguridad y Justicia"/>
        <s v="Departamento Admnistrativo de Hacienda Pública"/>
        <s v="Departamento Administrativo de Contratación"/>
        <s v="Secretaria de Gestion del Riesgo, Emergencia y Desastres"/>
        <s v="Secretaria de Movilidad"/>
        <s v="Secretaría de Turismo"/>
        <s v="Secretaría de Paz y Cultura Ciudadana "/>
        <s v="Secretaría de Educación "/>
        <m u="1"/>
        <s v="porcentaje" u="1"/>
      </sharedItems>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unt="7">
        <s v="Semestral"/>
        <s v="Trimestral"/>
        <s v="Anual"/>
        <s v="Mensual"/>
        <s v="Cuatrimestral"/>
        <s v="Bimensual"/>
        <s v="Anual " u="1"/>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20" maxValue="100" count="125">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n v="1.0206185567010309" u="1"/>
        <n v="7.3749999999999991" u="1"/>
        <n v="-20" u="1"/>
        <n v="100" u="1"/>
        <n v="0.87" u="1"/>
        <n v="0.71066666666666667" u="1"/>
        <n v="7.2222222222222223" u="1"/>
        <n v="0.71411764705882352" u="1"/>
        <n v="0.51111111111111107" u="1"/>
        <n v="8.5999999999999993E-2" u="1"/>
        <n v="1.88" u="1"/>
        <n v="0.56666666666666676" u="1"/>
        <n v="2.3333333333333335E-3" u="1"/>
        <n v="0.152" u="1"/>
        <n v="0.997" u="1"/>
        <n v="1.7566666666666666" u="1"/>
        <n v="7" u="1"/>
        <n v="0.53200000000000003" u="1"/>
        <n v="0.95" u="1"/>
        <n v="1.05" u="1"/>
        <n v="3" u="1"/>
        <n v="1.0181818181818183" u="1"/>
        <n v="4.1428571428571432" u="1"/>
        <n v="0.23333333333333331" u="1"/>
        <n v="9.6" u="1"/>
        <n v="1.6666666666666667" u="1"/>
        <n v="5.3999999999999999E-2" u="1"/>
        <n v="0.72" u="1"/>
        <n v="1.0040160642570282" u="1"/>
        <n v="2.6666666666666665" u="1"/>
        <n v="0.5" u="1"/>
      </sharedItems>
    </cacheField>
    <cacheField name="% CUMPLIMIENTO TRIMESTRE 2" numFmtId="0">
      <sharedItems containsBlank="1" containsMixedTypes="1" containsNumber="1" minValue="-44.692500000000003" maxValue="47.024999999999999" count="130">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n v="0.92" u="1"/>
        <n v="0.44" u="1"/>
        <n v="0.79" u="1"/>
        <n v="1.4666666666666668" u="1"/>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ount="8">
        <n v="0"/>
        <m/>
        <e v="#DIV/0!"/>
        <n v="0.24"/>
        <e v="#REF!"/>
        <n v="2"/>
        <n v="1.25"/>
        <n v="1"/>
      </sharedItems>
    </cacheField>
    <cacheField name="CUMPLIMIENTO" numFmtId="9">
      <sharedItems/>
    </cacheField>
    <cacheField name="DESEMPEÑO CUMPLIMIENTO 1" numFmtId="0">
      <sharedItems containsBlank="1"/>
    </cacheField>
    <cacheField name="DESEMPEÑO CUMPLIMIENTO 2" numFmtId="0">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8.417973148149" createdVersion="5" refreshedVersion="6" minRefreshableVersion="3" recordCount="239" xr:uid="{00000000-000A-0000-FFFF-FFFF1B000000}">
  <cacheSource type="worksheet">
    <worksheetSource ref="A1:AW1048576" sheet="2019"/>
  </cacheSource>
  <cacheFields count="49">
    <cacheField name="N" numFmtId="0">
      <sharedItems containsString="0" containsBlank="1" containsNumber="1" containsInteger="1" minValue="1" maxValue="230"/>
    </cacheField>
    <cacheField name="NOMBRE Y VIGENCIA " numFmtId="0">
      <sharedItems containsBlank="1"/>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ontainsBlank="1"/>
    </cacheField>
    <cacheField name="MACROPROCESO" numFmtId="0">
      <sharedItems containsBlank="1"/>
    </cacheField>
    <cacheField name="CODIGO DE PROCESO" numFmtId="0">
      <sharedItems containsBlank="1"/>
    </cacheField>
    <cacheField name="PROCESO" numFmtId="0">
      <sharedItems containsBlank="1" count="39">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m/>
      </sharedItems>
    </cacheField>
    <cacheField name="SUBPROCESO" numFmtId="0">
      <sharedItems containsBlank="1" longText="1"/>
    </cacheField>
    <cacheField name="PROCEDIMIENTO (CÓDIGO)" numFmtId="0">
      <sharedItems containsBlank="1" longText="1"/>
    </cacheField>
    <cacheField name="CODIGO DEL INDICADOR" numFmtId="0">
      <sharedItems containsBlank="1"/>
    </cacheField>
    <cacheField name=" NOMBRE  DEL INDICADOR" numFmtId="0">
      <sharedItems containsBlank="1" count="239"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m/>
        <s v="Porcentaje de Contribuyentes con indicios de omision fiscalizados en el período objeto de análisis                                                                                                                                                                                                                                                                                                                                                                                                                                                                                                                                                                                                                                                                                                                                                                                                                                                                                          _x000a_" u="1"/>
        <s v=" Avance en la formulacion de metodologias, lineamientos y orientaciones tecnicas para la implementacion de acciones de paz  y cultura ciudadana. " u="1"/>
        <s v="Nivel de Articulación y cumplimiento de acciones en las mesas técnicas para la atención integral de las poblaciones. " u="1"/>
        <s v="Porcentaje de predios actualizados de las comunas programadas" u="1"/>
        <s v="Porcentaje de Requerimientos de los Entes de Control Externo direccionados por el Departamento Administrativo de Control Interno hacia los Organismos de la Administración Central Municipal" u="1"/>
        <s v="Porcentaje de Requerimientos de Entes de Control Externos Direccionados por el Departamento Administrativo de Control Interno y contestados oportunamente por los Organismos de la Administración Central Municipal involucrados en la respuesta" u="1"/>
        <s v="Nivel de avance en la formulación y aprobación de  las políticas sociales en el municipio de Santiago de Cali " u="1"/>
        <s v="Produccción mensual de contenidos noticiosos generados por la Administración Municipal" u="1"/>
      </sharedItems>
    </cacheField>
    <cacheField name="VIGENCIA I" numFmtId="0">
      <sharedItems containsBlank="1"/>
    </cacheField>
    <cacheField name="VIGENCIA II" numFmtId="0">
      <sharedItems containsBlank="1" count="5">
        <s v="ACTIVO"/>
        <s v="NO APLICA"/>
        <s v="ELIMINADO"/>
        <s v="NUEVO"/>
        <m/>
      </sharedItems>
    </cacheField>
    <cacheField name="VIGENCIA III" numFmtId="0">
      <sharedItems containsBlank="1"/>
    </cacheField>
    <cacheField name="VIGENCIA IV" numFmtId="0">
      <sharedItems containsNonDate="0" containsString="0" containsBlank="1"/>
    </cacheField>
    <cacheField name="ORGANISMO" numFmtId="0">
      <sharedItems containsBlank="1"/>
    </cacheField>
    <cacheField name="MIDE" numFmtId="0">
      <sharedItems containsBlank="1" count="4">
        <s v="EFICACIA"/>
        <s v="EFICIENCIA"/>
        <s v="EFECTIVIDAD"/>
        <m/>
      </sharedItems>
    </cacheField>
    <cacheField name="UNIDAD DE MEDIDA" numFmtId="0">
      <sharedItems containsBlank="1"/>
    </cacheField>
    <cacheField name="DEFINICION DE VARIABLES DE LA FORMULA" numFmtId="0">
      <sharedItems containsBlank="1" longText="1"/>
    </cacheField>
    <cacheField name="FORMULA DEL INDICADOR" numFmtId="0">
      <sharedItems containsBlank="1"/>
    </cacheField>
    <cacheField name="FRECUENCIA DE MEDICION " numFmtId="0">
      <sharedItems containsBlank="1" count="7">
        <s v="Semestral"/>
        <s v="Trimestral"/>
        <s v="Anual"/>
        <s v="Mensual"/>
        <s v="Cuatrimestral"/>
        <s v="Bimensual"/>
        <m/>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20" maxValue="100" count="128">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s v="                                                                                        "/>
        <n v="7" u="1"/>
        <n v="3" u="1"/>
        <n v="0.5" u="1"/>
        <n v="14.018691588785046" u="1"/>
        <n v="0.997" u="1"/>
        <n v="4.1428571428571432" u="1"/>
        <n v="0.87" u="1"/>
        <n v="0.95" u="1"/>
        <n v="1.88" u="1"/>
        <n v="0.51111111111111107" u="1"/>
        <n v="8.5999999999999993E-2" u="1"/>
        <n v="1.05" u="1"/>
        <n v="0.71411764705882352" u="1"/>
        <n v="0.72" u="1"/>
        <n v="0.23333333333333331" u="1"/>
        <n v="0.152" u="1"/>
        <n v="0.53200000000000003" u="1"/>
        <n v="0.71066666666666667" u="1"/>
        <n v="0.56666666666666676" u="1"/>
        <n v="7.3749999999999991" u="1"/>
        <n v="1.7566666666666666" u="1"/>
        <n v="9.6" u="1"/>
        <n v="-20" u="1"/>
        <n v="2.6666666666666665" u="1"/>
        <n v="100" u="1"/>
        <n v="1.0181818181818183" u="1"/>
        <n v="1.6666666666666667" u="1"/>
        <n v="0.6" u="1"/>
        <n v="1.5" u="1"/>
        <n v="1.0040160642570282" u="1"/>
        <n v="1.0206185567010309" u="1"/>
        <n v="2.6346604215456679" u="1"/>
        <n v="7.2222222222222223" u="1"/>
      </sharedItems>
    </cacheField>
    <cacheField name="% CUMPLIMIENTO TRIMESTRE 2" numFmtId="0">
      <sharedItems containsBlank="1" containsMixedTypes="1" containsNumber="1" minValue="-44.692500000000003" maxValue="47.024999999999999" count="127">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CUMPLIMIENTO" numFmtId="0">
      <sharedItems containsBlank="1"/>
    </cacheField>
    <cacheField name="DESEMPEÑO CUMPLIMIENTO 1" numFmtId="0">
      <sharedItems containsBlank="1" count="12">
        <s v="NO APLICA"/>
        <s v="CRÍTICO"/>
        <s v="SOBRESALIENTE"/>
        <s v="SATISFACTORIO"/>
        <s v="BAJO"/>
        <s v="MEDIO"/>
        <m/>
        <e v="#DIV/0!"/>
        <s v=""/>
        <s v="IND NUEVO"/>
        <s v="SIN CONTRATO " u="1"/>
        <e v="#VALUE!" u="1"/>
      </sharedItems>
    </cacheField>
    <cacheField name="DESEMPEÑO CUMPLIMIENTO 2" numFmtId="0">
      <sharedItems containsBlank="1" count="9">
        <s v="SOBRESALIENTE"/>
        <s v="CRÍTICO"/>
        <s v="SATISFACTORIO"/>
        <s v="BAJO"/>
        <s v="NO APLICA"/>
        <s v="SIN REPORTE"/>
        <s v="MEDIO"/>
        <s v="IND NUEVO"/>
        <m/>
      </sharedItems>
    </cacheField>
    <cacheField name="DESEMPEÑO CUMPLIMIENTO 3" numFmtId="0">
      <sharedItems containsBlank="1"/>
    </cacheField>
    <cacheField name="DESEMPEÑO CUMPLIMIENTO 4"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ego Gonzalez, Jeniffer" refreshedDate="43678.420732754632" createdVersion="6" refreshedVersion="6" minRefreshableVersion="3" recordCount="239" xr:uid="{00000000-000A-0000-FFFF-FFFF1C000000}">
  <cacheSource type="worksheet">
    <worksheetSource ref="A1:AY1048576" sheet="2019"/>
  </cacheSource>
  <cacheFields count="51">
    <cacheField name="N" numFmtId="0">
      <sharedItems containsString="0" containsBlank="1" containsNumber="1" containsInteger="1" minValue="1" maxValue="230"/>
    </cacheField>
    <cacheField name="NOMBRE Y VIGENCIA " numFmtId="0">
      <sharedItems containsBlank="1"/>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ontainsBlank="1"/>
    </cacheField>
    <cacheField name="MACROPROCESO" numFmtId="0">
      <sharedItems containsBlank="1"/>
    </cacheField>
    <cacheField name="CODIGO DE PROCESO" numFmtId="0">
      <sharedItems containsBlank="1"/>
    </cacheField>
    <cacheField name="PROCESO" numFmtId="0">
      <sharedItems containsBlank="1" count="39">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m/>
      </sharedItems>
    </cacheField>
    <cacheField name="SUBPROCESO" numFmtId="0">
      <sharedItems containsBlank="1" longText="1"/>
    </cacheField>
    <cacheField name="PROCEDIMIENTO (CÓDIGO)" numFmtId="0">
      <sharedItems containsBlank="1" longText="1"/>
    </cacheField>
    <cacheField name="CODIGO DEL INDICADOR" numFmtId="0">
      <sharedItems containsBlank="1"/>
    </cacheField>
    <cacheField name=" NOMBRE  DEL INDICADOR" numFmtId="0">
      <sharedItems containsBlank="1" count="231"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m/>
      </sharedItems>
    </cacheField>
    <cacheField name="VIGENCIA I" numFmtId="0">
      <sharedItems containsBlank="1"/>
    </cacheField>
    <cacheField name="VIGENCIA II" numFmtId="0">
      <sharedItems containsBlank="1" count="5">
        <s v="ACTIVO"/>
        <s v="NO APLICA"/>
        <s v="ELIMINADO"/>
        <s v="NUEVO"/>
        <m/>
      </sharedItems>
    </cacheField>
    <cacheField name="VIGENCIA III" numFmtId="0">
      <sharedItems containsBlank="1"/>
    </cacheField>
    <cacheField name="VIGENCIA IV" numFmtId="0">
      <sharedItems containsNonDate="0" containsString="0" containsBlank="1"/>
    </cacheField>
    <cacheField name="ORGANISMO" numFmtId="0">
      <sharedItems containsBlank="1"/>
    </cacheField>
    <cacheField name="MIDE" numFmtId="0">
      <sharedItems containsBlank="1" count="4">
        <s v="EFICACIA"/>
        <s v="EFICIENCIA"/>
        <s v="EFECTIVIDAD"/>
        <m/>
      </sharedItems>
    </cacheField>
    <cacheField name="UNIDAD DE MEDIDA" numFmtId="0">
      <sharedItems containsBlank="1"/>
    </cacheField>
    <cacheField name="DEFINICION DE VARIABLES DE LA FORMULA" numFmtId="0">
      <sharedItems containsBlank="1" longText="1"/>
    </cacheField>
    <cacheField name="FORMULA DEL INDICADOR" numFmtId="0">
      <sharedItems containsBlank="1"/>
    </cacheField>
    <cacheField name="FRECUENCIA DE MEDICION " numFmtId="0">
      <sharedItems containsBlank="1" count="7">
        <s v="Semestral"/>
        <s v="Trimestral"/>
        <s v="Anual"/>
        <s v="Mensual"/>
        <s v="Cuatrimestral"/>
        <s v="Bimensual"/>
        <m/>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14.095000000000001" count="95">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4.5662100456621002E-2"/>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0.81605431137176865"/>
        <n v="3.5000000000000004"/>
        <n v="14.095000000000001"/>
        <n v="1.6333333333333333"/>
        <n v="1.4583333333333335"/>
        <n v="6.5789473684210522"/>
        <n v="4.5411764705882351"/>
        <n v="0.85555555555555551"/>
        <n v="1.25"/>
        <n v="1.1749999999999998"/>
        <n v="0.94000000000000006"/>
        <n v="0.97"/>
        <n v="0.82474226804123707"/>
        <n v="1.54"/>
        <n v="0.95987318840579716"/>
        <n v="0.82333333333333336"/>
        <n v="1.0256410256410258"/>
        <n v="-10"/>
        <n v="-0.4464285714285714"/>
        <n v="1.27"/>
        <n v="2.7600000000000002"/>
        <n v="2.1999999999999997"/>
        <s v="IND NUEVO"/>
        <s v="                                                                                        "/>
      </sharedItems>
    </cacheField>
    <cacheField name="% CUMPLIMIENTO TRIMESTRE 2" numFmtId="0">
      <sharedItems containsBlank="1" containsMixedTypes="1" containsNumber="1" minValue="-44.692500000000003" maxValue="47.024999999999999" count="127">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2"/>
    </cacheField>
    <cacheField name="CUMPLIMIENTO" numFmtId="0">
      <sharedItems containsBlank="1"/>
    </cacheField>
    <cacheField name="DESEMPEÑO CUMPLIMIENTO 1" numFmtId="0">
      <sharedItems containsBlank="1" count="10">
        <s v="NO APLICA"/>
        <s v="CRÍTICO"/>
        <s v="SOBRESALIENTE"/>
        <s v="SATISFACTORIO"/>
        <s v="BAJO"/>
        <s v="MEDIO"/>
        <m/>
        <e v="#DIV/0!"/>
        <s v=""/>
        <s v="IND NUEVO"/>
      </sharedItems>
    </cacheField>
    <cacheField name="DESEMPEÑO CUMPLIMIENTO 2" numFmtId="0">
      <sharedItems containsBlank="1" count="9">
        <s v="SOBRESALIENTE"/>
        <s v="CRÍTICO"/>
        <s v="SATISFACTORIO"/>
        <s v="BAJO"/>
        <s v="NO APLICA"/>
        <s v="SIN REPORTE"/>
        <s v="MEDIO"/>
        <s v="IND NUEVO"/>
        <m/>
      </sharedItems>
    </cacheField>
    <cacheField name="DESEMPEÑO CUMPLIMIENTO 3" numFmtId="0">
      <sharedItems containsBlank="1"/>
    </cacheField>
    <cacheField name="DESEMPEÑO CUMPLIMIENTO 4" numFmtId="0">
      <sharedItems containsBlank="1"/>
    </cacheField>
    <cacheField name="PADRINO/MADRINA" numFmtId="0">
      <sharedItems containsBlank="1"/>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rtilla, Leidy Alejandra" refreshedDate="43678.624023263888" createdVersion="4" refreshedVersion="4" minRefreshableVersion="3" recordCount="239" xr:uid="{00000000-000A-0000-FFFF-FFFF1D000000}">
  <cacheSource type="worksheet">
    <worksheetSource ref="A1:BA1048576" sheet="2019"/>
  </cacheSource>
  <cacheFields count="52">
    <cacheField name="N" numFmtId="0">
      <sharedItems containsString="0" containsBlank="1" containsNumber="1" containsInteger="1" minValue="1" maxValue="230"/>
    </cacheField>
    <cacheField name="NOMBRE Y VIGENCIA " numFmtId="0">
      <sharedItems containsBlank="1"/>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ontainsBlank="1"/>
    </cacheField>
    <cacheField name="MACROPROCESO" numFmtId="0">
      <sharedItems containsBlank="1"/>
    </cacheField>
    <cacheField name="CODIGO DE PROCESO" numFmtId="0">
      <sharedItems containsBlank="1"/>
    </cacheField>
    <cacheField name="PROCESO" numFmtId="0">
      <sharedItems containsBlank="1" count="39">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m/>
      </sharedItems>
    </cacheField>
    <cacheField name="SUBPROCESO" numFmtId="0">
      <sharedItems containsBlank="1" longText="1"/>
    </cacheField>
    <cacheField name="PROCEDIMIENTO (CÓDIGO)" numFmtId="0">
      <sharedItems containsBlank="1" longText="1"/>
    </cacheField>
    <cacheField name="CODIGO DEL INDICADOR" numFmtId="0">
      <sharedItems containsBlank="1"/>
    </cacheField>
    <cacheField name=" NOMBRE  DEL INDICADOR" numFmtId="0">
      <sharedItems containsBlank="1" count="232"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m/>
        <s v=" Avance en la formulacion de metodologias, lineamientos y orientaciones tecnicas para la implementacion de acciones de paz  y cultura ciudadana. " u="1"/>
      </sharedItems>
    </cacheField>
    <cacheField name="VIGENCIA I" numFmtId="0">
      <sharedItems containsBlank="1"/>
    </cacheField>
    <cacheField name="VIGENCIA II" numFmtId="0">
      <sharedItems containsBlank="1" count="5">
        <s v="ACTIVO"/>
        <s v="NO APLICA"/>
        <s v="ELIMINADO"/>
        <s v="NUEVO"/>
        <m/>
      </sharedItems>
    </cacheField>
    <cacheField name="VIGENCIA III" numFmtId="0">
      <sharedItems containsBlank="1"/>
    </cacheField>
    <cacheField name="VIGENCIA IV" numFmtId="0">
      <sharedItems containsNonDate="0" containsString="0" containsBlank="1"/>
    </cacheField>
    <cacheField name="ORGANISMO" numFmtId="0">
      <sharedItems containsBlank="1" count="28">
        <s v="Secretaría de Cultura"/>
        <s v="Departamento Administrativo de Gestión Jurídica Pública"/>
        <s v="Secretaría del Deporte y la Recreación"/>
        <s v="Departamento Administrativo de Control Disciplinario"/>
        <s v="Departamento Administrativo de Tecnologías de la Información y las Comunicaciones"/>
        <s v="Secretaría de Desarrollo Territorial y Participacion Ciudadana"/>
        <s v="Secretaría de Gobierno"/>
        <s v="Departamento Administrativo de Control Interno_x000a_"/>
        <s v="Departamento Administrativo de Planeación Municipal"/>
        <s v="Departamento Administrativo de Desarrollo e Innovación Institucional"/>
        <s v="Secretaría de Vivienda Social y Hábitat"/>
        <s v="Secretaría de Salud Pública"/>
        <s v="Secretaría de Bienestar Social"/>
        <s v="Unidad Administrativa Especial de Servicios Públicos"/>
        <s v="Departamento Administrativo de Hacienda Municipal"/>
        <s v="Secretaría de Infraestructura"/>
        <s v="Secretaria Desarrollo Económico "/>
        <s v="Departamento administrativo de gestión del Medio Ambiente  - DAGMA"/>
        <s v="Secretaría de Seguridad y Justicia"/>
        <s v="Departamento Admnistrativo de Hacienda Pública"/>
        <s v="Departamento Administrativo de Contratación"/>
        <s v="Secretaria de Gestion del Riesgo, Emergencia y Desastres"/>
        <s v="Secretaria de Movilidad"/>
        <s v="Secretaría de Turismo"/>
        <s v="Secretaría de Paz y Cultura Ciudadana "/>
        <s v="Secretaría de Educación "/>
        <m/>
        <s v="porcentaje" u="1"/>
      </sharedItems>
    </cacheField>
    <cacheField name="MIDE" numFmtId="0">
      <sharedItems containsBlank="1" count="4">
        <s v="EFICACIA"/>
        <s v="EFICIENCIA"/>
        <s v="EFECTIVIDAD"/>
        <m/>
      </sharedItems>
    </cacheField>
    <cacheField name="UNIDAD DE MEDIDA" numFmtId="0">
      <sharedItems containsBlank="1" count="9">
        <s v="Porcentaje"/>
        <s v="Número"/>
        <s v="Días"/>
        <s v="Valor"/>
        <s v="Adimensional"/>
        <s v="Pesos"/>
        <s v="Minutos"/>
        <s v="Tasa por 100.000 habitantes "/>
        <m/>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ntainsBlank="1" count="7">
        <s v="Semestral"/>
        <s v="Trimestral"/>
        <s v="Anual"/>
        <s v="Mensual"/>
        <s v="Cuatrimestral"/>
        <s v="Bimensual"/>
        <m/>
      </sharedItems>
    </cacheField>
    <cacheField name="META TRIMESTRE 1" numFmtId="0">
      <sharedItems containsString="0" containsBlank="1" containsNumber="1" minValue="-0.1" maxValue="8500"/>
    </cacheField>
    <cacheField name="META TRIMESTRE 2" numFmtId="0">
      <sharedItems containsString="0" containsBlank="1" containsNumber="1" minValue="-0.1" maxValue="23529"/>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0"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67.34161419576418"/>
    </cacheField>
    <cacheField name="% CUMPLIMIENTO TRIMESTRE 2" numFmtId="0">
      <sharedItems containsBlank="1" containsMixedTypes="1" containsNumber="1" minValue="-44.692500000000003" maxValue="47.024999999999999" count="134">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0.372"/>
        <n v="0.52300000000000002"/>
        <n v="0.61"/>
        <n v="0.73"/>
        <n v="0.7"/>
        <n v="1.3461538461538463"/>
        <n v="0.42499999999999999"/>
        <n v="2.1999999999999997"/>
        <n v="1.2374999999999998"/>
        <n v="0.77499999999999991"/>
        <n v="0.98571428571428565"/>
        <n v="0.82"/>
        <n v="1.32"/>
        <n v="0.97894736842105268"/>
        <n v="2"/>
        <n v="0.77777777777777768"/>
        <n v="0.88"/>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1076805011897521"/>
        <n v="1.1738798125537013"/>
        <n v="0.96780143348009939"/>
        <n v="1.36094674556213"/>
        <n v="14.918730528178832"/>
        <n v="1.3614750102685889"/>
        <n v="23.175924646325058"/>
        <n v="1.5"/>
        <n v="0.81605431137176865"/>
        <n v="-44.692500000000003"/>
        <n v="47.024999999999999"/>
        <n v="1.5476190476190477"/>
        <n v="1.4814814814814814"/>
        <n v="4.6296296296296298"/>
        <n v="1.5647058823529414"/>
        <n v="0.95555555555555549"/>
        <n v="1.25"/>
        <n v="1.3"/>
        <n v="1.2124999999999999"/>
        <n v="0.51"/>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57.236337625178827"/>
    </cacheField>
    <cacheField name="CUMPLIMIENTO" numFmtId="0">
      <sharedItems containsBlank="1"/>
    </cacheField>
    <cacheField name="DESEMPEÑO CUMPLIMIENTO 1" numFmtId="0">
      <sharedItems containsBlank="1"/>
    </cacheField>
    <cacheField name="DESEMPEÑO CUMPLIMIENTO 2" numFmtId="0">
      <sharedItems containsBlank="1" count="9">
        <s v="SOBRESALIENTE"/>
        <s v="CRÍTICO"/>
        <s v="SATISFACTORIO"/>
        <s v="BAJO"/>
        <s v="NO APLICA"/>
        <s v="SIN REPORTE"/>
        <s v="MEDIO"/>
        <s v="IND NUEVO"/>
        <m/>
      </sharedItems>
    </cacheField>
    <cacheField name="DESEMPEÑO CUMPLIMIENTO 3" numFmtId="0">
      <sharedItems containsBlank="1"/>
    </cacheField>
    <cacheField name="DESEMPEÑO CUMPLIMIENTO 4" numFmtId="0">
      <sharedItems containsBlank="1"/>
    </cacheField>
    <cacheField name="PADRINO/MADRINA" numFmtId="0">
      <sharedItems containsBlank="1"/>
    </cacheField>
    <cacheField name="OBSERVACIONES" numFmtId="0">
      <sharedItems containsBlank="1" longText="1"/>
    </cacheField>
    <cacheField name="VALIDACIONE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rtilla, Leidy Alejandra" refreshedDate="43719.629537962966" createdVersion="4" refreshedVersion="4" minRefreshableVersion="3" recordCount="230" xr:uid="{00000000-000A-0000-FFFF-FFFF1F000000}">
  <cacheSource type="worksheet">
    <worksheetSource ref="A1:BA233" sheet="2019"/>
  </cacheSource>
  <cacheFields count="52">
    <cacheField name="N" numFmtId="0">
      <sharedItems containsSemiMixedTypes="0" containsString="0" containsNumber="1" containsInteger="1" minValue="1" maxValue="230"/>
    </cacheField>
    <cacheField name="NOMBRE Y VIGENCIA " numFmtId="0">
      <sharedItems/>
    </cacheField>
    <cacheField name="EJE" numFmtId="0">
      <sharedItems containsBlank="1"/>
    </cacheField>
    <cacheField name="COMPONENTE " numFmtId="0">
      <sharedItems containsBlank="1" longText="1"/>
    </cacheField>
    <cacheField name="PROGRAMA" numFmtId="0">
      <sharedItems containsBlank="1" longText="1"/>
    </cacheField>
    <cacheField name="CODIGO MACROPROCESO" numFmtId="0">
      <sharedItems/>
    </cacheField>
    <cacheField name="MACROPROCESO" numFmtId="0">
      <sharedItems count="4">
        <s v="MISIONAL"/>
        <s v="APOYO"/>
        <s v="CONTROL"/>
        <s v="ESTRATEGICO"/>
      </sharedItems>
    </cacheField>
    <cacheField name="CODIGO DE PROCESO" numFmtId="0">
      <sharedItems/>
    </cacheField>
    <cacheField name="PROCESO" numFmtId="0">
      <sharedItems count="38">
        <s v="Gestión Cultural"/>
        <s v="Gestión Jurídica"/>
        <s v="Servicio de Deporte y Recreación"/>
        <s v="Control Disciplinario"/>
        <s v="Administración de Tecnologías de la Información y las Comunicaciones (TIC)"/>
        <s v="Atencion al Usuario "/>
        <s v="Comunicación Pública"/>
        <s v="Control Interno a la Gestión"/>
        <s v="Planeación Económica y Social"/>
        <s v="Gestión Documental "/>
        <s v="Planeación Institucional"/>
        <s v="Servicio de Vivienda Social"/>
        <s v="Servicio de Salud Pública"/>
        <s v="Atención a la Comunidad y grupos poblacionales"/>
        <s v="Planeación Física y del Ordenamiento Territorial"/>
        <s v="Información Estratégica"/>
        <s v="Servicios Públicos"/>
        <s v="Gestión Catastral"/>
        <s v="Desarrollo Físico"/>
        <s v="Desarrollo Económico y Competitividad"/>
        <s v="Sustentabilidad Ambiental"/>
        <s v="Convivencia y Fortalecimiento Social"/>
        <s v="Control y Mantenimiento del Orden Publico"/>
        <s v="Contabilidad General"/>
        <s v="Administración de Tesorería "/>
        <s v="Gestión Tributaria "/>
        <s v="Liquidaciones Laborales"/>
        <s v="Gestión de Finanzas Públicas"/>
        <s v="Gestion de Seguridad Social Integral"/>
        <s v="Gestión y Desarrollo Humano "/>
        <s v="Adquisición de Bienes, Obras  y Servicios"/>
        <s v="Participación Ciudadana y Gestión Comunitaria"/>
        <s v="Gestion del riesgo de desastres"/>
        <s v="Gestión del Tránsito y Transporte "/>
        <s v="Gestión del Turismo"/>
        <s v="Gestión de Paz y Cultura Ciudadana"/>
        <s v="Prestación del Servicio Educativo"/>
        <s v="Prestación del servicio educativo " u="1"/>
      </sharedItems>
    </cacheField>
    <cacheField name="SUBPROCESO" numFmtId="0">
      <sharedItems containsBlank="1" longText="1"/>
    </cacheField>
    <cacheField name="PROCEDIMIENTO (CÓDIGO)" numFmtId="0">
      <sharedItems containsBlank="1" longText="1"/>
    </cacheField>
    <cacheField name="CODIGO DEL INDICADOR" numFmtId="0">
      <sharedItems count="236">
        <s v="MMDS01.10.18.FT01"/>
        <s v="MMDS01.10.18.FT02"/>
        <s v="MMDS01.10.18.FT03"/>
        <s v="MMDS01.10.18.FT04"/>
        <s v="MMDS01.10.18.FT05"/>
        <s v="MMDS01.10.18.FT06"/>
        <s v="MMDS01.10.18.FT07"/>
        <s v="MMDS01.10.18.FT08"/>
        <s v="MMDS01.10.18.FT09"/>
        <s v="MMDS01.10.18.FT10"/>
        <s v="MMDS01.10.18.FT11"/>
        <s v="MMDS01.10.18.FT12"/>
        <s v="MMDS01.10.18.FT13"/>
        <s v="MMDS01.10.18.FT14"/>
        <s v="MMDS01.10.18.FT15"/>
        <s v="MMDS01.10.18.FT16"/>
        <s v="MAJA01.01.18.FT01"/>
        <s v="MAJA01.01.18.FT02"/>
        <s v="MAJA01.01.18.FT03"/>
        <s v="MAJA01.01.18.FT04"/>
        <s v="MAJA01.01.18.FT05"/>
        <s v="MAJA01.01.18.FT06"/>
        <s v="MMDS01.04.18.FT01 _x000a_ _x000a_ _x000a_"/>
        <s v="MMDS01.04.18.FT02 _x000a_ _x000a_ _x000a_"/>
        <s v="MMDS01.04.18.FT03"/>
        <s v="MCCO01.03.18.FT01 _x000a_ _x000a_ _x000a_"/>
        <s v="MCCO01.03.18.FT02 _x000a_ _x000a_ _x000a_"/>
        <s v="MAGT04.04.18.FT01 _x000a_ _x000a_ _x000a_"/>
        <s v="MAGT04.04.18.FT02 _x000a_ _x000a_ _x000a_"/>
        <s v="MAGT04.04.18.FT03 _x000a_ _x000a_ _x000a_"/>
        <s v="MAGT04.04.18.FT04 _x000a_ _x000a_ _x000a_"/>
        <s v="MAGT04.04.18.FT05"/>
        <s v="MAGT04.04.18.FT06"/>
        <s v="MAGT04.05.18.FT01 _x000a_ _x000a_ _x000a_"/>
        <s v="MAGT04.05.18.FT02 _x000a_ _x000a_ _x000a_"/>
        <s v="MAGT04.05.18.FT03 _x000a_ _x000a_ _x000a_"/>
        <s v="MAGT04.05.18.FT04 _x000a_ _x000a_ _x000a_"/>
        <s v="MEDE01.06.18.FT01 _x000a_ _x000a_ _x000a_"/>
        <s v="MEDE01.06.18.FT02 _x000a_ _x000a_ _x000a_"/>
        <s v="MCCO01.02.18.FT01"/>
        <s v="MCCO01.02.18.FT02 _x000a_ _x000a_ _x000a_"/>
        <s v="MCCO01.02.18.FT03 _x000a_ _x000a_ _x000a_"/>
        <s v="MCCO01.02.18.FT04 _x000a_ _x000a_ _x000a_"/>
        <s v="MCCO01.02.18.FT05 _x000a_ _x000a_ _x000a_"/>
        <s v="MCCO01.02.18.FT06 _x000a_ _x000a_ _x000a_"/>
        <s v="MCCO01.02.18.FT07 _x000a_ _x000a_ _x000a_"/>
        <s v="MCCO01.02.18.FT08 _x000a_ _x000a_ _x000a_"/>
        <s v="MEDE01.03.18.FT01"/>
        <s v="MEDE01.03.18.FT02"/>
        <s v="MEDE01.03.18.FT03"/>
        <s v="MAGT04.03.18.FT01"/>
        <s v="MAGT04.03.18.FT02"/>
        <s v="MAGT04.03.18.FT03"/>
        <s v="MAGT04.03.18.FT04"/>
        <s v="MEDE01.05.18.FT01"/>
        <s v="MEDE01.05.18.FT02"/>
        <s v="MMDS01.02.18.FT.01"/>
        <s v="MMDS01.02.18.FT02"/>
        <s v="MMDS01.02.18.FT.03"/>
        <s v="MMDS01.02.18.FT.04"/>
        <s v="MMDS01.02.18.FT.05"/>
        <s v="MMDS01.02.18.FT.06"/>
        <s v="MMDS01.03.18.FT01"/>
        <s v="MMDS01.03.18.FT02"/>
        <s v="MMDS01.03.18.FT03"/>
        <s v="MMDS01.03.18.FT04"/>
        <s v="MMDS01.07.18.FT01"/>
        <s v="MMDS01.07.18.FT02"/>
        <s v="MMDS01.07.18.FT03"/>
        <s v="MMDS01.07.18.FT04"/>
        <s v="MMDS01.07.18.FT05"/>
        <s v="MMDS01.07.18.FT06"/>
        <s v="MMDS01.07.18.FT07"/>
        <s v="MMDS01.07.18.FT08"/>
        <s v="MMDS01.07.18.FT09"/>
        <s v="MEDE01.04.18.FT01"/>
        <s v="MEDE01.04.18.FT02"/>
        <s v="MEDE01.04.18.FT03"/>
        <s v="MEDE01.07.18.FT01"/>
        <s v="MEDE01.07.18.FT02"/>
        <s v="MMDS01.08.18.FT01"/>
        <s v="MMDS01.08.18.FT02"/>
        <s v="MMDS01.08.18.FT03"/>
        <s v="MMDS01.08.18.FT04"/>
        <s v="MMDS01.08.18.FT05"/>
        <s v="MMDS01.08.18.FT06"/>
        <s v="MMDS01.08.18.FT07"/>
        <s v="MMDS01.08.18.FT08"/>
        <s v="MMDS01.08.18.FT09"/>
        <s v="MMDS01.08.18.FT10"/>
        <s v="MMDS01.08.18.FT11"/>
        <s v="MMDS01.08.18.FT12"/>
        <s v="MMDS01.08.18.FT13"/>
        <s v="MMDS01.08.18.FT14"/>
        <s v="MMDI02.01.18.FT01"/>
        <s v="MMDI02.01.18.FT02"/>
        <s v="MMDI02.01.18.FT03"/>
        <s v="MMDI02.01.18.FT04"/>
        <s v="MMDI02.01.18.FT05"/>
        <s v="MMDI02.01.18.FT06"/>
        <s v="MMDI02.02.18.FT01"/>
        <s v="MMDI02.02.18.FT02"/>
        <s v="MMDI02.03.18.FT.03"/>
        <s v="MMDI02.03.18.FT.04"/>
        <s v="MMDI02.03.18.FT.05"/>
        <s v="MMDI02.03.18.FT.06"/>
        <s v="MMDI02.04.18.FT01"/>
        <s v="MMDI02.04.18.FT02"/>
        <s v="MMDI02.04.18.FT03"/>
        <s v="MMCS03.01.18.FT01"/>
        <s v="MMCS03.01.18.FT02"/>
        <s v="MMCS03.01.18.FT03"/>
        <s v="MMCS03.01.18.FT04"/>
        <s v="MMCS03.02.18.FT01"/>
        <s v="MMCS03.02.18.FT02"/>
        <s v="MMCS03.02.18.FT03"/>
        <s v="MMCS03.02.18.FT05"/>
        <s v="MMCS03.02.18.FT06"/>
        <s v="MMCS03.02.18.FT07"/>
        <s v="MAHP03.03.18.FT01"/>
        <s v="MAHP03.03.18.FT02 "/>
        <s v="MAHP03.03.18.FT03"/>
        <s v="MAHP03.03.18.FT04 "/>
        <s v="MAHP03.03.18.FT05"/>
        <s v="MAHP03.03.18.FT06 "/>
        <s v="MAHP03.03.18.FT07"/>
        <s v="MAHP03.02.18.FT01 "/>
        <s v="MAHP03.02.18.FT02 _x000a_ _x000a_ _x000a_"/>
        <s v="MAHP03.02.18.FT03 _x000a_ _x000a_ _x000a_"/>
        <s v="MAHP03.02.18.FT04 _x000a_ _x000a_ _x000a_"/>
        <s v="MAHP03.02.18.FT05 _x000a_ _x000a_ _x000a_"/>
        <s v="MAHP03.02.18.FT06"/>
        <s v="MAHP03.02.18.FT07 _x000a_ _x000a_ _x000a_"/>
        <s v="MAHP03.02.18.FT08 _x000a_ _x000a_ _x000a_"/>
        <s v="MAHP03.02.18.FT09"/>
        <s v="MAHP03.01.18.FT01 _x000a_ _x000a_ _x000a_"/>
        <s v="MAHP03.01.18.FT02"/>
        <s v="MAHP03.01.18.FT03 _x000a_ _x000a_ _x000a_"/>
        <s v="MAHP03.01.18.FT04 _x000a_ _x000a_ _x000a_"/>
        <s v="MAHP03.01.18.FT05 _x000a_ _x000a_ _x000a_"/>
        <s v="MAHP03.01.18.FT06 _x000a_ _x000a_ _x000a_"/>
        <s v="MAHP03.01.18.FT07 _x000a_ _x000a_ _x000a_"/>
        <s v="MAHP03.01.18.FT08 _x000a_ _x000a_ _x000a_"/>
        <s v="MAHP03.01.18.FT09 _x000a_ _x000a_ _x000a_"/>
        <s v="MAHP03.01.18.FT10 _x000a_ _x000a_ _x000a_"/>
        <s v="MAHP03.01.18.FT11 _x000a_ _x000a_ _x000a_"/>
        <s v="MAHP03.01.18.FT12 _x000a_ _x000a_ _x000a_"/>
        <s v="MAHP03.01.18.FT13"/>
        <s v="MAHP03.01.18.FT14_x000a_ _x000a_ _x000a_ _x000a_"/>
        <s v="MAHP03.01.18.FT15"/>
        <s v="MAHP03.01.18.FT16_x000a_ _x000a_ _x000a_"/>
        <s v="MAHP03.01.18.FT17_x000a_ _x000a_ _x000a_ _x000a_"/>
        <s v="MAHP03.01.18.FT18_x000a_ _x000a_ _x000a_ _x000a_"/>
        <s v="MAHP03.01.18.FT19_x000a_ _x000a_ _x000a_ _x000a_"/>
        <s v="MAHP03.01.18.FT20_x000a_ _x000a_ _x000a_ _x000a_"/>
        <s v="MAHP03.01.18.FT21_x000a_ _x000a_ _x000a_ _x000a_"/>
        <s v="MATH.02.06.18.FT.01 _x000a_ _x000a_ _x000a_"/>
        <s v="MATH.02.06.18.FT.02 _x000a_ _x000a_ _x000a_"/>
        <s v="MATH.02.06.18.FT.03 _x000a_ _x000a_ _x000a_"/>
        <s v="MAHP03.06.18.FT01"/>
        <s v="MAHP03.06.18.FT02"/>
        <s v="MAHP03.06.18.FT03"/>
        <s v="MAHP03.06.18.FT04"/>
        <s v="MAHP03.06.18.FT05"/>
        <s v="MAHP03.06.18.FT06"/>
        <s v="MAHP03.06.18.FT07"/>
        <s v="MAHP03.06.18.FT08"/>
        <s v="MAHP03.06.18.FT09"/>
        <s v="MAHP03.06.18.FT10"/>
        <s v="MAHP03.06.18.FT11"/>
        <s v="MAHP03.06.18.FT12"/>
        <s v="MAHP03.06.18.FT13"/>
        <s v="MAHP03.06.18.FT14"/>
        <s v="MAHP03.06.18.FT15"/>
        <s v="MAHP03.06.18.FT16"/>
        <s v="MAHP03.06.18.FT17"/>
        <s v="MAHP03.06.18.FT18"/>
        <s v="MAHP03.06.18.FT20"/>
        <s v="MAHP03.06.18.FT21"/>
        <s v="MAHP03.06.18.FT19"/>
        <s v="MATH02.07.18.FT01 _x000a_ _x000a_ _x000a_"/>
        <s v="MATH02.07.18.FT02 _x000a_ _x000a_ _x000a_"/>
        <s v="MATH02.07.18.FT03 _x000a_ _x000a_ _x000a_"/>
        <s v="MATH02.06.18.FT01"/>
        <s v="MATH02.06.18.FT02"/>
        <s v="MATH02.06.18.FT03"/>
        <s v="MATH02.06.18.FT04"/>
        <s v="MATH02.06.18.FT05"/>
        <s v="MATH02.06.18.FT06"/>
        <s v="MATH02.06.18.FT07"/>
        <s v="MATH02.06.18.FT08"/>
        <s v="MATH02.06.18.FT09"/>
        <s v="MATH02.06.18.FT10"/>
        <s v="MATH02.06.18.FT11"/>
        <s v="MATH02.06.18.FT12"/>
        <s v="MATH02.06.18.FT13"/>
        <s v="MATH02.06.18.FT14"/>
        <s v="MAJA01.02.18.FT01 _x000a_ _x000a_ _x000a_"/>
        <s v="MAJA01.02.18.FT02 _x000a_ _x000a_ _x000a_"/>
        <s v="MAJA01.02.18.FT03"/>
        <s v="MMPS04.01.18.FT01 _x000a_ _x000a_ _x000a_"/>
        <s v="MMPS04.01.18.FT02_x000a_ _x000a_ _x000a_"/>
        <s v="MMPS04.01.18.FT03 _x000a_ _x000a_ _x000a_"/>
        <s v="MMCS03.05.18.FT02 "/>
        <s v="MMCS03.05.18.FT03"/>
        <s v="MMCS03.10.18.FT01 _x000a_"/>
        <s v="MMCS03.10.18.FT02 _x000a_ _x000a_ _x000a_"/>
        <s v="MMCS03.10.18.FT03 "/>
        <s v="MMCS03.10.18.FT04 _x000a_ _x000a_ _x000a_"/>
        <s v="MMCS03.10.18.FT05 _x000a_ _x000a_ _x000a_"/>
        <s v="MMDS01.11.18.FT.01"/>
        <s v="MMDS01.11.18.FT.02"/>
        <s v="MMDS01.11.18.FT.03"/>
        <s v="MMDS01.11.18.FT.04"/>
        <s v="MMDS01.11.18.FT.05"/>
        <s v="MMDS01.11.18.FT.06"/>
        <s v="MMCS03.06.18.FT01"/>
        <s v="MMCS03.06.18.FT02"/>
        <s v="MMCS03.06.18.FT03"/>
        <s v="MMCS03.06.18.FT04"/>
        <s v="MMCS03.06.18.FT05"/>
        <s v="MMCS03.06.18.FT06"/>
        <s v="MMCS03.06.18.FT07"/>
        <s v="MMCS03.06.18.FT08"/>
        <s v="MMCS03.06.18.FT09"/>
        <s v="MMCS03.06.18.FT10"/>
        <s v="MMDS01.01.18.FT.01"/>
        <s v="MMDS01.01.18.FT.02"/>
        <s v="MMDS01.01.18.FT.03"/>
        <s v="MMDS01.01.18.FT.04"/>
        <s v="MMDI02.01.01.18.FT04" u="1"/>
        <s v="MMDI02.01.01.18.FT03" u="1"/>
        <s v="MMDI02.01.01.18.FT06" u="1"/>
        <s v="MMDI02.01.01.18.FT02" u="1"/>
        <s v="MMDI02.01.01.18.FT05" u="1"/>
        <s v="MMDI02.01.01.18.FT01" u="1"/>
      </sharedItems>
    </cacheField>
    <cacheField name=" NOMBRE  DEL INDICADOR" numFmtId="0">
      <sharedItems count="231" longText="1">
        <s v="Cumplimiento de las estrategias de difusión del Patrimonio Cultural Inmaterial (Manifestaciones)"/>
        <s v="Porcentaje de cumplimiento de las acciones de digitalización de documentos del archivo historico "/>
        <s v="Cumplimiento de las estrategias de difusión del patrimonio cultural (BIC)"/>
        <s v="Nivel de actualización del inventario de bienes muebles culturales del municipio de Santiago de Cali."/>
        <s v="Porcentaje de cumplimiento de intervenciones artisticas solicitadas por la comunidad."/>
        <s v="Porcentaje de artistas que circulan en los espacios publicos definidos por la Secretaria de Cultura."/>
        <s v="Cumplimiento en las metas de apoyo a la formación en educación artística."/>
        <s v="Cobertura de monitores culturales en las expresiones artísticas en el municipio de Cali"/>
        <s v="Porcentaje de personas formadas en expresiones artísticas por los monitores culturales"/>
        <s v="Incremento de los beneficiarios de los servicios bibliotecarios"/>
        <s v="Porcentaje de incremento del número de colecciones de la red de bibliotecas"/>
        <s v="Porcentaje de personas participantes en las estrategias de acceso a las tecnologías de información y comunicación respecto a las planificadas"/>
        <s v="Cumplimiento en la implementación de estrategias para el fomento de hábitos de lectura y escritura"/>
        <s v="Porcentaje de procesos artisticos y culturales asesorados y  fortalecidos"/>
        <s v="Porcentaje de cumplimiento de participación en escenarios estratégicos de los artistas, gestores y organizaciones culturales"/>
        <s v="Porcentaje de cumplimiento en la gestión de alianzas para el fortalecimiento y promoción "/>
        <s v="Porcentaje de actuaciones judiciales y extrajudiciales atendidas"/>
        <s v="Porcentaje de solicitudes de emisión de conceptos y revisión de actos administrativos atendidas"/>
        <s v="Porcentaje de solicitudes de emisión de conceptos y revisión de actos administrativos atendidas dentro de los tiempos de respuesta establecidos"/>
        <s v="Exito procesal cualitativo"/>
        <s v="Porcentaje de desarrollo de la metodología para la formulación e implementación de políticas de prevención del daño antijurídico"/>
        <s v="Indicador de gestión comité de conciliación"/>
        <s v="Cantidad de ciudadanos del municipio de Santiago de Cali beneficiados por proyectos de Iniciación y Formación Deportiva"/>
        <s v="Cantidad promedio de beneficiarios por monitores vinculados para realizar gestión en Formación Deportiva Inicial de Niñas, Niños y Adolescentes en el Municipio de Santiago de Cali.           _x000a_"/>
        <s v="Porcentaje de participación de escenarios deportivos habilitados por medio de proyectos de Iniciación y Formación deportiva en el municipio de Santiago de Cali.             _x000a_"/>
        <s v="Disminución porcentual en el numero de procesos prescritos por vencimiento de terminos respetando las etapas procesales."/>
        <s v="Dias promedio para valorar informes o quejas disciplinarias radicadas."/>
        <s v="Porcentaje de tickets atendidos en los módulos de la mesa de servicios."/>
        <s v="Porcentaje de tickets atendidos oportunamente en los módulos de la mesa de servicios."/>
        <s v="Productividad en la atención de tickets radicados en los módulos de la mesa de servicios."/>
        <s v="Porcentaje de incidentes cerrados en la mesa de servicios IT"/>
        <s v="Porcentaje de incidentes cerrados oportunamente en la mesa de servicios IT"/>
        <s v="Productividad en la atención de los incidentes creados en la mesa de servicios IT."/>
        <s v="Porcentaje de comunicaciones oficiales direccionadas correctamente."/>
        <s v="Porcentaje de PQRS clasificadas con eje temático."/>
        <s v="Nivel de percepción de la atencion del usuario a traves de canal presencial."/>
        <s v="Nivel de percepción de la atencion del usuario a traves de canal no presencial."/>
        <s v="Producción mensual de contenidos noticiosos generados por la Administración Municipal"/>
        <s v="Nivel de favorabilidad en la calificacion dada por los ciudadanos a la gestion realizada por el Alcalde, como lider de la entidad"/>
        <s v="Servidores públicos sensibilizados sobre el fomento de la cultura de control"/>
        <s v="Seguimiento a la aplicación de las herramientas y conceptos institucionales sobre la cultura de control"/>
        <s v="Cumplimiento del programa anual de auditoría interna"/>
        <s v="Oportunidad en la realización de las auditorías internas"/>
        <s v="Porcentaje de auditores internos calificados con puntaje igual o superior a 3,4"/>
        <s v="Porcentaje de Requerimientos de los Entes Externos de Control direccionados por el Departamento Administrativo de Control Interno a los Organismos de la Administración Central Municipal involucrados para dar respuesta oportuna."/>
        <s v="Porcentaje de Requerimientos de Entes Externos de Control Direccionados por el Departamento Administrativo de Control Interno y contestados oportunamente por los Organismos de la Administración Central Municipal involucrados en la respuesta."/>
        <s v="Porcentaje de formatos de obligatorio cumplimiento rendidos oportunamente a los Entes Externos de Control"/>
        <s v="Índice de eficacia del plan de desarrollo"/>
        <s v="Entrega oportuna y completa de la información para el seguimiento del Plan de Acción"/>
        <s v="Índice de efectividad del plan de desarrollo"/>
        <s v="Porcentaje de  Archivos de gestión Inventariados "/>
        <s v="Porcentaje de documentos tipificados por serie en el sistema de gestión documental"/>
        <s v="Nivel de implementación de los centros de documentación en la administración central de Cali"/>
        <s v="Cumplimiento en la programación de la digitalización de documentos de conservación total y de consulta frecuente"/>
        <s v="Eficacia Global del Sistema de Gestion de Calidad"/>
        <s v="Indice de mejora del Sistema de Gestion de Calidad"/>
        <s v="Número de Resoluciones de Transferencia Proyectadas por Abogado"/>
        <s v="Porcentaje de predios legalizados del total de predios programados a legalizar"/>
        <s v="Disminución de predios con resolución de trasferencia sin registrar en la oficina de instrumentos públicos "/>
        <s v="Número de subsidios municipales de vivienda asignados y de viviendas entregados por persona."/>
        <s v="Porcentaje de cumplimiento en la asignación del subsidio municipal de vivienda de interés social "/>
        <s v="Disminución del déficit cualitativo y cuantitativo de vivienda "/>
        <s v="Porcentaje de ejecución presupuestal en acciones de rectoría en salud para la vigencia"/>
        <s v="Promedio simple del  porcentaje de ejecución del Plan de Acción de rectoría en Salud Pública"/>
        <s v="Porcentaje de cumplimiento oportuno de los cronogramas de planes de trabajo de rectoría en salud"/>
        <s v="Índice de indicadores de efectividad en salud priorizados"/>
        <s v="Porcentaje de politicas públicas orientadas a los grupos poblacionales del proceso aprobadas y en implementación "/>
        <s v="Nivel de avance de la evaluación y/o ajuste de las políticas sociales aprobadas en el municipio de Santiago de Cali"/>
        <s v="Porcentaje de mesas técnicas y comités activos en el desarrollo de acciones para la formulación y seguimiento de las politicas  sociales de los grupos poblacionales del proceso"/>
        <s v="Porcentaje de personas en condición de vulnerabilidad manifiesta atendidas"/>
        <s v="Porcentaje de personas atendidas en servicios de sensibilización y acompañamiento para la promoción de derechos sociales y culturales"/>
        <s v="Porcentaje de personas inscritas en los programas nacionales dirigidos a grupos poblacionales determinados por la ley que cobran los subsidios y transferencias económicas condicionadas."/>
        <s v="Porcentaje de personas victimas del conflicto armado que reciben atencion humanitaria inmediata para la protección de derechos."/>
        <s v="Porcentaje de Familias y Hogares en situación de pobreza y pobreza extrema a los que se les brinda atención integral en articulación con los programas nacionales"/>
        <s v="Nivel de satisfacción del usuario con los servicios del proceso"/>
        <s v="Porcentaje de avance acumulado del plan de Gestión Integral de Residuos Sólidos (PGIRS)"/>
        <s v="Oportunidad en el reporte  completo  de la  información para el seguimiento del cumplimiento del PGIRS 2015-2027 de los organismos y entidades  involucradas."/>
        <s v="Porcentaje de avance acumulado del plan de ejecución y los proyectos de estudio del Plan de Ordenamiento Territorial (POT)"/>
        <s v="Porcentaje de implementación del Plan Estadístico Territorial"/>
        <s v="Porcentaje de metadatos elaborados"/>
        <s v="Porcentaje de sistemas de remoción de aguas residuales construidos o mejorados respecto a los proyectados"/>
        <s v="Cobertura de  sistemas de acueductos con plantas de tratamiento en la población del area rural"/>
        <s v="Porcentaje de cobertura en la población del área rural con sistemas de alcantarillados con sistemas de tratamiento de agua residual"/>
        <s v="Porcentaje de sistemas de abasto y/o plantas de tratamiento de agua potable construidos o mejorados respecto de los proyectados"/>
        <s v="Porcentaje de sistemas de acueductos con plantas de tratamiento de agua potable respecto al  total de sistemas"/>
        <s v="Porcentaje de cumplimiento  de la programación de asistencias técnicas (en componentes técnicos, sociales y a viviendas) a las Juntas Administradoras de Acueducto y Alcantarillado en la zona rural de Cali"/>
        <s v="Cobertura  de las asistencias técnicas (en componentes técnicos, sociales y a viviendas) a las Juntas Administradoras de Acueducto y Alcantarillado en la zona rural de Cali"/>
        <s v="Cobertura de los subsidios acueducto en los suscriptores de los estratos 1, 2 y 3  en el municipio de Santiago de Cali"/>
        <s v="Verificación de las cuentas de cobro por déficit de subsidios"/>
        <s v="Cobertura del programa de mínimo vital"/>
        <s v="Ejecución presupuestal del programa de minimo vital"/>
        <s v="Cumplimiento en la programación de visitas de seguimiento"/>
        <s v="Disminución en las novedades detectadas"/>
        <s v="Oportunidad en la atención de las novedades reportadas"/>
        <s v="Porcentaje de Mutaciones realizadas en el periodo fiscal"/>
        <s v="Porcentaje de Mutaciones Realizadas a Tiempo"/>
        <s v="Porcentaje de disminucion en quejas y peticiones de los ciudadanos una vez realizado el proceso de actualización.  "/>
        <s v="Porcentaje de Predios actualizados cartograficamente"/>
        <s v="Porcentaje de Mutaciones realizadas de oficio en el periodo fiscal"/>
        <s v="Porcentaje de Visitas Realizadas a tiempo"/>
        <s v="Oportunidad en la atención de solicitudes de los conceptos y permisos para el espacio público y el ordenamiento urbanístico, emitidos"/>
        <s v="Porcentaje de proyectos  de movilidad vial  en ejecución con concepto  tecnico favorable del comité de movilidad vial"/>
        <s v="Personas intervenidas por las herramientas de empleabilidad"/>
        <s v="Personas intervenidas por las rutas de empleabilidad"/>
        <s v="Número de unidades productivas fortalecidas."/>
        <s v="Porcentaje de unidades productivas que logran superar la fase de ideación."/>
        <s v="Máximo de los Índices de Calidad de Aire Mes"/>
        <s v="Índice de Calidad Ambiental Urbana"/>
        <s v="Porcentaje de zonas verdes públicas nuevas adoptadas"/>
        <s v="Porcentaje de Conflictos de convivencia conciliados"/>
        <s v="Porcentaje de Ejecución de Operativos de Control a Menores de Edad"/>
        <s v="Porcentaje de Solicitudes Atendidas referentes a casos de violencia intrafamiliar"/>
        <s v="Número de Menores de Edad Intervenidos por Operativo"/>
        <s v="Porcentaje de  quejas y peticiones de protección al consumidor atendidas oportunamente (en un plazo menor a 15 dias)"/>
        <s v="Eficiencia de operativos de publicidad exterior visual no autorizada"/>
        <s v="Número de licencias urbanísticas  controladas por técnico"/>
        <s v="Porcentaje de proyectos urbanisticos con infracciones determinadas"/>
        <s v="Número de desmontes por publicidad exterior visual no permitida  realizados en el mes"/>
        <s v="Número de operativos de espacio público  por publicidad exterior visual realizados en el mes"/>
        <s v="CUENTAS POR PAGAR CONTABILIZADAS DENTRO DEL TIEMPO          _x000a_"/>
        <s v="CUENTAS POR PAGAR CONTABILIZADAS          "/>
        <s v="INFORMES FINANCIEROS PRESENTADOS OPORTUNAMENTE          _x000a_"/>
        <s v="NIVEL DE CONFIABILIDAD          _x000a_"/>
        <s v="COSTO MEDIO DE CUENTAS POR PAGAR CONTABILIZADA"/>
        <s v="TIEMPO PROMEDIO DE CONTABILIZACION DE CUENTAS POR PAGAR          _x000a_"/>
        <s v="TIEMPO PROMEDIO DE CONTABILIZACION DE SENTENCIAS          _x000a_"/>
        <s v="Porcentaje de recaudos de destinación específica registrados en el Sistema de Gestión Administrativa  Financiera Territorial - SGAFT -SAP          _x000a_"/>
        <s v="Porcentaje de recaudos de Libre Destinación registrados en el Sistema de Gestión Administrativa  Financiera Territorial - SGAFT -SAP          _x000a_"/>
        <s v="Días promedio de trámite de cuentas por pagar al mes.          _x000a_"/>
        <s v="Porcentaje de solicitudes de embargos y desembargos aplicadas en el Sistema SAP, en el mes.          _x000a_"/>
        <s v="Porcentaje de cumplimiento de los rendimientos financieros.          _x000a_"/>
        <s v="Porcentaje de solicitudes de  asignación  y modificación del PAC(Plan Anual de Caja) de las dependencias de la administración  central y concejo de cali oportunamente atendidas.  "/>
        <s v="Promedio ponderado de los Excedentes de Liquidez con tasa igual o mayor a la TIBR-Tasa de Intervención Politica  Monetaria del Banco de la República."/>
        <s v="Porcentaje de partidas de la vigencia actual conciliadas en el mes."/>
        <s v="Porcentaje de partidas de la vigencia anterior conciliadas en el mes"/>
        <s v="Porcentaje de los actos administrativos aplicados en la cuenta corriente de los contribuyentes radicados en el periodo objeto de medición.           _x000a_"/>
        <s v="Numero total  de revisiónes y ajustes realizados a la  cuenta corriente de los contribuyentes en el SAP en  el periodo objeto de medición .          _x000a_"/>
        <s v="Porcentaje de documentos de cobro del impuesto predial unificado entregados del total de documentos de cobro emitidos en el periodo objeto de medición.          _x000a_"/>
        <s v="Proporción de los predios propiedad del municipio de santiago de cali ajustados en el impuesto predial unificado en la cuenta corriente"/>
        <s v="Porcentaje de actos administrativos de liquidación oficial o auto de archivo expedidos con base en los expedientes trasladados del subproceso de fiscalización          _x000a_"/>
        <s v="Porcentaje de sanciones por no declarar  o autos de archivo,  expedidas con relacion a los expedientes trasladados del subproceso de fiscalización para sanción.          _x000a_"/>
        <s v="Porcentaje de atención  a los derechos de petición de pérdida de la fuerza ejecutoria y/o caducidad de la facultad de aforo.          _x000a_"/>
        <s v="Porcentaje de atención a los recursos de reconsideración           _x000a_"/>
        <s v="Porcentaje de atención  a los derechos de petición de reducción de tarifa.          _x000a_"/>
        <s v="Porcentaje de atención  a las solicitudes de revocatoria directa          _x000a_"/>
        <s v="Porcentaje de solicitudes de revocatoria atendidas oportunamente.          _x000a_"/>
        <s v="Porcentaje de los recursos de reconsideración atendidos oportunamente.          _x000a_"/>
        <s v="Verificar el cumplimiento de las obligaciones tributarias de ICA en la siguiente vigencia de los contribuyentes fiscalizados e identificados como inexactos                                                                                                                                                                                                                                                                                                                                                                                                                                                                                                                                                                                                                                                                                                                                                                                                                                                                                                  _x000a_"/>
        <s v="Porcentaje de contribuyentes con indicios de inexactitud   fiscalizados en el periodo objeto de análisis                                                                                                                                                                                                                                                                                                                                                                                                                                                                                                                                                                                                                                                                                                                                                                                                                                                                                                    _x000a_"/>
        <s v="Verificar el cumplimiento de las obligaciones tributarias de ICA en la siguiente vigencia de los contribuyentes fiscalizados e identificados como omisos                                                                                                                                                                                                                                                                                                                                                                                                                                                                                                                                                                                                                                                                                                                                                                                                                                                                                 _x000a_"/>
        <s v="Porcentaje de Contribuyentes con indicios de omision fiscalizados en el período objeto de análisis                                                                                                                                                                                                                                                                                                                                                                                                                                                                                                                                                                                                                                                                                                                                                                                                                                                                                         "/>
        <s v="Porcentaje de contribuyentes fiscalizados y trasladados al Subproceso de Determinación correspondientes a  las solicitudes de  Cancelación del registro de contribuyentes del impuesto de Industria y Comercio en el periodo objeto de medición.                                                                                                                                                                                                                                                                                                                                                                                                                                                                                                                                                                                                                                                                                                                                                                                                                                                                                 _x000a_"/>
        <s v="Porcentaje de obras construcción nueva y sus modalidades a los que se les haya otorgado o no licencia del Impuesto de delineación Urbana fiscalizados en el periodo objeto de medición.                                                                                                                                                                                                                                                                                                                                                                                                                                                                                                                                                                                                                                                                                                                                                                                                                                                                            _x000a_"/>
        <s v="Porcentaje de eventos de  espectáculos Públicos que pagaron correctamente el impuesto fiscalizados en el periodo objeto de analisis           _x000a_"/>
        <s v="Porcentaje de Agentes Retenedores  (Entidades de derecho público del nivel central y descentralizado) fiscalizados (Contribución sobre contratos de obra pública, Estampilla Prodesarrollo Urbano ) fiscalizados  en el periodo _x000a_                                                                                                                                                                                                                                                                                                                                                                                                                                                                                                                                                                                                                                                                                                                                                                                                                                                    _x000a_"/>
        <s v="Porcentaje de  Agentes Retenedores  de Estampilla Procultura (entidades descentralizadas y entidades educativas privadas) fiscalizados  en el periodo._x000a__x000a_                                                                                                                                                                                                                                                                                                                                                                                                                                                                                                                                                                                                                                                                                                                                                                                                                                       _x000a_"/>
        <s v="Porcentaje de Solicitudes de liquidación y reconocimiento de elementos salariales y prestaciones sociales atendidas          _x000a_"/>
        <s v="Días promedio empleados en el trámite de liquidación y reconocimiento de elementos salariales y prestaciones sociales"/>
        <s v="Porcentaje de reclamaciones válidas a los actos administrativos de reconocimiento y liquidación de elementos salariales y prestaciones sociales          _x000a_"/>
        <s v="Cumplimiento de las actividades del cronograma presupuestal"/>
        <s v="Porcentaje de solicitudes de liquidacion de sentencias y/o acuerdo conciliatorio atendidas"/>
        <s v="Porcentaje de solicitudes de liquidacion de sentencias y/o acuerdo conciliatorio atendidas oportunamente"/>
        <s v="Porcentaje de solicitudes de viabilidad financiera de proyectos de acuerdo revisadas"/>
        <s v="Limite de gastos de funcionamiento"/>
        <s v="Porcentaje de ejecución presupuestal de gastos"/>
        <s v="Porcentaje de modificaciones presupuestales realizadas en SAP de las autorizadas en el confis"/>
        <s v="Superavit o Deficit de las rentas de la Administración Municipal"/>
        <s v="Porcentaje de cumplimiento en la rendición de informes"/>
        <s v="Porcentaje de modificaciones presupuestales aprobadas por el confis"/>
        <s v="Porcentaje de ejecución presupuestal de ingresos"/>
        <s v="Porcentaje de Modificaciones Presupuestales realizadas por el organismo con mayores solicitudes del total  de la entidad"/>
        <s v="Cumplimiento de la sostenibilidad de endeudamiento"/>
        <s v="Cumplimiento de la sostenibilidad"/>
        <s v="Cumplimiento de solvencia"/>
        <s v="Prepago de la deuda pública destinado para inversión"/>
        <s v="Liquidacion oportuna del servicio de la deuda pública interna"/>
        <s v="Liquidacion oportuna del servicio de la deuda pública externa"/>
        <s v="Porcentaje de Convocatorias Divulgadas "/>
        <s v="Porcentaje de convenios cerrados"/>
        <s v="Recursos de cofinanciación gestionados a partir del aporte del ente solicitante"/>
        <s v="Porcentaje de aplicación de reportes de novedades del sistema de seguridad social integral de los servidores públicos de la Alcaldía de Santiago de Cali          _x000a_"/>
        <s v="Porcentaje de saneamiento de cartera de entidades promotoras de salud (EPS)          _x000a_"/>
        <s v="Porcentaje del presupuesto ejecutado de bonos pensionales          _x000a_"/>
        <s v="Porcentaje de movilidad del personal"/>
        <s v="Porcentaje de participación femenina en el máximo nivel decisorio."/>
        <s v="Porcentaje de participación femenina en otros niveles decisorios."/>
        <s v="Disminución del nivel de solicitudes de revisión válidas en los resultados de los procesos de selección internos."/>
        <s v="Días promedio empleados en la provisión de empleos vacantes"/>
        <s v="Porcentaje de solicitudes de gestión del registro público de carrera realizados"/>
        <s v="Porcentaje de facilitadores del grupo multiplicador capacitados en Evaluación de Desempeño Laboral"/>
        <s v="Porcentaje de servidores públicos de carrera administrativa con evaluación de desempeño anual oportunamente reportada"/>
        <s v="Porcentaje de Gerentes Públicos con evaluación de Acuerdos de Gestión oportunamente reportada a la Subdirección de Gestión Estratégica del Talento Humano"/>
        <s v="Nivel de cumplimiento de las actividades incluidas en el Programa de Bienestar Social e Incentivos"/>
        <s v="Porcentaje de Servidores Públicos con inducción y/o reinducción recibida"/>
        <s v="Nivel de asistencia de los servidores públicos a las capacitaciones convocadas"/>
        <s v="Porcentaje de historias laborales actualizadas"/>
        <s v="Días promedio para actualizar con los documentos entregados por usuario el expediente laboral"/>
        <s v="Cumplimiento oportuno en el Plan Anual de Adquisiciones (P.A.A)          _x000a_"/>
        <s v="Nivel de pluralidad en los Procesos de Contratación de Licitación Pública, Menor cuantía, Concurso de méritos, Selección Abreviada y Grandes superficies           _x000a_"/>
        <s v="Nivel de satisfaccion de los bienes y servicios contratados"/>
        <s v="Porcentaje de proyectos de inversión en la entidad en los que se implementan acciones orientadas al control social  en  la fase de ejecución acorde a los lineamientos proporcionados por la SDTYPC           _x000a_"/>
        <s v="Porcentaje de proyectos de inversión en la entidad en los que se realizan acciones orientadas al fortalecimiento de la participación efectiva de los grupos de interes en el diagnóstico y formulación          _x000a_"/>
        <s v="Porcentaje de cumplimiento de las actividades incluidas para la promoción y el  fortalecimiento de la participación en el ciclo de la Gestión de los organismos en el periodo evaluado.          _x000a_"/>
        <s v="Numero de visitas tecnicas para identificacion de posibles escenarios de riesgo en factores como amenazas, vulnerabilidades, exposicion de personas y bienes a la poblacion vulnerable de la zona rural y urbana de Cali.          "/>
        <s v="Cumplimiento en la programación de capacitaciones y entrenamiento a la comunidad en temas básicos de Gestión del Riesgo           _x000a_"/>
        <s v="Tiempo de atencion de respuesta a incidentes y/o accidentes de transito          _x000a_"/>
        <s v="Tasa de mortalidad por accidentes de tránsito           _x000a_"/>
        <s v="Cumplimiento de la programación de aulas móviles           _x000a_"/>
        <s v="Incremento porcentual  de  la cobertura de establecimientos educativos intervenidos          _x000a_"/>
        <s v="Incremento porcentual en la cobertura de usuarios intervenidos en Establecimiento Educativos a través de estrategias Pedagógicas en seguridad vial.          _x000a_"/>
        <s v="Cumplimiento de estrategias de promoción desarrolladas "/>
        <s v="Porcentaje de cumplimiento en la proyección de  prestadores de servicios turísticos formados "/>
        <s v="Acompañamiento  de prestadores de servicios turísticos "/>
        <s v="Porcentaje de cumplimiento en la organización de eventos turísticos programados"/>
        <s v="Medir la gestión para la participación en eventos turísticos con el fin de promocionar la ciudad "/>
        <s v="Porcentaje de ejecución presupuestal de los proyectos de inversión de la Secretaría de Turísmo"/>
        <s v="Avance en la formulacion de metodologias, lineamientos y orientaciones tecnicas para la implementacion de acciones de paz  y cultura ciudadana. "/>
        <s v="Nivel de satisfaccion de los ciudadanos sobre las acciones de formacion del proceso. "/>
        <s v="Cobertura poblacional de las acciones de formación de Paz, Cultura Ciudadana y Derechos Humanos.  "/>
        <s v="Nivel de satisfaccion de los ciudadanos sobre las acciones de Intervencion del proceso. "/>
        <s v="Cobertura poblacional de las acciones de intervencion de Paz, Cultura Ciudadana y Derechos Humanos.  "/>
        <s v="Nivel de satisfaccion de los ciudadanos sobre las acciones de visibilizacion del proceso de Gestion de Paz y Cultura Ciudadana. "/>
        <s v="Avance de las acciones de visibilizacion de Paz, Cultura Ciudadana y Derechos Humanos. "/>
        <s v="Nivel de Impacto en la Ciudad de Santiago de Cali de las Jornadas de Retribucion Social realizadas por los Gestores de Paz y Cultura Ciudadana. "/>
        <s v="Cobertura poblacional de las Jornada de Retribucion Social de los Gestores de Paz y Cultura Ciudadana."/>
        <s v="Porcentaje de Gestores de Paz y Cultura Ciudadana que fortalecieron sus habilidades  para la vida, construcción de proyecto de vida y herramientas psicosociales para la convivencia. "/>
        <s v="Porcentaje  de cumplimiento del plan operativo de inspección y vigilancia"/>
        <s v="Porcentaje de cumplimiento del Plan de Apoyo al Mejoramiento - PAM"/>
        <s v="Porcentaje de variación anual de la matrícula oficial."/>
        <s v="Porcentaje de variación anual de la deserción escolar de la matrícula oficial."/>
        <s v=" Avance en la formulacion de metodologias, lineamientos y orientaciones tecnicas para la implementacion de acciones de paz  y cultura ciudadana. " u="1"/>
      </sharedItems>
    </cacheField>
    <cacheField name="VIGENCIA I" numFmtId="0">
      <sharedItems count="3">
        <s v="ACTIVO"/>
        <s v="NO APLICA"/>
        <s v="NUEVO"/>
      </sharedItems>
    </cacheField>
    <cacheField name="VIGENCIA II" numFmtId="0">
      <sharedItems containsBlank="1" count="5">
        <s v="ACTIVO"/>
        <s v="NO APLICA"/>
        <s v="ELIMINADO"/>
        <s v="NUEVO"/>
        <m u="1"/>
      </sharedItems>
    </cacheField>
    <cacheField name="VIGENCIA III" numFmtId="0">
      <sharedItems containsBlank="1"/>
    </cacheField>
    <cacheField name="VIGENCIA IV" numFmtId="0">
      <sharedItems containsNonDate="0" containsString="0" containsBlank="1"/>
    </cacheField>
    <cacheField name="ORGANISMO" numFmtId="0">
      <sharedItems/>
    </cacheField>
    <cacheField name="MIDE" numFmtId="0">
      <sharedItems/>
    </cacheField>
    <cacheField name="UNIDAD DE MEDIDA" numFmtId="0">
      <sharedItems/>
    </cacheField>
    <cacheField name="DEFINICION DE VARIABLES DE LA FORMULA" numFmtId="0">
      <sharedItems containsBlank="1" longText="1"/>
    </cacheField>
    <cacheField name="FORMULA DEL INDICADOR" numFmtId="0">
      <sharedItems containsBlank="1"/>
    </cacheField>
    <cacheField name="FRECUENCIA DE MEDICION " numFmtId="0">
      <sharedItems count="6">
        <s v="Semestral"/>
        <s v="Trimestral"/>
        <s v="Anual"/>
        <s v="Mensual"/>
        <s v="Cuatrimestral"/>
        <s v="Bimensual"/>
      </sharedItems>
    </cacheField>
    <cacheField name="META TRIMESTRE 1" numFmtId="0">
      <sharedItems containsString="0" containsBlank="1" containsNumber="1" minValue="-0.1" maxValue="8500" count="45">
        <m/>
        <n v="0.04"/>
        <n v="1"/>
        <n v="0.6"/>
        <n v="0.25"/>
        <n v="7170"/>
        <n v="0.55000000000000004"/>
        <n v="-0.05"/>
        <n v="14"/>
        <n v="0.98"/>
        <n v="0.86"/>
        <n v="0.85"/>
        <n v="0.95"/>
        <n v="0.3"/>
        <n v="23"/>
        <n v="0.05"/>
        <n v="56"/>
        <n v="0.1"/>
        <n v="0.8"/>
        <n v="0.7"/>
        <n v="-0.02"/>
        <n v="0.9"/>
        <n v="0.5"/>
        <n v="100"/>
        <n v="3"/>
        <n v="75"/>
        <n v="40"/>
        <n v="0.33"/>
        <n v="865"/>
        <n v="0.97"/>
        <n v="8500"/>
        <n v="0.2"/>
        <n v="15"/>
        <n v="0.01"/>
        <n v="10"/>
        <n v="0.65"/>
        <n v="0.4"/>
        <n v="0.08"/>
        <n v="-0.1"/>
        <n v="150"/>
        <n v="5"/>
        <n v="72"/>
        <n v="0"/>
        <n v="9"/>
        <n v="0.03"/>
      </sharedItems>
    </cacheField>
    <cacheField name="META TRIMESTRE 2" numFmtId="0">
      <sharedItems containsString="0" containsBlank="1" containsNumber="1" minValue="-0.1" maxValue="23529" count="59">
        <n v="0.3"/>
        <n v="0.04"/>
        <n v="0.02"/>
        <n v="0.9"/>
        <n v="0.95"/>
        <n v="1"/>
        <n v="0.6"/>
        <n v="0.5"/>
        <m/>
        <n v="23529"/>
        <n v="55"/>
        <n v="0.55000000000000004"/>
        <n v="-0.05"/>
        <n v="14"/>
        <n v="0.98"/>
        <n v="0.86"/>
        <n v="0.94"/>
        <n v="0.84"/>
        <n v="0.78"/>
        <n v="500"/>
        <n v="0"/>
        <n v="0.33"/>
        <n v="46"/>
        <n v="0.1"/>
        <n v="56"/>
        <n v="0.35"/>
        <n v="0.8"/>
        <n v="0.20799999999999999"/>
        <n v="0.4"/>
        <n v="0.2"/>
        <n v="0.7"/>
        <n v="-0.02"/>
        <n v="200"/>
        <n v="30"/>
        <n v="100"/>
        <n v="3"/>
        <n v="77"/>
        <n v="40"/>
        <n v="865"/>
        <n v="23"/>
        <n v="0.97"/>
        <n v="8500"/>
        <n v="0.05"/>
        <n v="0.25"/>
        <n v="15"/>
        <n v="0.01"/>
        <n v="10"/>
        <n v="0.75"/>
        <n v="0.65"/>
        <n v="8"/>
        <n v="5"/>
        <n v="0.08"/>
        <n v="-0.1"/>
        <n v="150"/>
        <n v="0.85"/>
        <n v="138"/>
        <n v="0.15"/>
        <n v="9"/>
        <n v="0.03"/>
      </sharedItems>
    </cacheField>
    <cacheField name="META TRIMESTRE 3" numFmtId="0">
      <sharedItems containsString="0" containsBlank="1" containsNumber="1" minValue="-0.1" maxValue="28027"/>
    </cacheField>
    <cacheField name="META TRIMESTRE 4" numFmtId="0">
      <sharedItems containsString="0" containsBlank="1" containsNumber="1" minValue="-0.1" maxValue="31773"/>
    </cacheField>
    <cacheField name="ENERO" numFmtId="0">
      <sharedItems containsDate="1" containsBlank="1" containsMixedTypes="1" minDate="1900-01-06T12:40:11" maxDate="1900-01-07T05:02:03"/>
    </cacheField>
    <cacheField name="FEBRERO" numFmtId="0">
      <sharedItems containsDate="1" containsBlank="1" containsMixedTypes="1" minDate="1900-01-06T11:52:11" maxDate="1899-12-30T21:32:00"/>
    </cacheField>
    <cacheField name="MARZO" numFmtId="0">
      <sharedItems containsDate="1" containsBlank="1" containsMixedTypes="1" minDate="1900-01-06T11:52:11" maxDate="1899-12-30T00:00:00"/>
    </cacheField>
    <cacheField name="ABRIL" numFmtId="0">
      <sharedItems containsDate="1" containsBlank="1" containsMixedTypes="1" minDate="1900-01-06T02:17:11" maxDate="7427-03-29T19:59:03"/>
    </cacheField>
    <cacheField name="MAYO" numFmtId="0">
      <sharedItems containsDate="1" containsBlank="1" containsMixedTypes="1" minDate="1899-12-31T00:00:00" maxDate="8083-06-22T09:01:03"/>
    </cacheField>
    <cacheField name="JUNIO" numFmtId="0">
      <sharedItems containsDate="1" containsBlank="1" containsMixedTypes="1" minDate="1900-01-01T00:05:11" maxDate="1899-12-31T23:59:03"/>
    </cacheField>
    <cacheField name="JULIO" numFmtId="0">
      <sharedItems containsString="0" containsBlank="1" containsNumber="1" containsInteger="1" minValue="6" maxValue="30"/>
    </cacheField>
    <cacheField name="AGOSTO" numFmtId="0">
      <sharedItems containsNonDate="0" containsString="0" containsBlank="1"/>
    </cacheField>
    <cacheField name="SEPTIEMBRE" numFmtId="0">
      <sharedItems containsNonDate="0" containsString="0" containsBlank="1"/>
    </cacheField>
    <cacheField name="OCTUBRE" numFmtId="0">
      <sharedItems containsNonDate="0" containsString="0" containsBlank="1"/>
    </cacheField>
    <cacheField name="NOVIEMBRE" numFmtId="0">
      <sharedItems containsNonDate="0" containsString="0" containsBlank="1"/>
    </cacheField>
    <cacheField name="DICIEMBRE" numFmtId="0">
      <sharedItems containsNonDate="0" containsString="0" containsBlank="1"/>
    </cacheField>
    <cacheField name="TENDENCIA" numFmtId="0">
      <sharedItems containsBlank="1"/>
    </cacheField>
    <cacheField name="% CUMPLIMIENTO TRIMESTRE 1" numFmtId="0">
      <sharedItems containsBlank="1" containsMixedTypes="1" containsNumber="1" minValue="-10" maxValue="67.34161419576418" count="97">
        <m/>
        <n v="-2.3249999999999997"/>
        <n v="0.96"/>
        <n v="0.79"/>
        <n v="0.92"/>
        <n v="1.4666666666666668"/>
        <n v="0.88"/>
        <n v="1.2553695955369595"/>
        <n v="0.70909090909090911"/>
        <n v="1"/>
        <n v="1.8"/>
        <n v="0.88673469387755099"/>
        <n v="0.98023255813953492"/>
        <n v="0.86117647058823532"/>
        <n v="0.9263157894736842"/>
        <n v="0.55666666666666675"/>
        <n v="1.0204081632653061"/>
        <n v="0.9285714285714286"/>
        <n v="0.74740207833733019"/>
        <n v="0.66669999999999996"/>
        <n v="0.77"/>
        <n v="0.69565217391304346"/>
        <n v="0.10416666666666667"/>
        <n v="1.0357142857142858"/>
        <n v="3.96"/>
        <n v="1.0464"/>
        <n v="1.7309999999999999"/>
        <n v="1.02275"/>
        <n v="4"/>
        <n v="1.3"/>
        <n v="1.0999999999999999"/>
        <n v="1.92"/>
        <n v="0"/>
        <n v="0.73333333333333339"/>
        <n v="0.03"/>
        <n v="0.72599999999999998"/>
        <n v="0.95555555555555549"/>
        <n v="0.86816978255636679"/>
        <n v="1.0446043165467627"/>
        <n v="0.8"/>
        <n v="0.26800000000000002"/>
        <n v="1.4083333333333334"/>
        <n v="0.56100000000000005"/>
        <n v="1.0029999999999999"/>
        <s v="90,5%"/>
        <n v="0.63400000000000001"/>
        <n v="1.0009999999999999"/>
        <n v="0.82"/>
        <n v="1.01"/>
        <n v="1.04"/>
        <s v="101,6%"/>
        <s v="121,2%"/>
        <n v="3.1123708159802557"/>
        <n v="0.9433473731567884"/>
        <n v="1.319047619047619"/>
        <n v="0.9285341679707878"/>
        <n v="0.61789772727272729"/>
        <n v="0.46"/>
        <n v="0.625"/>
        <n v="0.38457142857142856"/>
        <n v="0.82462499999999994"/>
        <n v="0.31"/>
        <e v="#DIV/0!"/>
        <n v="0.9"/>
        <n v="2.4311183144246353"/>
        <n v="0.01"/>
        <n v="0.3"/>
        <n v="0.1"/>
        <n v="1.4923076923076921"/>
        <n v="0.77499999999999991"/>
        <n v="2.6"/>
        <n v="57.236337625178827"/>
        <n v="7.2939691469890819"/>
        <n v="67.34161419576418"/>
        <n v="0.81605431137176865"/>
        <n v="3.5000000000000004"/>
        <n v="14.095000000000001"/>
        <n v="1.6333333333333333"/>
        <n v="1.4583333333333335"/>
        <n v="6.5789473684210522"/>
        <n v="4.5411764705882351"/>
        <n v="0.85555555555555551"/>
        <n v="1.25"/>
        <n v="1.1749999999999998"/>
        <n v="0.186"/>
        <n v="0.97"/>
        <n v="0.82474226804123707"/>
        <n v="1.54"/>
        <n v="0.95987318840579716"/>
        <n v="0.82333333333333336"/>
        <n v="1.0256410256410258"/>
        <n v="-10"/>
        <n v="-0.4464285714285714"/>
        <n v="1.27"/>
        <n v="2.7600000000000002"/>
        <n v="2.1999999999999997"/>
        <s v="IND NUEVO"/>
      </sharedItems>
    </cacheField>
    <cacheField name="% CUMPLIMIENTO TRIMESTRE 2" numFmtId="0">
      <sharedItems containsBlank="1" containsMixedTypes="1" containsNumber="1" minValue="-44.692500000000003" maxValue="47.024999999999999" count="141">
        <n v="2.7666666666666666"/>
        <n v="3.3333333333333335"/>
        <n v="0.83333333333333337"/>
        <n v="1.9"/>
        <n v="1.1666666666666667"/>
        <n v="2.6"/>
        <n v="0.8666666666666667"/>
        <n v="-3.6249999999999996"/>
        <n v="2.5"/>
        <n v="0.75555555555555554"/>
        <n v="0.55555555555555558"/>
        <n v="1.0222222222222221"/>
        <n v="1.0210526315789474"/>
        <n v="0.97777777777777775"/>
        <n v="0.95399999999999996"/>
        <n v="0.92200000000000004"/>
        <n v="0.92900000000000005"/>
        <n v="1.665"/>
        <n v="1.06"/>
        <m/>
        <n v="0.83663150412742515"/>
        <n v="0.94054545454545446"/>
        <n v="0.96363636363636362"/>
        <n v="1"/>
        <n v="1.81"/>
        <n v="0.92553191489361708"/>
        <n v="1.1678571428571429"/>
        <n v="1.0256410256410258"/>
        <n v="0.94736842105263164"/>
        <n v="0.70666666666666667"/>
        <n v="1.0204081632653061"/>
        <n v="1.010204081632653"/>
        <n v="0.88649080735411667"/>
        <n v="0"/>
        <n v="0.66"/>
        <n v="0.3"/>
        <n v="0.67"/>
        <n v="0.96"/>
        <n v="1.26"/>
        <n v="0.93939393939393934"/>
        <n v="0.21739130434782608"/>
        <n v="0.4"/>
        <n v="9.6153846153846159E-2"/>
        <n v="1.125"/>
        <n v="1.28"/>
        <n v="0.1"/>
        <n v="1.0298"/>
        <n v="0.83742857142857152"/>
        <n v="0.83337499999999987"/>
        <n v="0.372"/>
        <n v="0.52300000000000002"/>
        <n v="0.61"/>
        <n v="0.73"/>
        <n v="0.7"/>
        <n v="1.3461538461538463"/>
        <n v="0.42499999999999999"/>
        <n v="2.1999999999999997"/>
        <n v="1.2374999999999998"/>
        <n v="0.77499999999999991"/>
        <n v="0.98571428571428565"/>
        <n v="0.82"/>
        <n v="1.32"/>
        <n v="0.97894736842105268"/>
        <n v="2"/>
        <n v="0.88"/>
        <n v="0.13"/>
        <n v="0.63"/>
        <n v="0.77777777777777768"/>
        <n v="2.74"/>
        <n v="0.71437210239870985"/>
        <n v="1.6304447501146264"/>
        <n v="0.8"/>
        <n v="0.04"/>
        <n v="1.2836956521739131"/>
        <n v="1.9167123287671235"/>
        <n v="1.0529999999999999"/>
        <n v="1.0029999999999999"/>
        <n v="1.3180000000000001"/>
        <n v="3.2749999999999999"/>
        <n v="1.0069999999999999"/>
        <n v="1.008"/>
        <s v="100,3%"/>
        <n v="1.04"/>
        <s v="101,1%"/>
        <s v="316,5%"/>
        <n v="1.2382500000000001"/>
        <n v="0.51549999999999996"/>
        <n v="1.0774999999999999"/>
        <n v="0.17874999999999996"/>
        <n v="0.86587499999999995"/>
        <n v="0.79771428571428582"/>
        <n v="1.1786249999999998"/>
        <n v="0.52628571428571436"/>
        <n v="0.36840000000000001"/>
        <n v="0.86050000000000004"/>
        <n v="0.43319999999999997"/>
        <n v="0.30370000000000003"/>
        <n v="0.54120000000000001"/>
        <n v="0.30362499999999998"/>
        <n v="0.24"/>
        <n v="0.98"/>
        <n v="1.4084507042253521E-2"/>
        <n v="0.5"/>
        <n v="1.1076805011897521"/>
        <n v="1.1738798125537013"/>
        <n v="0.96780143348009939"/>
        <n v="1.36094674556213"/>
        <n v="14.918730528178832"/>
        <n v="1.3614750102685889"/>
        <n v="23.175924646325058"/>
        <n v="1.5"/>
        <n v="0.81605431137176865"/>
        <n v="-44.692500000000003"/>
        <n v="47.024999999999999"/>
        <n v="1.5476190476190477"/>
        <n v="1.4814814814814814"/>
        <n v="4.6296296296296298"/>
        <n v="1.5647058823529414"/>
        <n v="0.95555555555555549"/>
        <n v="1.25"/>
        <n v="1.3"/>
        <n v="1.2124999999999999"/>
        <n v="0.51"/>
        <n v="0.186"/>
        <n v="0.92600000000000005"/>
        <n v="0.85333333333333328"/>
        <n v="4.5999999999999996"/>
        <n v="1.1299999999999999"/>
        <n v="0.95809178743961354"/>
        <n v="0.10444444444444444"/>
        <n v="4.75"/>
        <n v="11.000000000000002"/>
        <n v="1.27"/>
        <n v="2.7600000000000002"/>
        <n v="1.2333333333333334"/>
        <n v="1.4000000000000001"/>
        <n v="1.62"/>
        <n v="0.95"/>
        <n v="1.2"/>
        <n v="1.92"/>
        <n v="0.42"/>
      </sharedItems>
    </cacheField>
    <cacheField name="% CUMPLIMIENTO TRIMESTRE 3" numFmtId="0">
      <sharedItems containsBlank="1" containsMixedTypes="1" containsNumber="1" minValue="0" maxValue="1"/>
    </cacheField>
    <cacheField name="% CUMPLIMIENTO TRIMESTRE 4" numFmtId="0">
      <sharedItems containsBlank="1" containsMixedTypes="1" containsNumber="1" minValue="0" maxValue="57.236337625178827"/>
    </cacheField>
    <cacheField name="CUMPLIMIENTO" numFmtId="9">
      <sharedItems/>
    </cacheField>
    <cacheField name="DESEMPEÑO CUMPLIMIENTO 1" numFmtId="0">
      <sharedItems containsBlank="1" count="10">
        <s v="NO APLICA"/>
        <s v="CRÍTICO"/>
        <s v="SOBRESALIENTE"/>
        <s v="SATISFACTORIO"/>
        <s v="BAJO"/>
        <s v="MEDIO"/>
        <m/>
        <e v="#DIV/0!"/>
        <s v=""/>
        <s v="IND NUEVO"/>
      </sharedItems>
    </cacheField>
    <cacheField name="DESEMPEÑO CUMPLIMIENTO 2" numFmtId="0">
      <sharedItems count="8">
        <s v="SOBRESALIENTE"/>
        <s v="CRÍTICO"/>
        <s v="SATISFACTORIO"/>
        <s v="BAJO"/>
        <s v="NO APLICA"/>
        <s v="SIN REPORTE"/>
        <s v="MEDIO"/>
        <s v="IND NUEVO"/>
      </sharedItems>
    </cacheField>
    <cacheField name="DESEMPEÑO CUMPLIMIENTO 3" numFmtId="0">
      <sharedItems containsBlank="1"/>
    </cacheField>
    <cacheField name="DESEMPEÑO CUMPLIMIENTO 4" numFmtId="0">
      <sharedItems containsBlank="1" count="6">
        <s v="CRÍTICO"/>
        <m/>
        <e v="#DIV/0!"/>
        <e v="#REF!"/>
        <s v="SOBRESALIENTE"/>
        <s v="NO APLICA"/>
      </sharedItems>
    </cacheField>
    <cacheField name="PADRINO/MADRINA" numFmtId="0">
      <sharedItems containsBlank="1" count="8">
        <s v="SANDRA ESCOBAR"/>
        <s v="ANSELMO CORRAL"/>
        <s v="LUIS PALTA"/>
        <s v="FREDDY VILLAMIL"/>
        <s v="ALEJANDRO CARVAJAL"/>
        <s v="FREDDY VILLEGAS"/>
        <s v="JUAN DAVID ESCOBAR"/>
        <m u="1"/>
      </sharedItems>
    </cacheField>
    <cacheField name="OBSERVACIONES" numFmtId="0">
      <sharedItems containsBlank="1" longText="1"/>
    </cacheField>
    <cacheField name="VALIDA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6">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s v="Cumplimiento de las estrategias de difusión del Patrimonio Cultural Inmaterial (Manifestaciones)"/>
    <s v="ACTIVO"/>
    <s v="ACTIVO"/>
    <m/>
    <m/>
    <s v="Secretaría de Cultura"/>
    <s v="EFICACIA"/>
    <s v="Porcentaje"/>
    <s v="Número de manifestaciones culturales con acciones de difusión  realizadas sobre el  Número manifestaciones culturales del municipio que cuenten con Lista Representativa o que se estén trabajando sobre ellas  por cien (100)"/>
    <s v="(V1 / V2) * 100"/>
    <s v="Semestral"/>
    <m/>
    <n v="0.3"/>
    <m/>
    <n v="0.35"/>
    <n v="0.83"/>
    <m/>
    <m/>
    <m/>
    <m/>
    <m/>
    <m/>
    <m/>
    <m/>
    <m/>
    <m/>
    <m/>
    <m/>
    <m/>
    <n v="2.7666666666666666"/>
    <m/>
    <n v="0"/>
    <s v="NO APLICA"/>
    <s v="SOBRESALIENTE"/>
    <s v="NO APLICA"/>
    <s v="CRÍTICO"/>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s v="Porcentaje de cumplimiento de las acciones de digitalización de documentos del archivo historico "/>
    <s v="ACTIVO"/>
    <s v="ACTIVO"/>
    <m/>
    <m/>
    <s v="Secretaría de Cultura"/>
    <s v="EFICACIA"/>
    <s v="Porcentaje"/>
    <s v="Número de imágenes digitalizadas de los documentos del archivo historico en la vigencia  sobre el  Número de imágenes proyectadas a digitalizar de los documentos del archivo historico en la vigencia por cien (100)"/>
    <s v="(V1 / V2) * 100"/>
    <s v="Semestral"/>
    <m/>
    <n v="0.3"/>
    <m/>
    <n v="0.95"/>
    <n v="1"/>
    <m/>
    <m/>
    <m/>
    <m/>
    <m/>
    <m/>
    <m/>
    <m/>
    <m/>
    <m/>
    <m/>
    <m/>
    <m/>
    <n v="3.3333333333333335"/>
    <m/>
    <n v="0"/>
    <s v="NO APLICA"/>
    <s v="SOBRESALIENTE"/>
    <s v="NO APLICA"/>
    <s v="CRÍTICO"/>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s v="Cumplimiento de las estrategias de difusión del patrimonio cultural (BIC)"/>
    <s v="ACTIVO"/>
    <s v="ACTIVO"/>
    <m/>
    <m/>
    <s v="Secretaría de Cultura"/>
    <s v="EFICACIA"/>
    <s v="Porcentaje"/>
    <s v="Número de acciones de difusión realizadas acerca de los bienes de interes cultural sobre el Número de acciones de difusión planficadas a realizar acerca de los bienes de interés cultural (BIC) del municipio por cien (100)"/>
    <s v="(V1 / V2) * 100"/>
    <s v="Semestral"/>
    <m/>
    <n v="0.3"/>
    <m/>
    <n v="0.75"/>
    <n v="1"/>
    <m/>
    <m/>
    <m/>
    <m/>
    <m/>
    <m/>
    <m/>
    <m/>
    <m/>
    <m/>
    <m/>
    <m/>
    <m/>
    <n v="3.3333333333333335"/>
    <m/>
    <n v="0"/>
    <s v="NO APLICA"/>
    <s v="SOBRESALIENTE"/>
    <s v="NO APLICA"/>
    <s v="CRÍTICO"/>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s v="Nivel de actualización del inventario de bienes muebles culturales del municipio de Santiago de Cali."/>
    <s v="ACTIVO"/>
    <s v="ACTIVO"/>
    <m/>
    <m/>
    <s v="Secretaría de Cultura"/>
    <s v="EFICACIA"/>
    <s v="Porcentaje"/>
    <s v="Número de bienes de interés cultural muebles identificados, registrados e inventariados sobre el  Número de bienes de interés cultural muebles proyectados a actualizar  por cien (100)"/>
    <s v="(V1 / V2) * 100"/>
    <s v="Semestral"/>
    <m/>
    <n v="0.3"/>
    <m/>
    <n v="0.75"/>
    <n v="0.25"/>
    <m/>
    <m/>
    <m/>
    <m/>
    <m/>
    <m/>
    <m/>
    <m/>
    <m/>
    <m/>
    <m/>
    <m/>
    <m/>
    <n v="0.83333333333333337"/>
    <m/>
    <n v="0"/>
    <s v="NO APLICA"/>
    <s v="SOBRESALIENTE"/>
    <s v="NO APLICA"/>
    <s v="CRÍTICO"/>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s v="Porcentaje de cumplimiento de intervenciones artisticas solicitadas por la comunidad."/>
    <s v="ACTIVO"/>
    <s v="ACTIVO"/>
    <m/>
    <m/>
    <s v="Secretaría de Cultura"/>
    <s v="EFICACIA"/>
    <s v="Porcentaje"/>
    <s v="Número de intervenciones artisticas realizadas sobre Número de requerimientos realizados por la comunidad en materia de intervenciones artisticas"/>
    <s v="(V1 / V2) * 100"/>
    <s v="Semestral"/>
    <m/>
    <n v="0.3"/>
    <m/>
    <n v="0.6"/>
    <n v="0.56999999999999995"/>
    <m/>
    <m/>
    <m/>
    <m/>
    <m/>
    <m/>
    <m/>
    <m/>
    <m/>
    <m/>
    <m/>
    <m/>
    <m/>
    <n v="1.9"/>
    <m/>
    <n v="0"/>
    <s v="NO APLICA"/>
    <s v="SOBRESALIENTE"/>
    <s v="NO APLICA"/>
    <s v="CRÍTICO"/>
  </r>
  <r>
    <n v="6"/>
    <s v="Cali progresa contigo 2016 - 2019"/>
    <s v="1. Cali Social y Diversa"/>
    <s v="1.5. Cali vibra con la cultura y el deporte"/>
    <s v="1.5.2: Patrimonio, arte y cultura"/>
    <s v="MMDS01 - Desarrollo Social"/>
    <s v="MISIONAL"/>
    <s v="MMDS01.10"/>
    <x v="0"/>
    <s v="MMDS01.10.02 - Gestión de Artes"/>
    <s v="MMDS01.10.02.18.P01"/>
    <s v="MMDS01.10.18.FT06"/>
    <s v="Porcentaje de artistas que circulan en los espacios publicos definidos por la Secretaria de Cultura."/>
    <s v="ACTIVO"/>
    <s v="ACTIVO"/>
    <m/>
    <m/>
    <s v="Secretaría de Cultura"/>
    <s v="EFICACIA"/>
    <s v="Porcentaje"/>
    <s v="Número de artistas y/o organizaciones artísticas que realizan circulación en los espacios públicos definidos sobre Número de artistas y/o organizaciones artísticas planificados a circular en los espacios publicos"/>
    <s v="(V1 / V2) * 100"/>
    <s v="Semestral"/>
    <m/>
    <n v="0.3"/>
    <m/>
    <n v="0.9"/>
    <n v="0.35"/>
    <m/>
    <m/>
    <m/>
    <m/>
    <m/>
    <m/>
    <m/>
    <m/>
    <m/>
    <m/>
    <m/>
    <m/>
    <m/>
    <n v="1.1666666666666667"/>
    <m/>
    <n v="0"/>
    <s v="NO APLICA"/>
    <s v="SOBRESALIENTE"/>
    <s v="NO APLICA"/>
    <s v="CRÍTICO"/>
  </r>
  <r>
    <n v="7"/>
    <s v="Cali progresa contigo 2016 - 2019"/>
    <s v="1. Cali Social y Diversa"/>
    <s v="1.5. Cali vibra con la cultura y el deporte"/>
    <s v="1.5.2: Patrimonio, arte y cultura"/>
    <s v="MMDS01 - Desarrollo Social"/>
    <s v="MISIONAL"/>
    <s v="MMDS01.10"/>
    <x v="0"/>
    <s v="MMDS01.10.02 - Gestión de Artes"/>
    <s v="MMDS01.10.02.18.P02"/>
    <s v="MMDS01.10.18.FT07"/>
    <s v="Cumplimiento en las metas de apoyo a la formación en educación artística."/>
    <s v="ACTIVO"/>
    <s v="ACTIVO"/>
    <m/>
    <m/>
    <s v="Secretaría de Cultura"/>
    <s v="EFICACIA"/>
    <s v="Porcentaje"/>
    <s v="Número de artistas y/o organizaciones artísticas apoyados para la formación artística sobre el Número de artistas y/o organizaciones artísticas planificados para la formacion artistica por cien (100)"/>
    <s v="(V1 / V2) * 100"/>
    <s v="Semestral"/>
    <m/>
    <n v="0.3"/>
    <m/>
    <n v="0.95"/>
    <n v="1"/>
    <m/>
    <m/>
    <m/>
    <m/>
    <m/>
    <m/>
    <m/>
    <m/>
    <m/>
    <m/>
    <m/>
    <m/>
    <m/>
    <n v="3.3333333333333335"/>
    <m/>
    <n v="0"/>
    <s v="NO APLICA"/>
    <s v="SOBRESALIENTE"/>
    <s v="NO APLICA"/>
    <s v="CRÍTICO"/>
  </r>
  <r>
    <n v="8"/>
    <s v="Cali progresa contigo 2016 - 2019"/>
    <s v="1. Cali Social y Diversa"/>
    <s v="1.5. Cali vibra con la cultura y el deporte"/>
    <s v="1.5.2: Patrimonio, arte y cultura"/>
    <s v="MMDS01 - Desarrollo Social"/>
    <s v="MISIONAL"/>
    <s v="MMDS01.10"/>
    <x v="0"/>
    <s v="MMDS01.10.02 - Gestión de Artes"/>
    <s v="MMDS01.10.02.18.P02"/>
    <s v="MMDS01.10.18.FT08"/>
    <s v="Cobertura de monitores culturales en las expresiones artísticas en el municipio de Cali"/>
    <s v="ACTIVO"/>
    <s v="ACTIVO"/>
    <m/>
    <m/>
    <s v="Secretaría de Cultura"/>
    <s v="EFICACIA"/>
    <s v="Porcentaje"/>
    <s v="Número de  comunas y corregimientos con monitores culturales sobre el Número de comunas y corregimientos del municipio de santiago de cali por cien (100)"/>
    <s v="(V1 / V2) * 100"/>
    <s v="Semestral"/>
    <m/>
    <n v="0.3"/>
    <m/>
    <n v="0.9"/>
    <n v="0.78"/>
    <m/>
    <m/>
    <m/>
    <m/>
    <m/>
    <m/>
    <m/>
    <m/>
    <m/>
    <m/>
    <m/>
    <m/>
    <m/>
    <n v="2.6"/>
    <m/>
    <n v="0"/>
    <s v="NO APLICA"/>
    <s v="SOBRESALIENTE"/>
    <s v="NO APLICA"/>
    <s v="CRÍTICO"/>
  </r>
  <r>
    <n v="9"/>
    <s v="Cali progresa contigo 2016 - 2019"/>
    <s v="1. Cali Social y Diversa"/>
    <s v="1.5. Cali vibra con la cultura y el deporte"/>
    <s v="1.5.2: Patrimonio, arte y cultura"/>
    <s v="MMDS01 - Desarrollo Social"/>
    <s v="MISIONAL"/>
    <s v="MMDS01.10"/>
    <x v="0"/>
    <s v="MMDS01.10.02 - Gestión de Artes"/>
    <s v="MMDS01.10.02.18.P02"/>
    <s v="MMDS01.10.18.FT09"/>
    <s v="Porcentaje de personas formadas en expresiones artísticas por los monitores culturales"/>
    <s v="ACTIVO"/>
    <s v="ACTIVO"/>
    <m/>
    <m/>
    <s v="Secretaría de Cultura"/>
    <s v="EFICACIA"/>
    <s v="Porcentaje"/>
    <s v="Número de personas capacitadas en expresiones artísticas por los monitores culturales sobre Numero de personas planificadas a capacitar en expresiones artísticas por monitores culturales"/>
    <s v="(V1 / V2) * 100"/>
    <s v="Semestral"/>
    <m/>
    <n v="0.3"/>
    <m/>
    <n v="0.95"/>
    <n v="0.26"/>
    <m/>
    <m/>
    <m/>
    <m/>
    <m/>
    <m/>
    <m/>
    <m/>
    <m/>
    <m/>
    <m/>
    <m/>
    <m/>
    <n v="0.8666666666666667"/>
    <m/>
    <n v="0"/>
    <s v="NO APLICA"/>
    <s v="SOBRESALIENTE"/>
    <s v="NO APLICA"/>
    <s v="CRÍTICO"/>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s v="Incremento de los beneficiarios de los servicios bibliotecarios"/>
    <s v="ACTIVO"/>
    <s v="ACTIVO"/>
    <m/>
    <m/>
    <s v="Secretaría de Cultura"/>
    <s v="EFICACIA"/>
    <s v="Porcentaje"/>
    <s v="Número de beneficiarios de los servicios bibliotecarios de periodo actual  menos el  Número de beneficiarios del periodo anterior sobre el  Número  de beneficiarios del periodo anterior  por cien (100)"/>
    <s v="(V1 - V2) / V2 * 100"/>
    <s v="Trimestral"/>
    <n v="0.04"/>
    <n v="0.04"/>
    <n v="0.04"/>
    <n v="0.04"/>
    <n v="-9.2999999999999999E-2"/>
    <m/>
    <m/>
    <n v="-0.14499999999999999"/>
    <m/>
    <m/>
    <m/>
    <m/>
    <m/>
    <m/>
    <m/>
    <m/>
    <m/>
    <n v="-2.3249999999999997"/>
    <n v="-3.6249999999999996"/>
    <n v="0"/>
    <n v="0"/>
    <s v="CRÍTICO"/>
    <s v="CRÍTICO"/>
    <s v="CRÍTICO"/>
    <s v="CRÍTICO"/>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s v="Porcentaje de incremento del número de colecciones de la red de bibliotecas"/>
    <s v="ACTIVO"/>
    <s v="ACTIVO"/>
    <m/>
    <m/>
    <s v="Secretaría de Cultura"/>
    <s v="EFICACIA"/>
    <s v="Porcentaje"/>
    <s v="Número de colecciones de la Red de Bibliotecas Públicas de Cali  adquiridas  sobre Número Total de colecciones de la Red de Bibliotecas Públicas de Cali por cien (100)"/>
    <s v="(V1 / V2) * 100"/>
    <s v="Semestral"/>
    <m/>
    <n v="0.02"/>
    <m/>
    <n v="0.04"/>
    <n v="0.05"/>
    <m/>
    <m/>
    <m/>
    <m/>
    <m/>
    <m/>
    <m/>
    <m/>
    <m/>
    <m/>
    <m/>
    <m/>
    <m/>
    <n v="2.5"/>
    <m/>
    <n v="0"/>
    <s v="NO APLICA"/>
    <s v="SOBRESALIENTE"/>
    <s v="NO APLICA"/>
    <s v="CRÍTICO"/>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s v="Porcentaje de personas participantes en las estrategias de acceso a las tecnologías de información y comunicación respecto a las planificadas"/>
    <s v="ACTIVO"/>
    <s v="ACTIVO"/>
    <m/>
    <m/>
    <s v="Secretaría de Cultura"/>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s v="Semestral"/>
    <m/>
    <n v="0.9"/>
    <m/>
    <n v="0.9"/>
    <n v="0.68"/>
    <m/>
    <m/>
    <m/>
    <m/>
    <m/>
    <m/>
    <m/>
    <m/>
    <m/>
    <m/>
    <m/>
    <m/>
    <m/>
    <n v="0.75555555555555554"/>
    <m/>
    <n v="0"/>
    <s v="NO APLICA"/>
    <s v="SATISFACTORIO"/>
    <s v="NO APLICA"/>
    <s v="CRÍTICO"/>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s v="Cumplimiento en la implementación de estrategias para el fomento de hábitos de lectura y escritura"/>
    <s v="ACTIVO"/>
    <s v="ACTIVO"/>
    <m/>
    <m/>
    <s v="Secretaría de Cultura"/>
    <s v="EFICACIA"/>
    <s v="Porcentaje"/>
    <s v="Número de estrategias de fomento a los hábitos de lectura  y escritura implementadas sobre el Número de estrategias de fomento a los hábitos de lectura  y escritura planeadas por cien (100)"/>
    <s v="(V1 / V2) * 100"/>
    <s v="Semestral"/>
    <m/>
    <n v="0.9"/>
    <m/>
    <n v="1"/>
    <n v="0.5"/>
    <m/>
    <m/>
    <m/>
    <m/>
    <m/>
    <m/>
    <m/>
    <m/>
    <m/>
    <m/>
    <m/>
    <m/>
    <m/>
    <n v="0.55555555555555558"/>
    <m/>
    <n v="0"/>
    <s v="NO APLICA"/>
    <s v="BAJO"/>
    <s v="NO APLICA"/>
    <s v="CRÍTICO"/>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s v="Porcentaje de procesos artisticos y culturales asesorados y  fortalecidos"/>
    <s v="ACTIVO"/>
    <s v="ACTIVO"/>
    <m/>
    <m/>
    <s v="Secretaría de Cultura"/>
    <s v="EFICACIA"/>
    <s v="Porcentaje"/>
    <s v="Número de procesos de emprendimiento cultural, comunitario y alternativo asesorados y  fortalecidos técnicamente, financieramente sobre Número de procesos de emprendimiento cultural planificados a fortalecer y asesorar."/>
    <s v="(V1 / V2) * 100"/>
    <s v="Semestral"/>
    <m/>
    <n v="0.9"/>
    <m/>
    <n v="0.95"/>
    <n v="0.92"/>
    <m/>
    <m/>
    <m/>
    <m/>
    <m/>
    <m/>
    <m/>
    <m/>
    <m/>
    <m/>
    <m/>
    <m/>
    <m/>
    <n v="1.0222222222222221"/>
    <m/>
    <n v="0"/>
    <s v="NO APLICA"/>
    <s v="SOBRESALIENTE"/>
    <s v="NO APLICA"/>
    <s v="CRÍTICO"/>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s v="Porcentaje de cumplimiento de participación en escenarios estratégicos de los artistas, gestores y organizaciones culturales"/>
    <s v="ACTIVO"/>
    <s v="ACTIVO"/>
    <m/>
    <m/>
    <s v="Secretaría de Cultura"/>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s v="Semestral"/>
    <m/>
    <n v="0.95"/>
    <m/>
    <n v="0.95"/>
    <n v="0.97"/>
    <m/>
    <m/>
    <m/>
    <m/>
    <m/>
    <m/>
    <m/>
    <m/>
    <m/>
    <m/>
    <m/>
    <m/>
    <m/>
    <n v="1.0210526315789474"/>
    <m/>
    <n v="0"/>
    <s v="NO APLICA"/>
    <s v="SOBRESALIENTE"/>
    <s v="NO APLICA"/>
    <s v="CRÍTICO"/>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s v="Porcentaje de cumplimiento en la gestión de alianzas para el fortalecimiento y promoción "/>
    <s v="ACTIVO"/>
    <s v="ACTIVO"/>
    <m/>
    <m/>
    <s v="Secretaría de Cultura"/>
    <s v="EFICACIA"/>
    <s v="Porcentaje"/>
    <s v="Número de alianzas realizadas de fortalecimiento y promoción cultural sobre Número de alianzas proyectadas a realizar para el fortalecimiento y promoción cultural"/>
    <s v="(V1 / V2) * 100"/>
    <s v="Semestral"/>
    <m/>
    <n v="0.9"/>
    <m/>
    <n v="0.95"/>
    <n v="0.88"/>
    <m/>
    <m/>
    <m/>
    <m/>
    <m/>
    <m/>
    <m/>
    <m/>
    <m/>
    <m/>
    <m/>
    <m/>
    <m/>
    <n v="0.97777777777777775"/>
    <m/>
    <n v="0"/>
    <s v="NO APLICA"/>
    <s v="SOBRESALIENTE"/>
    <s v="NO APLICA"/>
    <s v="CRÍTICO"/>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s v="Porcentaje de actuaciones judiciales y extrajudiciales atendidas"/>
    <s v="ACTIVO"/>
    <s v="ACTIVO"/>
    <m/>
    <m/>
    <s v="Departamento Administrativo de Gestión Jurídica Pública"/>
    <s v="EFICACIA"/>
    <s v="Porcentaje"/>
    <s v="Número de actuaciones judiciales atendidas por los apoderados del municipio. sobre el Número de actuaciones judiciales notificadas por los despachos judiciales. por cien (100)"/>
    <s v="(V1 / V2) * 100"/>
    <s v="Trimestral"/>
    <n v="1"/>
    <n v="1"/>
    <n v="1"/>
    <n v="1"/>
    <n v="0.96"/>
    <m/>
    <m/>
    <n v="0.95399999999999996"/>
    <m/>
    <m/>
    <m/>
    <m/>
    <m/>
    <m/>
    <m/>
    <m/>
    <m/>
    <n v="0.96"/>
    <n v="0.95399999999999996"/>
    <n v="0"/>
    <n v="0"/>
    <s v="SOBRESALIENTE"/>
    <s v="SOBRESALIENTE"/>
    <s v="CRÍTICO"/>
    <s v="CRÍTICO"/>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s v="Porcentaje de solicitudes de emisión de conceptos y revisión de actos administrativos atendidas"/>
    <s v="ACTIVO"/>
    <s v="ACTIVO"/>
    <m/>
    <m/>
    <s v="Departamento Administrativo de Gestión Jurídica Pública"/>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s v="Trimestral"/>
    <n v="1"/>
    <n v="1"/>
    <n v="1"/>
    <n v="1"/>
    <n v="0.79"/>
    <m/>
    <m/>
    <n v="0.92200000000000004"/>
    <m/>
    <m/>
    <m/>
    <m/>
    <m/>
    <m/>
    <m/>
    <m/>
    <m/>
    <n v="0.79"/>
    <n v="0.92200000000000004"/>
    <n v="0"/>
    <n v="0"/>
    <s v="SATISFACTORIO"/>
    <s v="SOBRESALIENTE"/>
    <s v="CRÍTICO"/>
    <s v="CRÍTICO"/>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s v="Porcentaje de solicitudes de emisión de conceptos y revisión de actos administrativos atendidas dentro de los tiempos de respuesta establecidos"/>
    <s v="ACTIVO"/>
    <s v="ACTIVO"/>
    <m/>
    <m/>
    <s v="Departamento Administrativo de Gestión Jurídica Pública"/>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s v="Trimestral"/>
    <n v="1"/>
    <n v="1"/>
    <n v="1"/>
    <n v="1"/>
    <n v="0.92"/>
    <m/>
    <m/>
    <n v="0.92900000000000005"/>
    <m/>
    <m/>
    <m/>
    <m/>
    <m/>
    <m/>
    <m/>
    <m/>
    <m/>
    <n v="0.92"/>
    <n v="0.92900000000000005"/>
    <n v="0"/>
    <n v="0"/>
    <s v="SOBRESALIENTE"/>
    <s v="SOBRESALIENTE"/>
    <s v="CRÍTICO"/>
    <s v="CRÍTICO"/>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s v="Exito procesal cualitativo"/>
    <s v="ACTIVO"/>
    <s v="ACTIVO"/>
    <m/>
    <m/>
    <s v="Departamento Administrativo de Gestión Jurídica Pública"/>
    <s v="EFECTIVIDAD"/>
    <s v="Porcentaje"/>
    <s v="Valor de las pretensiones de los fallos favorables sobre el Valor de las pretensiones de todos los fallos por cien (100)"/>
    <s v="(V1 / V2) * 100"/>
    <s v="Trimestral"/>
    <n v="0.6"/>
    <n v="0.6"/>
    <n v="0.6"/>
    <n v="0.6"/>
    <n v="0.88"/>
    <m/>
    <m/>
    <n v="0.999"/>
    <m/>
    <m/>
    <m/>
    <m/>
    <m/>
    <m/>
    <m/>
    <m/>
    <m/>
    <n v="1.4666666666666668"/>
    <n v="1.665"/>
    <n v="0"/>
    <n v="0"/>
    <s v="SOBRESALIENTE"/>
    <s v="SOBRESALIENTE"/>
    <s v="CRÍTICO"/>
    <s v="CRÍTICO"/>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s v="Porcentaje de desarrollo de la metodología para la formulación e implementación de políticas de prevención del daño antijurídico"/>
    <s v="ACTIVO"/>
    <s v="ACTIVO"/>
    <m/>
    <m/>
    <s v="Departamento Administrativo de Gestión Jurídica Pública"/>
    <s v="EFECTIVIDAD"/>
    <s v="Porcentaje"/>
    <s v="Aporte porcentual acumulado de la conformación de un equipo de trabajo sobre Aporte porcentual acumulado de la alternativa de solución al problema"/>
    <s v="V1 + V2 + V3"/>
    <s v="Trimestral"/>
    <n v="0.25"/>
    <n v="0.5"/>
    <n v="0.75"/>
    <n v="1"/>
    <n v="0.22"/>
    <m/>
    <m/>
    <n v="0.53"/>
    <m/>
    <m/>
    <m/>
    <m/>
    <m/>
    <m/>
    <m/>
    <m/>
    <m/>
    <n v="0.88"/>
    <n v="1.06"/>
    <n v="0"/>
    <n v="0"/>
    <s v="SOBRESALIENTE"/>
    <s v="SOBRESALIENTE"/>
    <s v="CRÍTICO"/>
    <s v="CRÍTICO"/>
  </r>
  <r>
    <n v="22"/>
    <s v="No aplica"/>
    <s v="No aplica"/>
    <s v="No aplica"/>
    <s v="No aplica"/>
    <s v="MAJA01 Gestión Juridico Administrativa"/>
    <s v="APOYO"/>
    <s v="MAJA01.01"/>
    <x v="1"/>
    <s v="NO APLICA"/>
    <s v="No Aplica"/>
    <s v="MAJA01.01.18.FT06"/>
    <s v="Indicador de gestión comité de conciliación"/>
    <s v="NO APLICA"/>
    <s v="NO APLICA"/>
    <s v="NUEVO"/>
    <m/>
    <s v="Departamento Administrativo de Gestión Jurídica Pública"/>
    <s v="EFICACIA"/>
    <s v="Porcentaje"/>
    <s v="Número de reclamaciones notificadas por el tema de la política de prevención del daño antijurídico en el periodo de reporte sobre número de reclamaciones notificadas en el periodo de reporte"/>
    <s v="(V1 / V2) * 100"/>
    <s v="Anual"/>
    <m/>
    <m/>
    <m/>
    <m/>
    <m/>
    <m/>
    <m/>
    <m/>
    <m/>
    <m/>
    <m/>
    <m/>
    <m/>
    <m/>
    <m/>
    <m/>
    <m/>
    <m/>
    <m/>
    <m/>
    <m/>
    <s v="NO APLICA"/>
    <s v="NO APLICA"/>
    <m/>
    <m/>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s v="Cantidad de ciudadanos del municipio de Santiago de Cali beneficiados por proyectos de Iniciación y Formación Deportiva"/>
    <s v="ACTIVO"/>
    <s v="ACTIVO"/>
    <m/>
    <m/>
    <s v="Secretaría del Deporte y la Recreación"/>
    <s v="EFICACIA"/>
    <s v="Número"/>
    <s v="Cantidad ciudadanos del municipio de Santiago de Cali beneficiadas por proyectos de iniciación y formación deportiva.          _x000a_          _x000a_"/>
    <s v="V1"/>
    <s v="Mensual"/>
    <n v="7170"/>
    <n v="23529"/>
    <n v="28027"/>
    <n v="31773"/>
    <n v="0"/>
    <n v="0"/>
    <n v="9001"/>
    <n v="14653"/>
    <n v="17684"/>
    <n v="19453"/>
    <m/>
    <m/>
    <m/>
    <m/>
    <m/>
    <m/>
    <m/>
    <n v="1.2553695955369595"/>
    <n v="0.83663150412742515"/>
    <n v="0"/>
    <n v="0"/>
    <s v="SOBRESALIENTE"/>
    <s v="SOBRESALIENTE"/>
    <s v="CRÍTICO"/>
    <s v="CRÍTICO"/>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s v="Cantidad promedio de beneficiarios por monitores vinculados para realizar gestión en Formación Deportiva Inicial de Niñas, Niños y Adolescentes en el Municipio de Santiago de Cali.           _x000a_"/>
    <s v="ACTIVO"/>
    <m/>
    <m/>
    <m/>
    <s v="Secretaría del Deporte y la Recreación"/>
    <s v="EFICIENCIA"/>
    <s v="Número"/>
    <s v="V : Cantidad promedio de beneficiarios por monitor._x000a_V1: Cantidad acumulada de beneficiarios. _x000a_v2: Cantidad de monitores. "/>
    <s v="(V1 / V2)"/>
    <s v="Semestral"/>
    <m/>
    <n v="55"/>
    <m/>
    <n v="55"/>
    <n v="51.73"/>
    <m/>
    <m/>
    <m/>
    <m/>
    <m/>
    <m/>
    <m/>
    <m/>
    <m/>
    <m/>
    <m/>
    <m/>
    <m/>
    <n v="0.94054545454545446"/>
    <m/>
    <n v="0"/>
    <s v="NO APLICA"/>
    <s v="SOBRESALIENTE"/>
    <s v="NO APLICA"/>
    <s v="CRÍTICO"/>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s v="Porcentaje de participación de escenarios deportivos habilitados por medio de proyectos de Iniciación y Formación deportiva en el municipio de Santiago de Cali.             _x000a_"/>
    <s v="ACTIVO"/>
    <m/>
    <m/>
    <m/>
    <s v="Secretaría del Deporte y la Recreación"/>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s v="Trimestral"/>
    <n v="0.55000000000000004"/>
    <n v="0.55000000000000004"/>
    <n v="0.55000000000000004"/>
    <n v="0.55000000000000004"/>
    <n v="0.39"/>
    <m/>
    <m/>
    <n v="0.53"/>
    <m/>
    <m/>
    <m/>
    <m/>
    <m/>
    <m/>
    <m/>
    <m/>
    <m/>
    <n v="0.70909090909090911"/>
    <n v="0.96363636363636362"/>
    <n v="0"/>
    <n v="0"/>
    <s v="SATISFACTORIO"/>
    <s v="SOBRESALIENTE"/>
    <s v="CRÍTICO"/>
    <s v="CRÍTICO"/>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s v="Disminución porcentual en el numero de procesos prescritos por vencimiento de terminos respetando las etapas procesales."/>
    <s v="ACTIVO"/>
    <s v="ACTIVO"/>
    <m/>
    <m/>
    <s v="Departamento Administrativo de Control Disciplinario"/>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s v="Mensual"/>
    <n v="-0.05"/>
    <n v="-0.05"/>
    <n v="-0.05"/>
    <n v="-0.05"/>
    <n v="-0.05"/>
    <n v="-0.05"/>
    <n v="-0.05"/>
    <n v="0"/>
    <n v="0"/>
    <n v="0"/>
    <m/>
    <m/>
    <m/>
    <m/>
    <m/>
    <m/>
    <m/>
    <n v="1"/>
    <n v="1"/>
    <n v="0"/>
    <n v="0"/>
    <s v="SOBRESALIENTE"/>
    <s v="SOBRESALIENTE"/>
    <s v="CRÍTICO"/>
    <s v="CRÍTICO"/>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s v="Dias promedio para valorar informes o quejas disciplinarias radicadas."/>
    <s v="ACTIVO"/>
    <s v="ACTIVO"/>
    <m/>
    <m/>
    <s v="Departamento Administrativo de Control Disciplinario"/>
    <s v="EFICIENCIA"/>
    <s v="Días"/>
    <s v="Sumatoria del tiempo de respuesta total de la valoración de informes o quejas disciplinarias radicadas sobre el Número de informes o quejas disciplinarias valoradas"/>
    <s v="(V1 / V2)"/>
    <s v="Mensual"/>
    <n v="14"/>
    <n v="14"/>
    <n v="14"/>
    <n v="14"/>
    <n v="12"/>
    <n v="9"/>
    <n v="7"/>
    <n v="6.3"/>
    <n v="6.1"/>
    <n v="9"/>
    <m/>
    <m/>
    <m/>
    <m/>
    <m/>
    <m/>
    <m/>
    <n v="1.8"/>
    <n v="1.81"/>
    <n v="0"/>
    <n v="0"/>
    <s v="SOBRESALIENTE"/>
    <s v="SOBRESALIENTE"/>
    <s v="CRÍTICO"/>
    <s v="CRÍTICO"/>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s v="Porcentaje de tickets atendidos en los módulos de la mesa de servicios."/>
    <s v="ACTIVO"/>
    <s v="ELIMINADO"/>
    <m/>
    <m/>
    <s v="Departamento Administrativo de Tecnologías de la Información y las Comunicaciones"/>
    <s v="EFICACIA"/>
    <s v="Porcentaje"/>
    <s v="Número de tickets en los módulos de la mesa de servicios atendidas sobre el Número de tickets en los módulos de la mesa de servicios radicados  por cien (100)"/>
    <s v="(V1 / V2) * 100"/>
    <s v="Mensual"/>
    <n v="0.98"/>
    <n v="0.98"/>
    <n v="0.98"/>
    <n v="0.98"/>
    <n v="0.95299999999999996"/>
    <n v="0.879"/>
    <n v="0.86899999999999999"/>
    <n v="0.82996207332490524"/>
    <n v="0.86800541516245489"/>
    <m/>
    <m/>
    <m/>
    <m/>
    <m/>
    <m/>
    <m/>
    <m/>
    <n v="0.88673469387755099"/>
    <m/>
    <n v="0"/>
    <n v="0"/>
    <s v="SOBRESALIENTE"/>
    <s v="NO APLICA"/>
    <s v="CRÍTICO"/>
    <s v="CRÍTICO"/>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s v="Porcentaje de tickets atendidos oportunamente en los módulos de la mesa de servicios."/>
    <s v="ACTIVO"/>
    <s v="ELIMINADO"/>
    <m/>
    <m/>
    <s v="Departamento Administrativo de Tecnologías de la Información y las Comunicaciones"/>
    <s v="EFICIENCIA"/>
    <s v="Porcentaje"/>
    <s v="Numero de tickets en los módulos de la mesa de servicios atendidas oportunamente sobre el Numero de tickets en los módulos de la mesa de servicios atendidos  por cien (100)"/>
    <s v="(V1 / V2) * 100"/>
    <s v="Mensual"/>
    <n v="0.86"/>
    <n v="0.86"/>
    <n v="0.86"/>
    <n v="0.86"/>
    <n v="0.78100000000000003"/>
    <n v="0.81799999999999995"/>
    <n v="0.84299999999999997"/>
    <n v="0.97034400948991695"/>
    <n v="0.84871328307772287"/>
    <m/>
    <m/>
    <m/>
    <m/>
    <m/>
    <m/>
    <m/>
    <m/>
    <n v="0.98023255813953492"/>
    <m/>
    <n v="0"/>
    <n v="0"/>
    <s v="SOBRESALIENTE"/>
    <s v="NO APLICA"/>
    <s v="CRÍTICO"/>
    <s v="CRÍTICO"/>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s v="Productividad en la atención de tickets radicados en los módulos de la mesa de servicios."/>
    <s v="ACTIVO"/>
    <s v="ELIMINADO"/>
    <m/>
    <m/>
    <s v="Departamento Administrativo de Tecnologías de la Información y las Comunicaciones"/>
    <s v="EFICIENCIA"/>
    <s v="Porcentaje"/>
    <s v="Numero de tickets en los módulos de la mesa de servicios atendidas oportunamente sobre el Numero de tickets en los módulos de la mesa de servicios radicados  por cien (100)"/>
    <s v="(V1 / V2) * 100"/>
    <s v="Mensual"/>
    <n v="0.85"/>
    <n v="0.86"/>
    <n v="0.86"/>
    <n v="0.86"/>
    <n v="0.74399999999999999"/>
    <n v="0.71899999999999997"/>
    <n v="0.73199999999999998"/>
    <n v="0.83"/>
    <n v="0.86"/>
    <m/>
    <m/>
    <m/>
    <m/>
    <m/>
    <m/>
    <m/>
    <m/>
    <n v="0.86117647058823532"/>
    <m/>
    <n v="0"/>
    <n v="0"/>
    <s v="SOBRESALIENTE"/>
    <s v="NO APLICA"/>
    <s v="CRÍTICO"/>
    <s v="CRÍTICO"/>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s v="Porcentaje de incidentes cerrados en la mesa de servicios IT"/>
    <s v="ACTIVO"/>
    <s v="NUEVO"/>
    <m/>
    <m/>
    <s v="Departamento Administrativo de Tecnologías de la Información y las Comunicaciones"/>
    <s v="EFICACIA"/>
    <s v="Porcentaje"/>
    <s v="Número de incidentes en la mesa de servicios TI cerrados sobre Número de incidentes en la mesa de servicios TI creados"/>
    <s v="(V1 / V2) * 100"/>
    <s v="Mensual"/>
    <n v="0.98"/>
    <n v="0.94"/>
    <n v="0.94"/>
    <n v="0.94"/>
    <m/>
    <m/>
    <m/>
    <m/>
    <m/>
    <n v="0.87"/>
    <m/>
    <m/>
    <m/>
    <m/>
    <m/>
    <m/>
    <m/>
    <m/>
    <n v="0.92553191489361708"/>
    <n v="0"/>
    <n v="0"/>
    <s v="NO APLICA"/>
    <s v="SOBRESALIENTE"/>
    <s v="CRÍTICO"/>
    <s v="CRÍTICO"/>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s v="Porcentaje de incidentes cerrados oportunamente en la mesa de servicios IT"/>
    <s v="ACTIVO"/>
    <s v="NUEVO"/>
    <m/>
    <m/>
    <s v="Departamento Administrativo de Tecnologías de la Información y las Comunicaciones"/>
    <s v="EFICIENCIA"/>
    <s v="Porcentaje"/>
    <s v="Número de incidentes en  mesa de servicios TI cerrados oportunamente sobre Número de incidentes en la mesa de servicios TI cerrados"/>
    <s v="(V1 / V2) * 100"/>
    <s v="Mensual"/>
    <n v="0.86"/>
    <n v="0.84"/>
    <n v="0.84"/>
    <n v="0.84"/>
    <m/>
    <m/>
    <m/>
    <m/>
    <m/>
    <n v="0.98099999999999998"/>
    <m/>
    <m/>
    <m/>
    <m/>
    <m/>
    <m/>
    <m/>
    <m/>
    <n v="1.1678571428571429"/>
    <n v="0"/>
    <n v="0"/>
    <s v="NO APLICA"/>
    <s v="SOBRESALIENTE"/>
    <s v="CRÍTICO"/>
    <s v="CRÍTICO"/>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s v="Productividad en la atención de los incidentes creados en la mesa de servicios IT."/>
    <s v="ACTIVO"/>
    <s v="NUEVO"/>
    <m/>
    <m/>
    <s v="Departamento Administrativo de Tecnologías de la Información y las Comunicaciones"/>
    <s v="EFICIENCIA"/>
    <s v="Porcentaje"/>
    <s v="Número de incidentes en de la mesa de servicios TI cerrados oportunamente sobre Número de incidentes en la mesa de servicios TI creados"/>
    <s v="(V1 / V2) * 100"/>
    <s v="Mensual"/>
    <n v="0.86"/>
    <n v="0.78"/>
    <n v="0.78"/>
    <n v="0.78"/>
    <m/>
    <m/>
    <m/>
    <m/>
    <m/>
    <n v="0.8"/>
    <m/>
    <m/>
    <m/>
    <m/>
    <m/>
    <m/>
    <m/>
    <m/>
    <n v="1.0256410256410258"/>
    <n v="0"/>
    <n v="0"/>
    <s v="NO APLICA"/>
    <s v="SOBRESALIENTE"/>
    <s v="CRÍTICO"/>
    <s v="CRÍTICO"/>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s v="Porcentaje de comunicaciones oficiales direccionadas correctamente."/>
    <s v="ACTIVO"/>
    <s v="ACTIVO"/>
    <m/>
    <m/>
    <s v="Secretaría de Desarrollo Territorial y Participacion Ciudadana"/>
    <s v="EFICACIA"/>
    <s v="Porcentaje"/>
    <s v="Número de comunicaciones oficiales direccionadas correctamente sobre el  Número Total de  Comunicaciones Oficiales Radicadas por cien  (100) "/>
    <s v="(V1 / V2) * 100"/>
    <s v="Trimestral"/>
    <n v="0.95"/>
    <n v="0.95"/>
    <n v="0.95"/>
    <n v="0.95"/>
    <n v="0.88"/>
    <m/>
    <m/>
    <n v="0.9"/>
    <m/>
    <m/>
    <m/>
    <m/>
    <m/>
    <m/>
    <m/>
    <m/>
    <m/>
    <n v="0.9263157894736842"/>
    <n v="0.94736842105263164"/>
    <n v="0"/>
    <n v="0"/>
    <s v="SOBRESALIENTE"/>
    <s v="SOBRESALIENTE"/>
    <s v="CRÍTICO"/>
    <s v="CRÍTICO"/>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s v="Porcentaje de PQRS clasificadas con eje temático."/>
    <s v="ACTIVO"/>
    <s v="ACTIVO"/>
    <m/>
    <m/>
    <s v="Secretaría de Desarrollo Territorial y Participacion Ciudadana"/>
    <s v="EFICACIA"/>
    <s v="Porcentaje"/>
    <s v="Número de PQRS Clasificadas con Eje Tematico sobre el Número Total de PQRS Radicadas por cien (100)"/>
    <s v="(V1 / V2) * 100"/>
    <s v="Trimestral"/>
    <n v="0.3"/>
    <n v="0.3"/>
    <n v="0.4"/>
    <n v="0.5"/>
    <n v="0.16700000000000001"/>
    <m/>
    <m/>
    <n v="0.21199999999999999"/>
    <m/>
    <m/>
    <m/>
    <m/>
    <m/>
    <m/>
    <m/>
    <m/>
    <m/>
    <n v="0.55666666666666675"/>
    <n v="0.70666666666666667"/>
    <n v="0"/>
    <n v="0"/>
    <s v="BAJO"/>
    <s v="SATISFACTORIO"/>
    <s v="CRÍTICO"/>
    <s v="CRÍTICO"/>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s v="Nivel de percepción de la atencion del usuario a traves de canal presencial."/>
    <s v="ACTIVO"/>
    <s v="ACTIVO"/>
    <m/>
    <m/>
    <s v="Secretaría de Desarrollo Territorial y Participacion Ciudadana"/>
    <s v="EFECTIVIDAD"/>
    <s v="Porcentaje"/>
    <s v="Número de encuestas de percepcion de la atencion del usuario con respuestas igual o superior a 3  sobre Número total de encuestas de percepcion de la atencion del  usuario"/>
    <s v="(V1 / V2) * 100"/>
    <s v="Trimestral"/>
    <n v="0.98"/>
    <n v="0.98"/>
    <n v="0.98"/>
    <n v="0.98"/>
    <n v="1"/>
    <m/>
    <m/>
    <n v="1"/>
    <m/>
    <m/>
    <m/>
    <m/>
    <m/>
    <m/>
    <m/>
    <m/>
    <m/>
    <n v="1.0204081632653061"/>
    <n v="1.0204081632653061"/>
    <n v="0"/>
    <n v="0"/>
    <s v="SOBRESALIENTE"/>
    <s v="SOBRESALIENTE"/>
    <s v="CRÍTICO"/>
    <s v="CRÍTICO"/>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s v="Nivel de percepción de la atencion del usuario a traves de canal no presencial."/>
    <s v="ACTIVO"/>
    <s v="ACTIVO"/>
    <m/>
    <m/>
    <s v="Secretaría de Desarrollo Territorial y Participacion Ciudadana"/>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s v="Trimestral"/>
    <n v="0.98"/>
    <n v="0.98"/>
    <n v="0.98"/>
    <n v="0.98"/>
    <n v="0.91"/>
    <m/>
    <m/>
    <n v="0.99"/>
    <m/>
    <m/>
    <m/>
    <m/>
    <m/>
    <m/>
    <m/>
    <m/>
    <m/>
    <n v="0.9285714285714286"/>
    <n v="1.010204081632653"/>
    <n v="0"/>
    <n v="0"/>
    <s v="SOBRESALIENTE"/>
    <s v="SOBRESALIENTE"/>
    <s v="CRÍTICO"/>
    <s v="CRÍTICO"/>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s v="Producción mensual de contenidos noticiosos generados por la Administración Municipal"/>
    <s v="ACTIVO"/>
    <s v="ACTIVO"/>
    <m/>
    <m/>
    <s v="Secretaría de Gobierno"/>
    <s v="EFICACIA"/>
    <s v="Porcentaje"/>
    <s v="Número de contenido noticioso realizado por mes sobre el Número de contenido noticioso programado por mes"/>
    <s v="(V1 / V2) * 100"/>
    <s v="Mensual"/>
    <n v="1"/>
    <n v="1"/>
    <n v="1"/>
    <n v="1"/>
    <n v="0.47"/>
    <n v="0.8"/>
    <n v="0.97"/>
    <n v="0.78"/>
    <n v="1.01"/>
    <n v="0.86"/>
    <m/>
    <m/>
    <m/>
    <m/>
    <m/>
    <m/>
    <m/>
    <n v="0.74740207833733019"/>
    <n v="0.88649080735411667"/>
    <n v="0"/>
    <n v="0"/>
    <s v="SATISFACTORIO"/>
    <s v="SOBRESALIENTE"/>
    <s v="CRÍTICO"/>
    <s v="CRÍTICO"/>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s v="Nivel de favorabilidad en la calificacion dada por los ciudadanos a la gestion realizada por el Alcalde, como lider de la entidad"/>
    <s v="ACTIVO"/>
    <s v="ACTIVO"/>
    <m/>
    <m/>
    <s v="Secretaría de Gobierno"/>
    <s v="EFECTIVIDAD"/>
    <s v="Porcentaje"/>
    <s v="Número de ciudadanos  que calificaron como  favorable la  imagen de la administración municipal sobre el número total de ciudadanos que participaron en la encuesta de percepción por cien (100)"/>
    <s v="(V1 / V2) * 100"/>
    <s v="Anual"/>
    <m/>
    <m/>
    <m/>
    <n v="0.4"/>
    <m/>
    <m/>
    <m/>
    <m/>
    <m/>
    <m/>
    <m/>
    <m/>
    <m/>
    <m/>
    <m/>
    <m/>
    <m/>
    <m/>
    <m/>
    <m/>
    <n v="0"/>
    <s v="NO APLICA"/>
    <s v="CRÍTICO"/>
    <s v="NO APLICA"/>
    <s v="CRÍTICO"/>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s v="Servidores públicos sensibilizados sobre el fomento de la cultura de control"/>
    <s v="ACTIVO"/>
    <s v="ACTIVO"/>
    <m/>
    <m/>
    <s v="Departamento Administrativo de Control Interno_x000a_"/>
    <s v="EFICIENCIA"/>
    <s v="Número"/>
    <s v="V1 = Número de servidores públicos asistentes a la sensibilización"/>
    <s v="V1"/>
    <s v="Semestral"/>
    <m/>
    <n v="500"/>
    <m/>
    <n v="500"/>
    <n v="500"/>
    <m/>
    <m/>
    <m/>
    <m/>
    <m/>
    <m/>
    <m/>
    <m/>
    <m/>
    <m/>
    <m/>
    <m/>
    <m/>
    <n v="1"/>
    <m/>
    <n v="0"/>
    <s v="NO APLICA"/>
    <s v="SOBRESALIENTE"/>
    <s v="NO APLICA"/>
    <s v="CRÍTICO"/>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s v="Seguimiento a la aplicación de las herramientas y conceptos institucionales sobre la cultura de control"/>
    <s v="ACTIVO"/>
    <s v="ACTIVO"/>
    <m/>
    <m/>
    <s v="Departamento Administrativo de Control Interno_x000a_"/>
    <s v="EFICACIA"/>
    <s v="Porcentaje"/>
    <s v="V1: No. de evaluaciones realizadas con calificación ≥ 80% _x000a_V2: No. total de evaluaciones aplicadas_x000a_"/>
    <s v=" (V1/ V2) *100  "/>
    <s v="Semestral"/>
    <m/>
    <n v="0"/>
    <m/>
    <n v="400"/>
    <n v="0"/>
    <m/>
    <m/>
    <m/>
    <m/>
    <m/>
    <m/>
    <m/>
    <m/>
    <m/>
    <m/>
    <m/>
    <m/>
    <m/>
    <m/>
    <m/>
    <n v="0"/>
    <s v="NO APLICA"/>
    <s v="CRÍTICO"/>
    <s v="NO APLICA"/>
    <s v="CRÍTICO"/>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s v="Cumplimiento del programa anual de auditoría interna"/>
    <s v="ACTIVO"/>
    <s v="ACTIVO"/>
    <m/>
    <m/>
    <s v="Departamento Administrativo de Control Interno_x000a_"/>
    <s v="EFICACIA"/>
    <s v="Porcentaje"/>
    <s v="V1 = Número de auditorías internas realizadas en el periodo_x000a_V2 = Número de auditorías internas programadas en el periodo"/>
    <s v="(∑V1i+V1j…+ V1n/)/(∑V2) * 100%"/>
    <s v="Mensual"/>
    <n v="1"/>
    <n v="1"/>
    <n v="1"/>
    <n v="1"/>
    <n v="0"/>
    <n v="1"/>
    <n v="1"/>
    <n v="1"/>
    <n v="1"/>
    <n v="1"/>
    <m/>
    <m/>
    <m/>
    <m/>
    <m/>
    <m/>
    <m/>
    <n v="1"/>
    <n v="1"/>
    <n v="0"/>
    <n v="0"/>
    <s v="SOBRESALIENTE"/>
    <s v="SOBRESALIENTE"/>
    <s v="CRÍTICO"/>
    <s v="CRÍTICO"/>
  </r>
  <r>
    <n v="43"/>
    <s v="No aplica"/>
    <s v="No aplica"/>
    <s v="No aplica"/>
    <s v="No aplica"/>
    <s v="MCCO01 Control "/>
    <s v="CONTROL"/>
    <s v="MCCO01.02"/>
    <x v="7"/>
    <s v="MCCO01.02.03 Evaluación y Seguimiento "/>
    <s v="MCCO01.02.03.14.12.P03 -MCCO01.02.03.14.12.P04 -MCCO01.02.03.14.12.P05"/>
    <s v="MCCO01.02.18.FT04 _x000a_ _x000a_ _x000a_"/>
    <s v="Oportunidad en la realización de las auditorías internas"/>
    <s v="ACTIVO"/>
    <s v="ACTIVO"/>
    <m/>
    <m/>
    <s v="Departamento Administrativo de Control Interno_x000a_"/>
    <s v="EFICIENCIA"/>
    <s v="Porcentaje"/>
    <s v="V1 = Número de auditorías internas realizadas del periodo_x000a_V2 = Número de auditorías internas realizadas de periodos anteriores_x000a_V3 = Número total de auditorías internas realizadas en el periodo"/>
    <s v="((V1 + V2) / V3 ) * 100%"/>
    <s v="Mensual"/>
    <n v="1"/>
    <n v="1"/>
    <n v="1"/>
    <n v="1"/>
    <n v="0"/>
    <n v="1"/>
    <n v="1"/>
    <n v="1"/>
    <n v="1"/>
    <n v="0"/>
    <m/>
    <m/>
    <m/>
    <m/>
    <m/>
    <m/>
    <m/>
    <n v="1"/>
    <n v="1"/>
    <n v="0"/>
    <n v="0"/>
    <s v="SOBRESALIENTE"/>
    <s v="SOBRESALIENTE"/>
    <s v="CRÍTICO"/>
    <s v="CRÍTICO"/>
  </r>
  <r>
    <n v="44"/>
    <s v="No aplica"/>
    <s v="No aplica"/>
    <s v="No aplica"/>
    <s v="No aplica"/>
    <s v="MCCO01 Control "/>
    <s v="CONTROL"/>
    <s v="MCCO01.02"/>
    <x v="7"/>
    <s v="MCCO01.02.03 Evaluación y Seguimiento "/>
    <s v="MCCO01.02.03.14.12.P06"/>
    <s v="MCCO01.02.18.FT05 _x000a_ _x000a_ _x000a_"/>
    <s v="Porcentaje de auditores internos calificados con puntaje igual o superior a 3,4"/>
    <s v="ACTIVO"/>
    <s v="ACTIVO"/>
    <m/>
    <m/>
    <s v="Departamento Administrativo de Control Interno_x000a_"/>
    <s v="EFICACIA"/>
    <s v="Porcentaje"/>
    <s v="V1 = Número de auditores internos calificados con puntaje igual o superior a 3,4          _x000a_V2 = Número total auditores con calificación recibida          _x000a_"/>
    <s v=" (V1/ V2) *100  "/>
    <s v="Trimestral"/>
    <n v="1"/>
    <n v="1"/>
    <n v="1"/>
    <n v="1"/>
    <n v="1"/>
    <m/>
    <m/>
    <n v="1"/>
    <m/>
    <m/>
    <m/>
    <m/>
    <m/>
    <m/>
    <m/>
    <m/>
    <m/>
    <n v="1"/>
    <n v="1"/>
    <n v="0"/>
    <n v="0"/>
    <s v="SOBRESALIENTE"/>
    <s v="SOBRESALIENTE"/>
    <s v="CRÍTICO"/>
    <s v="CRÍTICO"/>
  </r>
  <r>
    <n v="45"/>
    <s v="No aplica"/>
    <s v="No aplica"/>
    <s v="No aplica"/>
    <s v="No aplica"/>
    <s v="MCCO01 Control "/>
    <s v="CONTROL"/>
    <s v="MCCO01.02"/>
    <x v="7"/>
    <s v="MCCO01.02.04 Relación con Entes Externos"/>
    <s v="MCCO01.02.04.18.P01 Atención de requerimientos de los Entes Externos de Control"/>
    <s v="MCCO01.02.18.FT06 _x000a_ _x000a_ _x000a_"/>
    <s v="Porcentaje de Requerimientos de los Entes Externos de Control direccionados por el Departamento Administrativo de Control Interno a los Organismos de la Administración Central Municipal involucrados para dar respuesta oportuna."/>
    <s v="ACTIVO"/>
    <s v="ACTIVO"/>
    <m/>
    <m/>
    <s v="Departamento Administrativo de Control Interno_x000a_"/>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s v="Mensual"/>
    <n v="1"/>
    <n v="1"/>
    <n v="1"/>
    <n v="1"/>
    <n v="1"/>
    <n v="1"/>
    <n v="1"/>
    <n v="1"/>
    <n v="1"/>
    <n v="1"/>
    <m/>
    <m/>
    <m/>
    <m/>
    <m/>
    <m/>
    <m/>
    <n v="1"/>
    <n v="1"/>
    <n v="0"/>
    <n v="0"/>
    <s v="SOBRESALIENTE"/>
    <s v="SOBRESALIENTE"/>
    <s v="CRÍTICO"/>
    <s v="CRÍTICO"/>
  </r>
  <r>
    <n v="46"/>
    <s v="No aplica"/>
    <s v="No aplica"/>
    <s v="No aplica"/>
    <s v="No aplica"/>
    <s v="MCCO01 Control "/>
    <s v="CONTROL"/>
    <s v="MCCO01.02"/>
    <x v="7"/>
    <s v="MCCO01.02.04 Relación con Entes Externos"/>
    <s v="MCCO01.02.04.18.P01 Atención de requerimientos de los Entes Externos de Control"/>
    <s v="MCCO01.02.18.FT07 _x000a_ _x000a_ _x000a_"/>
    <s v="Porcentaje de Requerimientos de Entes Externos de Control Direccionados por el Departamento Administrativo de Control Interno y contestados oportunamente por los Organismos de la Administración Central Municipal involucrados en la respuesta."/>
    <s v="ACTIVO"/>
    <s v="ACTIVO"/>
    <m/>
    <m/>
    <s v="Departamento Administrativo de Control Interno_x000a_"/>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s v="Mensual"/>
    <n v="1"/>
    <n v="1"/>
    <n v="1"/>
    <n v="1"/>
    <n v="1"/>
    <n v="1"/>
    <n v="1"/>
    <n v="1"/>
    <n v="0.9"/>
    <n v="1"/>
    <m/>
    <m/>
    <m/>
    <m/>
    <m/>
    <m/>
    <m/>
    <n v="1"/>
    <n v="1"/>
    <n v="0"/>
    <n v="0"/>
    <s v="SOBRESALIENTE"/>
    <s v="SOBRESALIENTE"/>
    <s v="CRÍTICO"/>
    <s v="CRÍTICO"/>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s v="Porcentaje de formatos de obligatorio cumplimiento rendidos oportunamente a los Entes Externos de Control"/>
    <s v="ACTIVO"/>
    <s v="ACTIVO"/>
    <m/>
    <m/>
    <s v="Departamento Administrativo de Control Interno_x000a_"/>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s v="Mensual"/>
    <n v="1"/>
    <n v="1"/>
    <n v="1"/>
    <n v="1"/>
    <n v="1"/>
    <n v="1"/>
    <n v="1"/>
    <n v="1"/>
    <n v="1"/>
    <n v="1"/>
    <m/>
    <m/>
    <m/>
    <m/>
    <m/>
    <m/>
    <m/>
    <n v="1"/>
    <n v="1"/>
    <n v="0"/>
    <n v="0"/>
    <s v="SOBRESALIENTE"/>
    <s v="SOBRESALIENTE"/>
    <s v="CRÍTICO"/>
    <s v="CRÍTICO"/>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s v="Índice de eficacia del plan de desarrollo"/>
    <s v="ACTIVO"/>
    <s v="ACTIVO"/>
    <m/>
    <m/>
    <s v="Departamento Administrativo de Planeación Municipal"/>
    <s v="EFICACIA"/>
    <s v="Porcentaje"/>
    <s v="Sumatoria del cumplimiento de los ejes por su ponderador_x000a_(IEOGi = Cumplimiento del eje i_x000a_mi = Ponderador del eje i)_x000a_"/>
    <s v="IET = ∑(IEOGi* mi)"/>
    <s v="Anual"/>
    <m/>
    <m/>
    <m/>
    <n v="1"/>
    <m/>
    <m/>
    <m/>
    <m/>
    <m/>
    <m/>
    <m/>
    <m/>
    <m/>
    <m/>
    <m/>
    <m/>
    <m/>
    <m/>
    <m/>
    <m/>
    <n v="0"/>
    <s v="NO APLICA"/>
    <s v="NO APLICA"/>
    <s v="NO APLICA"/>
    <s v="CRÍTICO"/>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s v="Entrega oportuna y completa de la información para el seguimiento del Plan de Acción"/>
    <s v="ACTIVO"/>
    <s v="ACTIVO"/>
    <m/>
    <m/>
    <s v="Departamento Administrativo de Planeación Municipal"/>
    <s v="EFICIENCIA"/>
    <s v="Porcentaje"/>
    <s v="Organismos que cumplen con la entrega oportuna y completa de la información para el seguimiento del Plan de Acción  sobre el total de organismos  por cien (100)"/>
    <s v="(V1 / V2) * 100"/>
    <s v="Trimestral"/>
    <n v="1"/>
    <n v="1"/>
    <n v="1"/>
    <n v="1"/>
    <n v="1"/>
    <m/>
    <m/>
    <m/>
    <m/>
    <m/>
    <m/>
    <m/>
    <m/>
    <m/>
    <m/>
    <m/>
    <m/>
    <n v="1"/>
    <n v="0"/>
    <n v="0"/>
    <n v="0"/>
    <s v="SOBRESALIENTE"/>
    <s v="CRÍTICO"/>
    <s v="CRÍTICO"/>
    <s v="CRÍTICO"/>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s v="Índice de efectividad del plan de desarrollo"/>
    <s v="ACTIVO"/>
    <s v="ACTIVO"/>
    <m/>
    <m/>
    <s v="Departamento Administrativo de Planeación Municipal"/>
    <s v="EFECTIVIDAD"/>
    <s v="Porcentaje"/>
    <s v="Ejecución de metas con logro superior al 59.9% en relación con su cumplimiento_x000a__x000a_MT = Ejecución de metas con cumplimiento superior al 59.9% _x000a__x000a_IET = Índice de eficacia total_x000a__x000a_"/>
    <s v="IEFT = MT * IET  "/>
    <s v="Anual"/>
    <m/>
    <m/>
    <m/>
    <n v="1"/>
    <m/>
    <m/>
    <m/>
    <m/>
    <m/>
    <m/>
    <m/>
    <m/>
    <m/>
    <m/>
    <m/>
    <m/>
    <m/>
    <m/>
    <m/>
    <m/>
    <n v="0"/>
    <s v="NO APLICA"/>
    <s v="NO APLICA"/>
    <s v="NO APLICA"/>
    <s v="CRÍTICO"/>
  </r>
  <r>
    <n v="51"/>
    <s v="No aplica"/>
    <s v="No aplica"/>
    <s v="No aplica"/>
    <s v="No aplica"/>
    <s v="MAGT04 Gestion Tecnologica y de la Informacion. "/>
    <s v="APOYO"/>
    <s v="MAGT04.03"/>
    <x v="9"/>
    <s v="NO APLICA"/>
    <s v="MAGT04.03.18.P01"/>
    <s v="MAGT04.03.18.FT01"/>
    <s v="Porcentaje de  Archivos de gestión Inventariados "/>
    <s v="ACTIVO"/>
    <s v="ACTIVO"/>
    <m/>
    <m/>
    <s v="Departamento Administrativo de Desarrollo e Innovación Institucional"/>
    <s v="EFICACIA"/>
    <s v="Porcentaje"/>
    <s v="Número de archivos de gestión inventariados sobre el Número de archivos de gestión identificados por cien (100)"/>
    <s v="(V1 / V2) * 100"/>
    <s v="Cuatrimestral"/>
    <m/>
    <n v="1"/>
    <m/>
    <n v="1"/>
    <n v="0.66"/>
    <m/>
    <m/>
    <m/>
    <m/>
    <m/>
    <m/>
    <m/>
    <m/>
    <m/>
    <m/>
    <m/>
    <m/>
    <m/>
    <n v="0.66"/>
    <n v="0"/>
    <n v="0"/>
    <s v="NO APLICA"/>
    <s v="MEDIO"/>
    <s v="CRÍTICO"/>
    <s v="CRÍTICO"/>
  </r>
  <r>
    <n v="52"/>
    <s v="No aplica"/>
    <s v="No aplica"/>
    <s v="No aplica"/>
    <s v="No aplica"/>
    <s v="MAGT04 Gestion Tecnologica y de la Informacion. "/>
    <s v="APOYO"/>
    <s v="MAGT04.03"/>
    <x v="9"/>
    <s v="NO APLICA"/>
    <s v="MAGT04.03.18.P01"/>
    <s v="MAGT04.03.18.FT02"/>
    <s v="Porcentaje de documentos tipificados por serie en el sistema de gestión documental"/>
    <s v="ACTIVO"/>
    <s v="ACTIVO"/>
    <m/>
    <m/>
    <s v="Departamento Administrativo de Desarrollo e Innovación Institucional"/>
    <s v="EFICACIA"/>
    <s v="Porcentaje"/>
    <s v="Número de documentos producidos tipificados por serie en el sistema de gestión documental sobre el Número de documentos producidos en el sistema de gestión documental por cien (100)"/>
    <s v="(V1 / V2) * 100"/>
    <s v="Semestral"/>
    <m/>
    <n v="1"/>
    <m/>
    <n v="1"/>
    <n v="0.3"/>
    <m/>
    <m/>
    <m/>
    <m/>
    <m/>
    <m/>
    <m/>
    <m/>
    <m/>
    <m/>
    <m/>
    <m/>
    <m/>
    <n v="0.3"/>
    <m/>
    <n v="0"/>
    <s v="NO APLICA"/>
    <s v="CRÍTICO"/>
    <s v="NO APLICA"/>
    <s v="CRÍTICO"/>
  </r>
  <r>
    <n v="53"/>
    <s v="No aplica"/>
    <s v="No aplica"/>
    <s v="No aplica"/>
    <s v="No aplica"/>
    <s v="MAGT04 Gestion Tecnologica y de la Informacion. "/>
    <s v="APOYO"/>
    <s v="MAGT04.03"/>
    <x v="9"/>
    <s v="NO APLICA"/>
    <s v="MAGT04.03.18.P01"/>
    <s v="MAGT04.03.18.FT03"/>
    <s v="Nivel de implementación de los centros de documentación en la administración central de Cali"/>
    <s v="ACTIVO"/>
    <s v="ACTIVO"/>
    <m/>
    <m/>
    <s v="Departamento Administrativo de Desarrollo e Innovación Institucional"/>
    <s v="EFICACIA"/>
    <s v="Porcentaje"/>
    <s v="Número de Organismos con Centro de Documentación Implementado sobre el Numero Total de organismos por cien (100)"/>
    <s v="(V1 / V2) * 100%"/>
    <s v="Trimestral"/>
    <n v="1"/>
    <n v="1"/>
    <n v="1"/>
    <n v="1"/>
    <n v="0.66669999999999996"/>
    <m/>
    <m/>
    <n v="0.67"/>
    <m/>
    <m/>
    <m/>
    <m/>
    <m/>
    <m/>
    <m/>
    <m/>
    <m/>
    <n v="0.66669999999999996"/>
    <n v="0.67"/>
    <n v="0"/>
    <n v="0"/>
    <s v="MEDIO"/>
    <s v="MEDIO"/>
    <s v="CRÍTICO"/>
    <s v="CRÍTICO"/>
  </r>
  <r>
    <n v="54"/>
    <s v="No aplica"/>
    <s v="No aplica"/>
    <s v="No aplica"/>
    <s v="No aplica"/>
    <s v="MAGT04 Gestion Tecnologica y de la Informacion. "/>
    <s v="APOYO"/>
    <s v="MAGT04.03"/>
    <x v="9"/>
    <s v="NO APLICA"/>
    <s v="MAGT04.03.18.P01"/>
    <s v="MAGT04.03.18.FT04"/>
    <s v="Cumplimiento en la programación de la digitalización de documentos de conservación total y de consulta frecuente"/>
    <s v="ACTIVO"/>
    <s v="ACTIVO"/>
    <m/>
    <m/>
    <s v="Departamento Administrativo de Desarrollo e Innovación Institucional"/>
    <s v="EFICACIA"/>
    <s v="Porcentaje"/>
    <s v="Número de imágenes digitalizadas de documentos de conservacion total y de consulta frecuente sobre el Numero de imágenes de documentos de conservacion total y de consulta frecuente a digitalizar programadas por cien (100)"/>
    <s v="(V1 / V2) * 100%"/>
    <s v="Mensual"/>
    <n v="1"/>
    <n v="1"/>
    <n v="1"/>
    <n v="1"/>
    <n v="0.46"/>
    <n v="0.91"/>
    <n v="0.95"/>
    <n v="0.98"/>
    <n v="1.08"/>
    <n v="0.83"/>
    <m/>
    <m/>
    <m/>
    <m/>
    <m/>
    <m/>
    <m/>
    <n v="0.77"/>
    <n v="0.96"/>
    <n v="0"/>
    <n v="0"/>
    <s v="SATISFACTORIO"/>
    <s v="SOBRESALIENTE"/>
    <s v="CRÍTICO"/>
    <s v="CRÍTICO"/>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s v="Eficacia Global del Sistema de Gestion de Calidad"/>
    <s v="ACTIVO"/>
    <s v="ACTIVO"/>
    <m/>
    <m/>
    <s v="Departamento Administrativo de Desarrollo e Innovación Institucional"/>
    <s v="EFICACIA"/>
    <s v="Porcentaje"/>
    <s v="Número de indicadores de proceso que cumplen la meta a nivel Satisfactorio y Sobresaliente sobre el Número total de indicadores de proceso"/>
    <s v="(V1/V2)*100"/>
    <s v="Semestral"/>
    <m/>
    <n v="0.5"/>
    <m/>
    <n v="0.7"/>
    <m/>
    <m/>
    <m/>
    <m/>
    <m/>
    <m/>
    <m/>
    <m/>
    <m/>
    <m/>
    <m/>
    <m/>
    <m/>
    <m/>
    <n v="0"/>
    <m/>
    <n v="0"/>
    <s v="NO APLICA"/>
    <s v="CRÍTICO"/>
    <s v="NO APLICA"/>
    <s v="CRÍTICO"/>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s v="Indice de mejora del Sistema de Gestion de Calidad"/>
    <s v="ACTIVO"/>
    <s v="ACTIVO"/>
    <m/>
    <m/>
    <s v="Departamento Administrativo de Desarrollo e Innovación Institucional"/>
    <s v="EFICACIA"/>
    <s v="Porcentaje"/>
    <s v="Número de indicadores de proceso con tendencia positiva sobre Número total de indicadores de proceso"/>
    <s v="(V1/V2)*100"/>
    <s v="Semestral"/>
    <m/>
    <n v="0.33"/>
    <m/>
    <n v="0.4"/>
    <m/>
    <m/>
    <m/>
    <m/>
    <m/>
    <m/>
    <m/>
    <m/>
    <m/>
    <m/>
    <m/>
    <m/>
    <m/>
    <m/>
    <n v="0"/>
    <m/>
    <n v="0"/>
    <s v="NO APLICA"/>
    <s v="CRÍTICO"/>
    <s v="NO APLICA"/>
    <s v="CRÍTICO"/>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s v="Número de Resoluciones de Transferencia Proyectadas por Abogado"/>
    <s v="ACTIVO"/>
    <s v="ACTIVO"/>
    <s v="ELIMINADO"/>
    <m/>
    <s v="Secretaría de Vivienda Social y Hábitat"/>
    <s v="EFICIENCIA"/>
    <s v="Días"/>
    <s v="Número de Resoluciones de Trasferencia proyectadas sobre el  Número de Abogados encargados de Legalización de Predios"/>
    <s v="(V1 / V2) * 100"/>
    <s v="Trimestral"/>
    <n v="23"/>
    <n v="46"/>
    <n v="69"/>
    <n v="90"/>
    <n v="16"/>
    <m/>
    <m/>
    <n v="10"/>
    <m/>
    <m/>
    <m/>
    <m/>
    <m/>
    <m/>
    <m/>
    <m/>
    <m/>
    <n v="0.69565217391304346"/>
    <n v="0.21739130434782608"/>
    <n v="0"/>
    <n v="0"/>
    <s v="MEDIO"/>
    <s v="CRÍTICO"/>
    <s v="CRÍTICO"/>
    <s v="CRÍTICO"/>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s v="Porcentaje de predios legalizados del total de predios programados a legalizar"/>
    <s v="ACTIVO"/>
    <s v="ACTIVO"/>
    <m/>
    <m/>
    <s v="Secretaría de Vivienda Social y Hábitat"/>
    <s v="EFICACIA"/>
    <s v="Porcentaje"/>
    <s v="Número de Predios Legalizados  sobre el numero de Predios Programados a Legalizar por cien (100)"/>
    <s v="(V1 / V2) * 100"/>
    <s v="Trimestral"/>
    <n v="0.25"/>
    <n v="0.5"/>
    <n v="0.75"/>
    <n v="1"/>
    <n v="0.25"/>
    <m/>
    <m/>
    <n v="0.2"/>
    <m/>
    <m/>
    <m/>
    <m/>
    <m/>
    <m/>
    <m/>
    <m/>
    <m/>
    <n v="1"/>
    <n v="0.4"/>
    <n v="0"/>
    <n v="0"/>
    <s v="SOBRESALIENTE"/>
    <s v="BAJO"/>
    <s v="CRÍTICO"/>
    <s v="CRÍTICO"/>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s v="Disminución de predios con resolución de trasferencia sin registrar en la oficina de instrumentos públicos "/>
    <s v="ACTIVO"/>
    <s v="ACTIVO"/>
    <s v="ELIMINADO"/>
    <m/>
    <s v="Secretaría de Vivienda Social y Hábitat"/>
    <s v="EFECTIVIDAD"/>
    <s v="Porcentaje"/>
    <s v="Número de resoluciones de trasferencia no registradas en la oficina de instrumentos Públicos sobre el Número de Resoluciones de Trasferencia proyectadas por cien (100)"/>
    <s v="(V1 / V2) * 100"/>
    <s v="Trimestral"/>
    <n v="0.05"/>
    <n v="0.1"/>
    <n v="0.15"/>
    <n v="0.2"/>
    <n v="0.48"/>
    <m/>
    <m/>
    <n v="1.04"/>
    <m/>
    <m/>
    <m/>
    <m/>
    <m/>
    <m/>
    <m/>
    <m/>
    <m/>
    <n v="0.10416666666666667"/>
    <n v="9.6153846153846159E-2"/>
    <n v="0"/>
    <n v="0"/>
    <s v="CRÍTICO"/>
    <s v="CRÍTICO"/>
    <s v="CRÍTICO"/>
    <s v="CRÍTICO"/>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s v="Número de subsidios municipales de vivienda asignados y de viviendas entregados por persona."/>
    <s v="ACTIVO"/>
    <s v="ACTIVO"/>
    <m/>
    <m/>
    <s v="Secretaría de Vivienda Social y Hábitat"/>
    <s v="EFICIENCIA"/>
    <s v="Valor"/>
    <s v="Número de Subsidios Municipales de Vivienda asignados y Número de viviendas entregadas en el trimestre  sobre Número de viviendas entregadas en el trimestre"/>
    <s v="(V1 / V2)"/>
    <s v="Trimestral"/>
    <n v="56"/>
    <n v="56"/>
    <n v="56"/>
    <n v="56"/>
    <n v="58"/>
    <m/>
    <m/>
    <n v="63"/>
    <m/>
    <m/>
    <m/>
    <m/>
    <m/>
    <m/>
    <m/>
    <m/>
    <m/>
    <n v="1.0357142857142858"/>
    <n v="1.125"/>
    <n v="0"/>
    <n v="0"/>
    <s v="SOBRESALIENTE"/>
    <s v="SOBRESALIENTE"/>
    <s v="CRÍTICO"/>
    <s v="CRÍTICO"/>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s v="Porcentaje de cumplimiento en la asignación del subsidio municipal de vivienda de interés social "/>
    <s v="ACTIVO"/>
    <s v="ACTIVO"/>
    <m/>
    <m/>
    <s v="Secretaría de Vivienda Social y Hábitat"/>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s v="Trimestral"/>
    <n v="0.25"/>
    <n v="0.5"/>
    <n v="0.75"/>
    <n v="1"/>
    <n v="0.99"/>
    <m/>
    <m/>
    <n v="0.64"/>
    <m/>
    <m/>
    <m/>
    <m/>
    <m/>
    <m/>
    <m/>
    <m/>
    <m/>
    <n v="3.96"/>
    <n v="1.28"/>
    <n v="0"/>
    <n v="0"/>
    <s v="SOBRESALIENTE"/>
    <s v="SOBRESALIENTE"/>
    <s v="CRÍTICO"/>
    <s v="CRÍTICO"/>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s v="Disminución del déficit cualitativo y cuantitativo de vivienda "/>
    <s v="ACTIVO"/>
    <s v="ACTIVO"/>
    <m/>
    <m/>
    <s v="Secretaría de Vivienda Social y Hábitat"/>
    <s v="EFECTIVIDAD"/>
    <s v="Porcentaje"/>
    <s v="Número de Viviendas entregadas y subsidios entregados en el año sobre Déficit cuantitativo y cualitativo de vivienda de la vigencia actual por cien"/>
    <s v="(V1 / V2) * 100"/>
    <s v="Semestral"/>
    <m/>
    <n v="0.3"/>
    <m/>
    <n v="0.3"/>
    <n v="0.03"/>
    <m/>
    <m/>
    <m/>
    <m/>
    <m/>
    <m/>
    <m/>
    <m/>
    <m/>
    <m/>
    <m/>
    <m/>
    <m/>
    <n v="0.1"/>
    <m/>
    <n v="0"/>
    <s v="NO APLICA"/>
    <s v="CRÍTICO"/>
    <s v="NO APLICA"/>
    <s v="CRÍTICO"/>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s v="Porcentaje de ejecución presupuestal en acciones de rectoría en salud para la vigencia"/>
    <s v="ACTIVO"/>
    <s v="ACTIVO"/>
    <m/>
    <m/>
    <s v="Secretaría de Salud Pública"/>
    <s v="EFICACIA"/>
    <s v="Porcentaje"/>
    <s v="Presupuesto ejecutado en acciones de rectoría en salud para la vigencia sobre Presupuesto programado para acciones de rectoría en salud para la vigencia por cien"/>
    <s v="(V1 / V2) * 100"/>
    <s v="Mensual"/>
    <n v="0.25"/>
    <n v="0.5"/>
    <n v="0.75"/>
    <n v="1"/>
    <s v="0,72%"/>
    <s v="1,35%"/>
    <s v="26,16%"/>
    <m/>
    <m/>
    <m/>
    <m/>
    <m/>
    <m/>
    <m/>
    <m/>
    <m/>
    <m/>
    <n v="1.0464"/>
    <n v="0"/>
    <n v="0"/>
    <n v="0"/>
    <s v="SOBRESALIENTE"/>
    <s v="CRÍTICO"/>
    <s v="CRÍTICO"/>
    <s v="CRÍTICO"/>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s v="Promedio simple del  porcentaje de ejecución del Plan de Acción de rectoría en Salud Pública"/>
    <s v="ACTIVO"/>
    <s v="ACTIVO"/>
    <m/>
    <m/>
    <s v="Secretaría de Salud Pública"/>
    <s v="EFICACIA"/>
    <s v="Porcentaje"/>
    <s v="Sumatoria del  porcentaje de ejecución de acciones programadas en el plan de acción de rectoría en salud pública sobre Número de acciones programadas en el plan de acción de rectoría en salud pública"/>
    <s v="(V1 / V2) "/>
    <s v="Trimestral"/>
    <n v="0.1"/>
    <n v="0.35"/>
    <n v="0.65"/>
    <n v="0.9"/>
    <s v="17,31%  "/>
    <m/>
    <m/>
    <m/>
    <m/>
    <m/>
    <m/>
    <m/>
    <m/>
    <m/>
    <m/>
    <m/>
    <m/>
    <n v="1.7309999999999999"/>
    <n v="0"/>
    <n v="0"/>
    <n v="0"/>
    <s v="SOBRESALIENTE"/>
    <s v="CRÍTICO"/>
    <s v="CRÍTICO"/>
    <s v="CRÍTICO"/>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s v="Porcentaje de cumplimiento oportuno de los cronogramas de planes de trabajo de rectoría en salud"/>
    <s v="ACTIVO"/>
    <s v="ACTIVO"/>
    <m/>
    <m/>
    <s v="Secretaría de Salud Pública"/>
    <s v="EFICIENCIA"/>
    <s v="Porcentaje"/>
    <s v="Número de planes de trabajo misionales ejecutados en el tiempo programado(oportunamente) sobre el Número  Total de planes de trabajo misionales formulados por cien"/>
    <s v="(V1 / V2) * 100"/>
    <s v="Trimestral"/>
    <n v="0.8"/>
    <n v="0.8"/>
    <n v="0.8"/>
    <n v="0.8"/>
    <n v="0.81820000000000004"/>
    <m/>
    <m/>
    <m/>
    <m/>
    <m/>
    <m/>
    <m/>
    <m/>
    <m/>
    <m/>
    <m/>
    <m/>
    <n v="1.02275"/>
    <n v="0"/>
    <n v="0"/>
    <n v="0"/>
    <s v="SOBRESALIENTE"/>
    <s v="CRÍTICO"/>
    <s v="CRÍTICO"/>
    <s v="CRÍTICO"/>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s v="Índice de indicadores de efectividad en salud priorizados"/>
    <s v="ACTIVO"/>
    <s v="ACTIVO"/>
    <m/>
    <m/>
    <s v="Secretaría de Salud Pública"/>
    <s v="EFECTIVIDAD"/>
    <s v="Porcentaje"/>
    <s v="Sumatoria de indicadores de efectividad en salud controlados sobre sumatoria de indicadores de efectividad en salud priorizados por cien "/>
    <s v="(V1 / V2) * 100"/>
    <s v="Anual"/>
    <m/>
    <m/>
    <m/>
    <n v="0.83"/>
    <m/>
    <m/>
    <m/>
    <m/>
    <m/>
    <m/>
    <m/>
    <m/>
    <m/>
    <m/>
    <m/>
    <m/>
    <m/>
    <m/>
    <m/>
    <m/>
    <m/>
    <s v="NO APLICA"/>
    <s v="NO APLICA"/>
    <s v="NO APLICA"/>
    <s v="CRÍTICO"/>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s v="Porcentaje de politicas públicas orientadas a los grupos poblacionales del proceso aprobadas y en implementación "/>
    <s v="ACTIVO"/>
    <s v="ACTIVO"/>
    <m/>
    <m/>
    <s v="Secretaría de Bienestar Social"/>
    <s v="EFICACIA"/>
    <s v="Porcentaje"/>
    <s v="Número de poblaciones con politicas publicas aprobadas mediante acto administrativo o en implementacion en el periodo evaluado sobre Número de total de poblaciones atendidas por el proceso"/>
    <s v=" (V1/ V2) *100  "/>
    <s v="Trimestral"/>
    <m/>
    <n v="1"/>
    <m/>
    <m/>
    <m/>
    <m/>
    <m/>
    <n v="0.372"/>
    <m/>
    <m/>
    <m/>
    <m/>
    <m/>
    <m/>
    <m/>
    <m/>
    <s v="CRECIENTE"/>
    <m/>
    <n v="0.372"/>
    <m/>
    <m/>
    <s v="NO APLICA"/>
    <s v="CRÍTICO"/>
    <s v="NO APLICA"/>
    <s v="CRÍTICO"/>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s v="Nivel de avance de la evaluación y/o ajuste de las políticas sociales aprobadas en el municipio de Santiago de Cali"/>
    <s v="ACTIVO"/>
    <s v="ELIMINADO"/>
    <m/>
    <m/>
    <s v="Secretaría de Bienestar Social"/>
    <s v="EFICACIA"/>
    <s v="Porcentaje"/>
    <s v="Número de productos entregados en el periodo para la evaluación y/o ajuste de la política pública sobre Número  de productos planificados en el periodo para la evaluación y/o ajuste de la política pública"/>
    <s v=" (V1/ V2) *100  "/>
    <s v="Trimestral"/>
    <n v="0.25"/>
    <n v="0.5"/>
    <n v="0.75"/>
    <n v="1"/>
    <n v="1"/>
    <m/>
    <m/>
    <m/>
    <m/>
    <m/>
    <m/>
    <m/>
    <m/>
    <m/>
    <m/>
    <m/>
    <s v="CRECIENTE"/>
    <n v="4"/>
    <n v="0"/>
    <n v="0"/>
    <n v="0"/>
    <s v="SOBRESALIENTE"/>
    <s v="CRÍTICO"/>
    <s v="CRÍTICO"/>
    <s v="CRÍTICO"/>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s v="Porcentaje de mesas técnicas y comités activos en el desarrollo de acciones para la formulación y seguimiento de las politicas  sociales de los grupos poblacionales del proceso"/>
    <s v="ACTIVO"/>
    <s v="ACTIVO"/>
    <m/>
    <m/>
    <s v="Secretaría de Bienestar Social"/>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s v="Trimestral"/>
    <m/>
    <n v="1"/>
    <n v="1"/>
    <n v="1"/>
    <n v="1"/>
    <m/>
    <m/>
    <n v="0.52300000000000002"/>
    <m/>
    <m/>
    <m/>
    <m/>
    <m/>
    <m/>
    <m/>
    <m/>
    <s v="CRECIENTE"/>
    <m/>
    <n v="0.52300000000000002"/>
    <n v="0.52300000000000002"/>
    <n v="0"/>
    <s v="NO APLICA"/>
    <s v="BAJO"/>
    <s v="BAJO"/>
    <s v="CRÍTICO"/>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s v="Porcentaje de personas en condición de vulnerabilidad manifiesta atendidas"/>
    <s v="ACTIVO"/>
    <s v="ACTIVO"/>
    <m/>
    <m/>
    <s v="Secretaría de Bienestar Social"/>
    <s v="EFICACIA"/>
    <s v="Porcentaje"/>
    <s v="Número de personas en condición de vulnerabilidad atendidas sobre Número  de solicitudes de atención de personas en condición de vulnerabilidad en el periodo"/>
    <s v=" (V1/ V2) *100  "/>
    <s v="Trimestral"/>
    <n v="0.7"/>
    <n v="1"/>
    <m/>
    <m/>
    <n v="0.91"/>
    <m/>
    <m/>
    <n v="0.61"/>
    <m/>
    <m/>
    <m/>
    <m/>
    <m/>
    <m/>
    <m/>
    <m/>
    <s v="CRECIENTE"/>
    <n v="1.3"/>
    <n v="0.61"/>
    <e v="#DIV/0!"/>
    <e v="#DIV/0!"/>
    <s v="SOBRESALIENTE"/>
    <s v="MEDIO"/>
    <e v="#DIV/0!"/>
    <e v="#DIV/0!"/>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s v="Porcentaje de personas atendidas en servicios de sensibilización y acompañamiento para la promoción de derechos sociales y culturales"/>
    <m/>
    <s v="NUEVO"/>
    <m/>
    <m/>
    <m/>
    <s v="EFICACIA"/>
    <s v="Porcentaje"/>
    <s v="Número de personas atendidas en acciones de promocion sobre Número total de personas a atender en acciones de promocion según las metas de los proyectos definidas en el POAI para el año"/>
    <m/>
    <s v="Trimestral"/>
    <n v="1"/>
    <n v="1"/>
    <n v="1"/>
    <n v="1"/>
    <m/>
    <m/>
    <m/>
    <n v="0.73"/>
    <m/>
    <m/>
    <m/>
    <m/>
    <m/>
    <m/>
    <m/>
    <m/>
    <s v="CRECIENTE"/>
    <m/>
    <n v="0.73"/>
    <m/>
    <m/>
    <s v="NO APLICA"/>
    <s v="SATISFACTORIO"/>
    <m/>
    <m/>
  </r>
  <r>
    <n v="72"/>
    <s v="Cali progresa contigo 2016 - 2019"/>
    <s v="1. Cali Social y Diversa"/>
    <s v="No aplica"/>
    <s v="No aplica"/>
    <s v="Desarrollo Social MMDS01"/>
    <s v="MISIONAL"/>
    <s v="MMDS01.07"/>
    <x v="13"/>
    <s v="NO APLICA"/>
    <s v="MMDS01.07.18.P08 - MMDS01.07.18.P09 - MMDS01.07.18.P11"/>
    <s v="MMDS01.07.18.FT06"/>
    <s v="Porcentaje de personas inscritas en los programas nacionales dirigidos a grupos poblacionales determinados por la ley que cobran los subsidios y transferencias económicas condicionadas."/>
    <m/>
    <s v="NUEVO"/>
    <m/>
    <m/>
    <m/>
    <s v="EFECTIVIDAD"/>
    <s v="Porcentaje"/>
    <s v="Número de personas que cobran los subsidios sobre "/>
    <m/>
    <s v="Trimestral"/>
    <n v="1"/>
    <n v="1"/>
    <n v="1"/>
    <n v="1"/>
    <m/>
    <m/>
    <m/>
    <n v="0.7"/>
    <m/>
    <m/>
    <m/>
    <m/>
    <m/>
    <m/>
    <m/>
    <m/>
    <s v="CRECIENTE"/>
    <m/>
    <n v="0.7"/>
    <m/>
    <m/>
    <m/>
    <s v="SATISFACTORIO"/>
    <m/>
    <m/>
  </r>
  <r>
    <n v="73"/>
    <s v="Cali progresa contigo 2016 - 2019"/>
    <s v="1. Cali Social y Diversa"/>
    <s v="No aplica"/>
    <s v="No aplica"/>
    <s v="Desarrollo Social MMDS01"/>
    <s v="MISIONAL"/>
    <s v="MMDS01.07"/>
    <x v="13"/>
    <s v="NO APLICA"/>
    <s v="MMDS01.07.18.P19"/>
    <s v="MMDS01.07.18.FT07"/>
    <s v="Porcentaje de personas victimas del conflicto armado que reciben atencion humanitaria inmediata para la protección de derechos."/>
    <m/>
    <s v="NUEVO"/>
    <m/>
    <m/>
    <m/>
    <s v="EFICACIA"/>
    <s v="Porcentaje"/>
    <s v="Número de personas que reciben atencion humanitaria inmediata sobre Número de total de personas que solicitan la atención humanitaria de acuerdo con los terminos de ley"/>
    <m/>
    <s v="Trimestral"/>
    <n v="1"/>
    <n v="1"/>
    <n v="1"/>
    <n v="1"/>
    <m/>
    <m/>
    <m/>
    <n v="1"/>
    <m/>
    <m/>
    <m/>
    <m/>
    <m/>
    <m/>
    <m/>
    <m/>
    <s v="CRECIENTE"/>
    <m/>
    <n v="1"/>
    <m/>
    <m/>
    <m/>
    <s v="SOBRESALIENTE"/>
    <m/>
    <m/>
  </r>
  <r>
    <n v="74"/>
    <s v="Cali progresa contigo 2016 - 2019"/>
    <s v="1. Cali Social y Diversa"/>
    <s v="4106. Lucha contra la pobreza extrema"/>
    <s v="4106001. Atención a población en extrema vulnerabilidad."/>
    <s v="Desarrollo Social MMDS01"/>
    <s v="MISIONAL"/>
    <s v="MMDS01.07"/>
    <x v="13"/>
    <s v="NO APLICA"/>
    <s v="No Aplica"/>
    <s v="MMDS01.07.18.FT08"/>
    <s v="Porcentaje de Familias y Hogares en situación de pobreza y pobreza extrema a los que se les brinda atención integral en articulación con los programas nacionales"/>
    <m/>
    <s v="NUEVO"/>
    <m/>
    <m/>
    <m/>
    <s v="EFECTIVIDAD"/>
    <s v="Porcentaje"/>
    <s v="Número de Familias y Hogares en situacion de pobreza o pobreza extrema que son atendidos sobre Número total de Familias y Hogares potencialmente beneficiarios en la cuidad de Cali."/>
    <m/>
    <s v="Trimestral"/>
    <n v="1"/>
    <n v="1"/>
    <n v="1"/>
    <n v="1"/>
    <m/>
    <m/>
    <m/>
    <n v="0.372"/>
    <m/>
    <m/>
    <m/>
    <m/>
    <m/>
    <m/>
    <m/>
    <m/>
    <s v="CRECIENTE"/>
    <m/>
    <n v="0.372"/>
    <m/>
    <m/>
    <m/>
    <s v="CRÍTICO"/>
    <m/>
    <m/>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s v="Nivel de satisfacción del usuario con los servicios del proceso"/>
    <m/>
    <s v="NUEVO"/>
    <m/>
    <m/>
    <m/>
    <s v="EFECTIVIDAD"/>
    <s v="Porcentaje"/>
    <s v="Número de personas que califican el servicio como satisfactorio sobre Número de personas que diligencian las encuestas de satisfacción con los servicios"/>
    <m/>
    <s v="Trimestral"/>
    <n v="1"/>
    <n v="1"/>
    <n v="1"/>
    <n v="1"/>
    <m/>
    <m/>
    <m/>
    <n v="1"/>
    <m/>
    <m/>
    <m/>
    <m/>
    <m/>
    <m/>
    <m/>
    <m/>
    <s v="CRECIENTE"/>
    <m/>
    <n v="1"/>
    <m/>
    <m/>
    <m/>
    <s v="SOBRESALIENTE"/>
    <m/>
    <m/>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s v="Porcentaje de avance acumulado del plan de Gestión Integral de Residuos Sólidos (PGIRS)"/>
    <s v="ACTIVO"/>
    <s v="ACTIVO"/>
    <m/>
    <m/>
    <s v="Departamento Administrativo de Planeación Municipal"/>
    <s v="EFICACIA"/>
    <s v="Porcentaje"/>
    <s v="Sumatoria de los avances porcentuales de los programas del PGIRS sobre Número de programas del PGIRS"/>
    <s v="(V1 / V2) * 100"/>
    <s v="Anual"/>
    <m/>
    <m/>
    <m/>
    <m/>
    <m/>
    <m/>
    <m/>
    <m/>
    <m/>
    <m/>
    <m/>
    <m/>
    <m/>
    <m/>
    <m/>
    <m/>
    <m/>
    <m/>
    <m/>
    <m/>
    <m/>
    <s v="NO APLICA"/>
    <s v="NO APLICA"/>
    <s v="NO APLICA"/>
    <s v="CRÍTICO"/>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s v="Oportunidad en el reporte  completo  de la  información para el seguimiento del cumplimiento del PGIRS 2015-2027 de los organismos y entidades  involucradas."/>
    <s v="ACTIVO"/>
    <s v="ELIMINADO"/>
    <m/>
    <m/>
    <s v="Departamento Administrativo de Planeación Municipal"/>
    <s v="EFICIENCIA"/>
    <s v="Porcentaje"/>
    <s v="Sumatoria de los resultados de los programas del PGIRS  sobre el Número de programas del PGIRS"/>
    <s v="(V1 / V2)"/>
    <s v="Semestral"/>
    <m/>
    <n v="1"/>
    <m/>
    <n v="1"/>
    <m/>
    <m/>
    <m/>
    <m/>
    <m/>
    <m/>
    <m/>
    <m/>
    <m/>
    <m/>
    <m/>
    <m/>
    <m/>
    <m/>
    <m/>
    <m/>
    <n v="0"/>
    <s v="NO APLICA"/>
    <s v="NO APLICA"/>
    <s v="NO APLICA"/>
    <s v="CRÍTICO"/>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s v="Porcentaje de avance acumulado del plan de ejecución y los proyectos de estudio del Plan de Ordenamiento Territorial (POT)"/>
    <s v="ACTIVO"/>
    <s v="ACTIVO"/>
    <m/>
    <m/>
    <s v="Departamento Administrativo de Planeación Municipal"/>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s v="Semestral"/>
    <m/>
    <n v="0.20799999999999999"/>
    <m/>
    <n v="0.25"/>
    <n v="0.28000000000000003"/>
    <m/>
    <m/>
    <m/>
    <m/>
    <m/>
    <m/>
    <m/>
    <m/>
    <m/>
    <m/>
    <m/>
    <m/>
    <m/>
    <n v="1.3461538461538463"/>
    <m/>
    <n v="0"/>
    <s v="NO APLICA"/>
    <s v="SOBRESALIENTE"/>
    <s v="NO APLICA"/>
    <s v="CRÍTICO"/>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s v="Porcentaje de implementación del Plan Estadístico Territorial"/>
    <s v="ACTIVO"/>
    <s v="ACTIVO"/>
    <m/>
    <m/>
    <s v="Departamento Administrativo de Planeación Municipal"/>
    <s v="EFICACIA"/>
    <s v="Porcentaje"/>
    <s v="Porcentaje de avance de la implementación del Plan Estadístico Territorial del año en curso sobre Porcentaje de avance de la implementeación del Plan Estadístico Teritorial proyectado para el año en curso"/>
    <s v="(V1/V2)*100"/>
    <s v="Semestral"/>
    <m/>
    <n v="0.4"/>
    <m/>
    <n v="1"/>
    <n v="0.17"/>
    <m/>
    <m/>
    <m/>
    <m/>
    <m/>
    <m/>
    <m/>
    <m/>
    <m/>
    <m/>
    <m/>
    <m/>
    <m/>
    <n v="0.42499999999999999"/>
    <m/>
    <n v="0"/>
    <s v="NO APLICA"/>
    <s v="BAJO"/>
    <s v="NO APLICA"/>
    <s v="CRÍTICO"/>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s v="Porcentaje de metadatos elaborados"/>
    <s v="ACTIVO"/>
    <s v="ACTIVO"/>
    <m/>
    <m/>
    <s v="Departamento Administrativo de Planeación Municipal"/>
    <s v="EFICACIA"/>
    <s v="Porcentaje"/>
    <s v="Metadatos elaborados en un año sobre Metadatos planeados para un año"/>
    <s v="(V1/V2)*100"/>
    <s v="Anual"/>
    <m/>
    <m/>
    <m/>
    <n v="1"/>
    <m/>
    <m/>
    <m/>
    <m/>
    <m/>
    <m/>
    <m/>
    <m/>
    <m/>
    <m/>
    <m/>
    <m/>
    <m/>
    <m/>
    <m/>
    <m/>
    <n v="0"/>
    <s v="NO APLICA"/>
    <s v="NO APLICA"/>
    <s v="NO APLICA"/>
    <s v="CRÍTICO"/>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s v="Porcentaje de sistemas de remoción de aguas residuales construidos o mejorados respecto a los proyectados"/>
    <s v="ACTIVO"/>
    <s v="ACTIVO"/>
    <m/>
    <m/>
    <s v="Unidad Administrativa Especial de Servicios Públicos"/>
    <s v="EFICACIA"/>
    <s v="Porcentaje"/>
    <s v="Número de habitantes del área rural cubiertos con acueductos con plantas de tratamiento de agua potable durante la vigencia sobre Número de habitantes del área rural de Cali durante la vigencia) por cien"/>
    <s v="(V1 / V2) * 100"/>
    <s v="Semestral"/>
    <m/>
    <n v="0.2"/>
    <m/>
    <n v="1"/>
    <n v="0.44"/>
    <m/>
    <m/>
    <m/>
    <m/>
    <m/>
    <m/>
    <m/>
    <m/>
    <m/>
    <m/>
    <m/>
    <m/>
    <m/>
    <n v="2.1999999999999997"/>
    <m/>
    <n v="0"/>
    <s v="NO APLICA"/>
    <s v="SOBRESALIENTE"/>
    <s v="NO APLICA"/>
    <s v="CRÍTICO"/>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s v="Cobertura de  sistemas de acueductos con plantas de tratamiento en la población del area rural"/>
    <s v="ACTIVO"/>
    <s v="ACTIVO"/>
    <m/>
    <m/>
    <s v="Unidad Administrativa Especial de Servicios Públicos"/>
    <s v="EFICACIA"/>
    <s v="Porcentaje"/>
    <s v="Número de habitantes del área rural cubiertos con alcantarillados con plantas de tratamiento de aguas residuales durante la vigencia sobre Número de habitantes del área rural de Cali durante la vigencia) por cien"/>
    <s v="(V1 / V2) * 100"/>
    <s v="Semestral"/>
    <m/>
    <n v="0.8"/>
    <m/>
    <n v="0.8"/>
    <n v="0.99"/>
    <m/>
    <m/>
    <m/>
    <m/>
    <m/>
    <m/>
    <m/>
    <m/>
    <m/>
    <m/>
    <m/>
    <m/>
    <m/>
    <n v="1.2374999999999998"/>
    <m/>
    <n v="0"/>
    <s v="NO APLICA"/>
    <s v="SOBRESALIENTE"/>
    <s v="NO APLICA"/>
    <s v="CRÍTICO"/>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s v="Porcentaje de cobertura en la población del área rural con sistemas de alcantarillados con sistemas de tratamiento de agua residual"/>
    <s v="ACTIVO"/>
    <s v="ACTIVO"/>
    <m/>
    <m/>
    <s v="Unidad Administrativa Especial de Servicios Públicos"/>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s v="Semestral"/>
    <m/>
    <n v="0.8"/>
    <m/>
    <n v="0.8"/>
    <n v="0.62"/>
    <m/>
    <m/>
    <m/>
    <m/>
    <m/>
    <m/>
    <m/>
    <m/>
    <m/>
    <m/>
    <m/>
    <m/>
    <m/>
    <n v="0.77499999999999991"/>
    <m/>
    <n v="0"/>
    <s v="NO APLICA"/>
    <s v="SATISFACTORIO"/>
    <s v="NO APLICA"/>
    <s v="CRÍTICO"/>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s v="Porcentaje de sistemas de abasto y/o plantas de tratamiento de agua potable construidos o mejorados respecto de los proyectados"/>
    <s v="ACTIVO"/>
    <s v="ACTIVO"/>
    <m/>
    <m/>
    <s v="Unidad Administrativa Especial de Servicios Públicos"/>
    <s v="EFICACIA"/>
    <s v="Porcentaje"/>
    <s v="Número de sistemas de abastos construidos o mejorados durante el periodo sobre Número de sistemas de abasto proyectados a construir o mejorar en la zona rural de Cali durante el periodo) por cien"/>
    <s v="(V1 / V2) * 100"/>
    <s v="Semestral"/>
    <m/>
    <n v="0.3"/>
    <m/>
    <n v="0.3"/>
    <n v="0"/>
    <m/>
    <m/>
    <m/>
    <m/>
    <m/>
    <m/>
    <m/>
    <m/>
    <m/>
    <m/>
    <m/>
    <m/>
    <m/>
    <n v="0"/>
    <m/>
    <n v="0"/>
    <s v="NO APLICA"/>
    <s v="CRÍTICO"/>
    <s v="NO APLICA"/>
    <s v="CRÍTICO"/>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s v="Porcentaje de sistemas de acueductos con plantas de tratamiento de agua potable respecto al  total de sistemas"/>
    <s v="ACTIVO"/>
    <s v="ACTIVO"/>
    <m/>
    <m/>
    <s v="Unidad Administrativa Especial de Servicios Públicos"/>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s v="Semestral"/>
    <m/>
    <n v="0.7"/>
    <m/>
    <n v="0.7"/>
    <n v="0.69"/>
    <m/>
    <m/>
    <m/>
    <m/>
    <m/>
    <m/>
    <m/>
    <m/>
    <m/>
    <m/>
    <m/>
    <m/>
    <m/>
    <n v="0.98571428571428565"/>
    <m/>
    <n v="0"/>
    <s v="NO APLICA"/>
    <s v="SOBRESALIENTE"/>
    <s v="NO APLICA"/>
    <s v="CRÍTICO"/>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s v="Porcentaje de cumplimiento  de la programación de asistencias técnicas (en componentes técnicos, sociales y a viviendas) a las Juntas Administradoras de Acueducto y Alcantarillado en la zona rural de Cali"/>
    <s v="ACTIVO"/>
    <s v="ACTIVO"/>
    <m/>
    <m/>
    <s v="Unidad Administrativa Especial de Servicios Públicos"/>
    <s v="EFICACIA"/>
    <s v="Porcentaje"/>
    <s v="Número de asistencias realizadas a las Juntas Administradoras de Acueducto y Alcantarillado sobre Número de asistencias (en componentes técnicos, sociales y economicos) programadas en la zona rural de Cali"/>
    <s v="(V1 / V2) * 100"/>
    <s v="Trimestral"/>
    <n v="0.1"/>
    <n v="0.5"/>
    <n v="0.75"/>
    <n v="1"/>
    <n v="0.11"/>
    <m/>
    <m/>
    <n v="0.41"/>
    <m/>
    <m/>
    <m/>
    <m/>
    <m/>
    <m/>
    <m/>
    <m/>
    <m/>
    <n v="1.0999999999999999"/>
    <n v="0.82"/>
    <n v="0"/>
    <n v="0"/>
    <s v="SOBRESALIENTE"/>
    <s v="SOBRESALIENTE"/>
    <s v="CRÍTICO"/>
    <s v="CRÍTICO"/>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s v="Cobertura  de las asistencias técnicas (en componentes técnicos, sociales y a viviendas) a las Juntas Administradoras de Acueducto y Alcantarillado en la zona rural de Cali"/>
    <s v="ACTIVO"/>
    <s v="ACTIVO"/>
    <m/>
    <m/>
    <s v="Unidad Administrativa Especial de Servicios Públicos"/>
    <s v="EFICACIA"/>
    <s v="Porcentaje"/>
    <s v="Número de asistencias realizadas a las Juntas Administradoras de Acueducto y Alcantarillado sobre Número de Juntas Administradoras de Acueducto y Alcantarillado de la zona rural de Cali"/>
    <s v="(V1 / V2) * 100"/>
    <s v="Trimestral"/>
    <n v="0.25"/>
    <n v="0.5"/>
    <n v="0.75"/>
    <n v="1"/>
    <n v="0.48"/>
    <m/>
    <m/>
    <n v="0.66"/>
    <m/>
    <m/>
    <m/>
    <m/>
    <m/>
    <m/>
    <m/>
    <m/>
    <m/>
    <n v="1.92"/>
    <n v="1.32"/>
    <n v="0"/>
    <n v="0"/>
    <s v="SOBRESALIENTE"/>
    <s v="SOBRESALIENTE"/>
    <s v="CRÍTICO"/>
    <s v="CRÍTICO"/>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s v="Cobertura de los subsidios acueducto en los suscriptores de los estratos 1, 2 y 3  en el municipio de Santiago de Cali"/>
    <s v="ACTIVO"/>
    <s v="ACTIVO"/>
    <m/>
    <m/>
    <s v="Unidad Administrativa Especial de Servicios Públicos"/>
    <s v="EFICACIA"/>
    <s v="Porcentaje"/>
    <s v="Número  de suscriptores de  los estratos 1, 2 y 3   beneficiados del subsidio de acueducto en el municipio de Santiago de Cali sobre Número de total de suscriptores de los estratos 1, 2 y 3 en el municipio de Santiago de Cali"/>
    <s v="(V1 / V2) * 100"/>
    <s v="Trimestral"/>
    <n v="1"/>
    <n v="1"/>
    <n v="1"/>
    <n v="1"/>
    <n v="1"/>
    <m/>
    <m/>
    <n v="1"/>
    <m/>
    <m/>
    <m/>
    <m/>
    <m/>
    <m/>
    <m/>
    <m/>
    <m/>
    <n v="1"/>
    <n v="1"/>
    <n v="0"/>
    <n v="0"/>
    <s v="SOBRESALIENTE"/>
    <s v="SOBRESALIENTE"/>
    <s v="CRÍTICO"/>
    <s v="CRÍTICO"/>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s v="Verificación de las cuentas de cobro por déficit de subsidios"/>
    <s v="ACTIVO"/>
    <s v="ACTIVO"/>
    <m/>
    <m/>
    <s v="Unidad Administrativa Especial de Servicios Públicos"/>
    <s v="EFICACIA"/>
    <s v="Porcentaje"/>
    <s v="Número total de cuentas de cobro verificadas por el municipio sobre Número de cuentas de cobro por deficit de subsidios radicadas por las ESPD"/>
    <s v="(V1 / V2) * 100"/>
    <s v="Semestral"/>
    <m/>
    <n v="1"/>
    <m/>
    <n v="1"/>
    <n v="1"/>
    <m/>
    <m/>
    <m/>
    <m/>
    <m/>
    <m/>
    <m/>
    <m/>
    <m/>
    <m/>
    <m/>
    <m/>
    <m/>
    <n v="1"/>
    <m/>
    <n v="0"/>
    <s v="NO APLICA"/>
    <s v="SOBRESALIENTE"/>
    <s v="NO APLICA"/>
    <s v="CRÍTICO"/>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s v="Cobertura del programa de mínimo vital"/>
    <s v="ACTIVO"/>
    <s v="ACTIVO"/>
    <m/>
    <m/>
    <s v="Unidad Administrativa Especial de Servicios Públicos"/>
    <s v="EFICACIA"/>
    <s v="Porcentaje"/>
    <s v="Número de suscriptores de los estratos 1 y 2  beneficiados con el programa de mínimo vital sobre Número total de suscriptores de los estratos 1 y 2 registrados en el Municipio de Santiago de Cali"/>
    <s v="(V1 / V2) * 100"/>
    <s v="Trimestral"/>
    <n v="0.95"/>
    <n v="0.95"/>
    <n v="0.95"/>
    <n v="0.95"/>
    <n v="0"/>
    <m/>
    <m/>
    <n v="0.93"/>
    <m/>
    <m/>
    <m/>
    <m/>
    <m/>
    <m/>
    <m/>
    <m/>
    <m/>
    <n v="0"/>
    <n v="0.97894736842105268"/>
    <n v="0"/>
    <n v="0"/>
    <s v="CRÍTICO"/>
    <s v="SOBRESALIENTE"/>
    <s v="CRÍTICO"/>
    <s v="CRÍTICO"/>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s v="Ejecución presupuestal del programa de minimo vital"/>
    <s v="ACTIVO"/>
    <s v="ACTIVO"/>
    <m/>
    <m/>
    <s v="Unidad Administrativa Especial de Servicios Públicos"/>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s v="Trimestral"/>
    <n v="0.25"/>
    <n v="0.5"/>
    <n v="0.75"/>
    <n v="1"/>
    <n v="1"/>
    <m/>
    <m/>
    <n v="1"/>
    <m/>
    <m/>
    <m/>
    <m/>
    <m/>
    <m/>
    <m/>
    <m/>
    <m/>
    <n v="4"/>
    <n v="2"/>
    <n v="0"/>
    <n v="0"/>
    <s v="SOBRESALIENTE"/>
    <s v="SOBRESALIENTE"/>
    <s v="CRÍTICO"/>
    <s v="CRÍTICO"/>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s v="Cumplimiento en la programación de visitas de seguimiento"/>
    <m/>
    <s v="NUEVO"/>
    <m/>
    <m/>
    <s v="Unidad Administrativa Especial de Servicios Públicos"/>
    <s v="EFICACIA"/>
    <s v="Porcentaje"/>
    <s v="Número de visitas de seguimiento  realizadas sobre Número de visitas de seguimiento  programadas"/>
    <s v="(V1 / V2) * 100"/>
    <s v="Trimestral"/>
    <n v="0.8"/>
    <n v="0.8"/>
    <n v="0.8"/>
    <n v="0.8"/>
    <m/>
    <m/>
    <m/>
    <m/>
    <m/>
    <m/>
    <m/>
    <m/>
    <m/>
    <m/>
    <m/>
    <m/>
    <m/>
    <m/>
    <m/>
    <n v="0"/>
    <n v="0"/>
    <m/>
    <s v="NO APLICA"/>
    <s v="CRÍTICO"/>
    <s v="CRÍTICO"/>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s v="Disminución en las novedades detectadas"/>
    <m/>
    <s v="NUEVO"/>
    <m/>
    <m/>
    <s v="Unidad Administrativa Especial de Servicios Públicos"/>
    <s v="EFECTIVIDAD"/>
    <s v="Porcentaje"/>
    <s v="Número de novedades detectadas en el periodo inmediatamente anterior sobre Número de novedades detectadas en el periodo "/>
    <s v="(V2 / V1) -1*100"/>
    <s v="Trimestral"/>
    <n v="-0.02"/>
    <n v="-0.02"/>
    <n v="-0.02"/>
    <n v="-0.02"/>
    <m/>
    <m/>
    <m/>
    <m/>
    <m/>
    <m/>
    <m/>
    <m/>
    <m/>
    <m/>
    <m/>
    <m/>
    <m/>
    <m/>
    <m/>
    <n v="0"/>
    <n v="0"/>
    <m/>
    <s v="NO APLICA"/>
    <s v="CRÍTICO"/>
    <s v="CRÍTICO"/>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s v="Oportunidad en la atención de las novedades reportadas"/>
    <m/>
    <s v="NUEVO"/>
    <m/>
    <m/>
    <s v="Unidad Administrativa Especial de Servicios Públicos"/>
    <s v="EFICACIA"/>
    <s v="Porcentaje"/>
    <s v="Número de novedades atendidas oportunamente sobre Número de novedades reportadas"/>
    <s v="(V1 / V2) * 100"/>
    <s v="Trimestral"/>
    <n v="1"/>
    <n v="1"/>
    <n v="1"/>
    <n v="1"/>
    <m/>
    <m/>
    <m/>
    <m/>
    <m/>
    <m/>
    <m/>
    <m/>
    <m/>
    <m/>
    <m/>
    <m/>
    <m/>
    <m/>
    <m/>
    <n v="0"/>
    <n v="0"/>
    <m/>
    <s v="NO APLICA"/>
    <s v="CRÍTICO"/>
    <s v="CRÍTICO"/>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s v="Porcentaje de Mutaciones realizadas en el periodo fiscal"/>
    <s v="ACTIVO"/>
    <s v="ACTIVO"/>
    <m/>
    <m/>
    <s v="Departamento Administrativo de Hacienda Municipal"/>
    <s v="EFICACIA"/>
    <s v="Porcentaje"/>
    <s v="Número de Mutaciones Realizadas  sobre el Número de Mutaciones Radicadas por cien (100) ."/>
    <s v="(V1 / V2) * 100"/>
    <s v="Trimestral"/>
    <n v="0.3"/>
    <n v="0.5"/>
    <n v="0.7"/>
    <n v="1"/>
    <n v="0.22"/>
    <m/>
    <m/>
    <m/>
    <m/>
    <m/>
    <m/>
    <m/>
    <m/>
    <m/>
    <m/>
    <m/>
    <m/>
    <n v="0.73333333333333339"/>
    <n v="0"/>
    <n v="0"/>
    <n v="0"/>
    <s v="SATISFACTORIO"/>
    <s v="CRÍTICO"/>
    <s v="CRÍTICO"/>
    <s v="CRÍTICO"/>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s v="Porcentaje de Mutaciones Realizadas a Tiempo"/>
    <s v="ACTIVO"/>
    <s v="ACTIVO"/>
    <m/>
    <m/>
    <s v="Departamento Administrativo de Hacienda Municipal"/>
    <s v="EFICIENCIA"/>
    <s v="Porcentaje"/>
    <s v="Número de solicitudes realizadas a tiempo sobre el Número de solicitudes de mutacion radicadas por cien (100)"/>
    <s v="(V1 / V2) * 100"/>
    <s v="Mensual"/>
    <n v="1"/>
    <n v="1"/>
    <n v="1"/>
    <n v="1"/>
    <n v="0"/>
    <n v="0.03"/>
    <n v="0.03"/>
    <m/>
    <m/>
    <m/>
    <m/>
    <m/>
    <m/>
    <m/>
    <m/>
    <m/>
    <m/>
    <n v="0.03"/>
    <n v="0"/>
    <n v="0"/>
    <n v="0"/>
    <s v="CRÍTICO"/>
    <s v="CRÍTICO"/>
    <s v="CRÍTICO"/>
    <s v="CRÍTICO"/>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s v="Porcentaje de disminucion en quejas y peticiones de los ciudadanos una vez realizado el proceso de actualización.  "/>
    <s v="ACTIVO"/>
    <s v="ACTIVO"/>
    <m/>
    <m/>
    <s v="Departamento Administrativo de Hacienda Municipal"/>
    <s v="EFECTIVIDAD"/>
    <s v="Porcentaje"/>
    <s v="Número de solicitudes de  quejas y peticiones atendidas a favor de los ciudadanos de las comunas actualizadas sobre Número de quejas y peticiones recibidas de las comunas actualizadas por (100)."/>
    <s v="(V1 / V2) * 100"/>
    <s v="Trimestral"/>
    <n v="0.01"/>
    <n v="0.01"/>
    <n v="0.01"/>
    <n v="0.01"/>
    <n v="0.219"/>
    <m/>
    <m/>
    <m/>
    <m/>
    <m/>
    <m/>
    <m/>
    <m/>
    <m/>
    <m/>
    <m/>
    <m/>
    <n v="4.5662100456621002E-2"/>
    <m/>
    <m/>
    <m/>
    <s v="CRÍTICO"/>
    <s v="NO APLICA"/>
    <m/>
    <m/>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s v="Porcentaje de Predios actualizados cartograficamente"/>
    <m/>
    <m/>
    <s v="NUEVO"/>
    <m/>
    <s v="Departamento Administrativo de Hacienda Municipal"/>
    <s v="EFICACIA"/>
    <s v="Porcentaje"/>
    <s v="Número de predios modificados en la variable física sobre Predios de la base de datos cartográfica"/>
    <s v="(V1 / V2) * 100"/>
    <s v="Mensual"/>
    <n v="1"/>
    <n v="1"/>
    <n v="1"/>
    <n v="1"/>
    <m/>
    <m/>
    <m/>
    <m/>
    <m/>
    <m/>
    <m/>
    <m/>
    <m/>
    <m/>
    <m/>
    <m/>
    <m/>
    <m/>
    <m/>
    <m/>
    <m/>
    <m/>
    <s v="NO APLICA"/>
    <m/>
    <m/>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s v="Porcentaje de Mutaciones realizadas de oficio en el periodo fiscal"/>
    <m/>
    <m/>
    <s v="NUEVO"/>
    <m/>
    <s v="Departamento Administrativo de Hacienda Municipal"/>
    <s v="EFICACIA"/>
    <s v="Porcentaje"/>
    <s v="Número de Rectificaciones de oficio realizadas en el periodo fiscal sobre Número de inconsistencias identificadas"/>
    <s v="(V1 / V2) * 100"/>
    <s v="Trimestral"/>
    <n v="0.3"/>
    <n v="0.5"/>
    <n v="0.7"/>
    <n v="1"/>
    <m/>
    <m/>
    <m/>
    <m/>
    <m/>
    <m/>
    <m/>
    <m/>
    <m/>
    <m/>
    <m/>
    <m/>
    <m/>
    <m/>
    <m/>
    <m/>
    <m/>
    <m/>
    <s v="NO APLICA"/>
    <m/>
    <m/>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s v="Porcentaje de Visitas Realizadas a tiempo"/>
    <m/>
    <m/>
    <s v="NUEVO"/>
    <m/>
    <s v="Departamento Administrativo de Hacienda Municipal"/>
    <s v="EFICIENCIA"/>
    <s v="Porcentaje"/>
    <s v="Número de Visitas a Campo Atendidas sobre Número de Visitas a Campo Solicitadas"/>
    <s v="(V1 / V2) * 100"/>
    <s v="Mensual"/>
    <n v="1"/>
    <n v="1"/>
    <n v="1"/>
    <n v="1"/>
    <m/>
    <m/>
    <m/>
    <m/>
    <m/>
    <m/>
    <m/>
    <m/>
    <m/>
    <m/>
    <m/>
    <m/>
    <m/>
    <m/>
    <m/>
    <m/>
    <m/>
    <m/>
    <s v="NO APLICA"/>
    <m/>
    <m/>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s v="Oportunidad en la atención de solicitudes de los conceptos y permisos para el espacio público y el ordenamiento urbanístico, emitidos"/>
    <s v="ACTIVO"/>
    <s v="ACTIVO"/>
    <m/>
    <m/>
    <s v="Secretaría de Infraestructura"/>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s v="Mensual"/>
    <n v="0.9"/>
    <n v="0.9"/>
    <n v="0.9"/>
    <n v="0.9"/>
    <n v="0.73"/>
    <n v="0.79"/>
    <n v="0.86"/>
    <n v="0.7"/>
    <n v="0.71"/>
    <n v="0.7"/>
    <m/>
    <m/>
    <m/>
    <m/>
    <m/>
    <m/>
    <m/>
    <n v="0.95555555555555549"/>
    <n v="0.77777777777777768"/>
    <n v="0"/>
    <n v="0"/>
    <s v="SOBRESALIENTE"/>
    <s v="SATISFACTORIO"/>
    <s v="CRÍTICO"/>
    <s v="CRÍTICO"/>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s v="Porcentaje de proyectos  de movilidad vial  en ejecución con concepto  tecnico favorable del comité de movilidad vial"/>
    <s v="ACTIVO"/>
    <s v="ACTIVO"/>
    <m/>
    <m/>
    <s v="Secretaría de Infraestructura"/>
    <s v="EFICACIA"/>
    <s v="Porcentaje"/>
    <s v="Número  de proyectos de movilidad con concepto  tecnico favorable del comité de movilidad vial en ejecución sobre el Número  de proyectos de movilidad  con concepto  tecnico favorable  del comité de movilidad vial  por cien (100)"/>
    <s v="(V1 / V2) * 100"/>
    <s v="Trimestral"/>
    <n v="0.5"/>
    <n v="0.5"/>
    <n v="0.5"/>
    <n v="0.5"/>
    <n v="0.5"/>
    <m/>
    <m/>
    <m/>
    <m/>
    <m/>
    <m/>
    <m/>
    <m/>
    <m/>
    <m/>
    <m/>
    <m/>
    <n v="1"/>
    <n v="0"/>
    <n v="0"/>
    <n v="0"/>
    <s v="SOBRESALIENTE"/>
    <s v="CRÍTICO"/>
    <s v="CRÍTICO"/>
    <s v="CRÍTICO"/>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s v="Personas intervenidas por las herramientas de empleabilidad"/>
    <s v="ACTIVO"/>
    <s v="ACTIVO"/>
    <m/>
    <m/>
    <s v="Secretaria Desarrollo Económico "/>
    <s v="EFICACIA"/>
    <s v="Número"/>
    <s v="Personas en edad de trabajar (PET) de la ciudad de Cali que asistieron a las ferias y jornadas de empleo"/>
    <s v="V1"/>
    <s v="Mensual"/>
    <n v="100"/>
    <n v="200"/>
    <n v="300"/>
    <n v="300"/>
    <n v="0"/>
    <n v="0"/>
    <n v="0"/>
    <n v="0"/>
    <n v="0"/>
    <n v="0"/>
    <m/>
    <m/>
    <m/>
    <m/>
    <m/>
    <m/>
    <m/>
    <n v="0"/>
    <n v="0"/>
    <n v="0"/>
    <n v="0"/>
    <s v="CRÍTICO"/>
    <s v="CRÍTICO"/>
    <s v="CRÍTICO"/>
    <s v="CRÍTICO"/>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s v="Personas intervenidas por las rutas de empleabilidad"/>
    <s v="ACTIVO"/>
    <s v="ACTIVO"/>
    <m/>
    <m/>
    <s v="Secretaria Desarrollo Económico "/>
    <s v="EFICACIA"/>
    <s v="Número"/>
    <s v="Número de Personas en edad de trabajar (PET) que viven en la cudad de cali que se beneficiaron de las rutas de empleo"/>
    <s v="V1"/>
    <s v="Anual"/>
    <m/>
    <m/>
    <m/>
    <n v="3000"/>
    <m/>
    <m/>
    <m/>
    <m/>
    <m/>
    <m/>
    <m/>
    <m/>
    <m/>
    <m/>
    <m/>
    <m/>
    <m/>
    <m/>
    <m/>
    <m/>
    <n v="0"/>
    <s v="NO APLICA"/>
    <s v="NO APLICA"/>
    <s v="NO APLICA"/>
    <s v="CRÍTICO"/>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s v="Número de unidades productivas fortalecidas."/>
    <s v="ACTIVO"/>
    <s v="ACTIVO"/>
    <m/>
    <m/>
    <s v="Secretaria Desarrollo Económico "/>
    <s v="EFICACIA"/>
    <s v="Número"/>
    <s v="Número de unidades produtivas fortalecidas a traves de los proyectos"/>
    <s v="V1"/>
    <s v="Semestral"/>
    <m/>
    <n v="30"/>
    <m/>
    <n v="125"/>
    <n v="30"/>
    <m/>
    <m/>
    <m/>
    <m/>
    <m/>
    <n v="30"/>
    <m/>
    <m/>
    <m/>
    <m/>
    <m/>
    <m/>
    <m/>
    <n v="1"/>
    <m/>
    <n v="0.24"/>
    <s v="NO APLICA"/>
    <s v="SOBRESALIENTE"/>
    <s v="NO APLICA"/>
    <s v="CRÍTICO"/>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s v="Porcentaje de unidades productivas que logran superar la fase de ideación."/>
    <s v="ACTIVO"/>
    <s v="ACTIVO"/>
    <m/>
    <m/>
    <s v="Secretaria Desarrollo Económico "/>
    <s v="EFECTIVIDAD"/>
    <s v="Porcentaje"/>
    <s v="Número de unidades productivas que logran avanzar de fase de ideación a fase de arranque sobre Número de unidades productivas caracterizadas en fase de ideación que reciben orientación"/>
    <s v="(V1/V2) *100"/>
    <s v="Semestral"/>
    <m/>
    <n v="0.2"/>
    <m/>
    <n v="0.38"/>
    <n v="0"/>
    <m/>
    <m/>
    <m/>
    <m/>
    <m/>
    <n v="0"/>
    <m/>
    <m/>
    <m/>
    <m/>
    <m/>
    <m/>
    <m/>
    <n v="0"/>
    <m/>
    <n v="0"/>
    <s v="NO APLICA"/>
    <s v="CRÍTICO"/>
    <s v="NO APLICA"/>
    <s v="CRÍTICO"/>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s v="Máximo de los Índices de Calidad de Aire Mes"/>
    <s v="ACTIVO"/>
    <s v="ACTIVO"/>
    <m/>
    <m/>
    <s v="Departamento administrativo de gestión del Medio Ambiente  - DAGMA"/>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s v="Mensual"/>
    <n v="100"/>
    <n v="100"/>
    <n v="100"/>
    <n v="100"/>
    <n v="71"/>
    <n v="71"/>
    <n v="69"/>
    <n v="66"/>
    <n v="69"/>
    <m/>
    <m/>
    <m/>
    <m/>
    <m/>
    <m/>
    <m/>
    <m/>
    <n v="1"/>
    <n v="1"/>
    <n v="0"/>
    <n v="0"/>
    <s v="SOBRESALIENTE"/>
    <s v="SOBRESALIENTE"/>
    <s v="CRÍTICO"/>
    <s v="CRÍTICO"/>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s v="Índice de Calidad Ambiental Urbana"/>
    <s v="ACTIVO"/>
    <s v="ACTIVO"/>
    <m/>
    <m/>
    <s v="Departamento administrativo de gestión del Medio Ambiente  - DAGMA"/>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s v="Anual"/>
    <m/>
    <m/>
    <m/>
    <n v="41"/>
    <m/>
    <m/>
    <m/>
    <m/>
    <m/>
    <m/>
    <m/>
    <m/>
    <m/>
    <m/>
    <m/>
    <m/>
    <m/>
    <m/>
    <m/>
    <m/>
    <n v="0"/>
    <s v="NO APLICA"/>
    <s v="NO APLICA"/>
    <s v="NO APLICA"/>
    <s v="CRÍTICO"/>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s v="Porcentaje de zonas verdes públicas nuevas adoptadas"/>
    <s v="ACTIVO"/>
    <s v="ACTIVO"/>
    <m/>
    <m/>
    <s v="Departamento administrativo de gestión del Medio Ambiente  - DAGMA"/>
    <s v="EFICACIA"/>
    <s v="Porcentaje"/>
    <s v="V1 = Número de zonas verdes públicas nuevas  adoptadas en la vigencia_x000a__x000a_V2 = Número de zonas verdes públicas adoptadas proyectadas para la vigencia"/>
    <s v="(V1 / V2 ) * 100"/>
    <s v="Semestral"/>
    <m/>
    <n v="0.5"/>
    <m/>
    <n v="1"/>
    <n v="0.44"/>
    <m/>
    <m/>
    <m/>
    <m/>
    <m/>
    <m/>
    <m/>
    <m/>
    <m/>
    <m/>
    <m/>
    <m/>
    <m/>
    <n v="0.88"/>
    <m/>
    <n v="0"/>
    <s v="NO APLICA"/>
    <s v="SOBRESALIENTE"/>
    <s v="NO APLICA"/>
    <s v="CRÍTICO"/>
  </r>
  <r>
    <n v="110"/>
    <s v="Cali progresa contigo 2016 - 2019"/>
    <s v="1. Cali Social y Diversa"/>
    <s v="1: Construyendo Sociedad"/>
    <s v="3: Vida, Familia y Salud mental"/>
    <s v="Convivencia y Seguridad"/>
    <s v="MISIONAL"/>
    <s v="MMCS03.01"/>
    <x v="21"/>
    <s v="Resolucion de conflictos"/>
    <s v="MMCS03.01.02.18.P01  MMCS03.01.02.18.P02"/>
    <s v="MMCS03.01.18.FT01"/>
    <s v="Porcentaje de Conflictos de convivencia conciliados"/>
    <s v="ACTIVO"/>
    <s v="ACTIVO"/>
    <m/>
    <m/>
    <s v="Secretaría de Seguridad y Justicia"/>
    <s v="EFICACIA"/>
    <s v="Porcentaje"/>
    <s v="PCbajo=Punto de corte menor o igual a Cp."/>
    <s v="(V1 / V2) * 100"/>
    <s v="Mensual"/>
    <n v="0.55000000000000004"/>
    <n v="0.55000000000000004"/>
    <n v="0.55000000000000004"/>
    <n v="0.55000000000000004"/>
    <n v="0.48"/>
    <n v="0.36"/>
    <n v="0.56000000000000005"/>
    <n v="0.35"/>
    <n v="0.36"/>
    <n v="0.57999999999999996"/>
    <m/>
    <m/>
    <m/>
    <m/>
    <m/>
    <m/>
    <m/>
    <n v="0.86816978255636679"/>
    <n v="0.71437210239870985"/>
    <n v="0"/>
    <n v="0"/>
    <s v="SOBRESALIENTE"/>
    <s v="SATISFACTORIO"/>
    <s v="CRÍTICO"/>
    <s v="CRÍTICO"/>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s v="Porcentaje de Ejecución de Operativos de Control a Menores de Edad"/>
    <s v="ACTIVO"/>
    <s v="ACTIVO"/>
    <m/>
    <m/>
    <s v="Secretaría de Seguridad y Justicia"/>
    <s v="EFICACIA"/>
    <s v="Porcentaje"/>
    <s v="Ialto=Valor del ICA correpondiente al PC alto."/>
    <s v="(V1 / V2) * 100"/>
    <s v="Mensual"/>
    <n v="1"/>
    <n v="1"/>
    <n v="1"/>
    <n v="1"/>
    <n v="0"/>
    <n v="0"/>
    <n v="0"/>
    <n v="1"/>
    <n v="1"/>
    <n v="1"/>
    <m/>
    <m/>
    <m/>
    <m/>
    <m/>
    <m/>
    <m/>
    <n v="0"/>
    <n v="1"/>
    <n v="0"/>
    <n v="0"/>
    <s v="CRÍTICO"/>
    <s v="SOBRESALIENTE"/>
    <s v="CRÍTICO"/>
    <s v="CRÍTICO"/>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s v="Porcentaje de Solicitudes Atendidas referentes a casos de violencia intrafamiliar"/>
    <s v="ACTIVO"/>
    <s v="ACTIVO"/>
    <m/>
    <m/>
    <s v="Secretaría de Seguridad y Justicia"/>
    <s v="EFICACIA"/>
    <s v="Porcentaje"/>
    <s v="Ibajo=Valor del ICA correpondiente al PC bajo."/>
    <s v="(V1 / V2) * 100"/>
    <s v="Mensual"/>
    <n v="0.5"/>
    <n v="0.5"/>
    <n v="0.5"/>
    <n v="0.5"/>
    <n v="0.49"/>
    <n v="0.55000000000000004"/>
    <n v="0.52"/>
    <n v="0.56999999999999995"/>
    <n v="0.73"/>
    <n v="1.35"/>
    <m/>
    <m/>
    <m/>
    <m/>
    <m/>
    <m/>
    <m/>
    <n v="1.0446043165467627"/>
    <n v="1.6304447501146264"/>
    <n v="0"/>
    <n v="0"/>
    <s v="SOBRESALIENTE"/>
    <s v="SOBRESALIENTE"/>
    <s v="CRÍTICO"/>
    <s v="CRÍTICO"/>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s v="Número de Menores de Edad Intervenidos por Operativo"/>
    <s v="ACTIVO"/>
    <s v="ACTIVO"/>
    <m/>
    <m/>
    <s v="Secretaría de Seguridad y Justicia"/>
    <s v="EFECTIVIDAD"/>
    <s v="Número"/>
    <s v="Número de menores de edad intervenidos en los operativos de control ejecutados en el mes de análisis sobre Número de operativos de control ejecutados en el mes de análisis"/>
    <s v="(V1 / V2)"/>
    <s v="Mensual"/>
    <n v="3"/>
    <n v="3"/>
    <n v="3"/>
    <n v="3"/>
    <n v="0"/>
    <n v="0"/>
    <n v="0.7"/>
    <n v="0.5"/>
    <n v="3.3"/>
    <n v="3.3"/>
    <m/>
    <m/>
    <m/>
    <m/>
    <m/>
    <m/>
    <m/>
    <n v="0.8"/>
    <n v="0.8"/>
    <n v="0"/>
    <n v="0"/>
    <s v="SOBRESALIENTE"/>
    <s v="SOBRESALIENTE"/>
    <s v="CRÍTICO"/>
    <s v="CRÍTICO"/>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s v="Porcentaje de  quejas y peticiones de protección al consumidor atendidas oportunamente (en un plazo menor a 15 dias)"/>
    <s v="ACTIVO"/>
    <s v="ACTIVO"/>
    <m/>
    <m/>
    <s v="Secretaría de Seguridad y Justicia"/>
    <s v="EFICIENCIA"/>
    <s v="Porcentaje"/>
    <s v="Numero de quejas y peticiones de Protección al Consumidor atendidas oportunamente ( en un plazo menor a  15 dias) sobre el  Numero de quejas y peticiones recibidas en el mes por cien (100)"/>
    <s v="(V1 / V2) * 100"/>
    <s v="Mensual"/>
    <n v="1"/>
    <n v="1"/>
    <n v="1"/>
    <n v="1"/>
    <n v="1"/>
    <n v="1"/>
    <n v="1"/>
    <n v="1"/>
    <n v="1"/>
    <n v="1"/>
    <m/>
    <m/>
    <m/>
    <m/>
    <m/>
    <m/>
    <m/>
    <n v="1"/>
    <n v="1"/>
    <n v="0"/>
    <n v="0"/>
    <s v="SOBRESALIENTE"/>
    <s v="SOBRESALIENTE"/>
    <s v="CRÍTICO"/>
    <s v="CRÍTICO"/>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s v="Eficiencia de operativos de publicidad exterior visual no autorizada"/>
    <s v="ACTIVO"/>
    <s v="ELIMINADO"/>
    <s v="ELIMINADO"/>
    <m/>
    <s v="Secretaría de Seguridad y Justicia"/>
    <s v="EFICIENCIA"/>
    <s v="Número"/>
    <s v="Número de publicidad exterior visual  desmontadas que no cumplen con la norma legal vigente sobre el Número de operativos ejecutados mensuamente "/>
    <s v="(V1 / V2) * 100"/>
    <s v="Mensual"/>
    <n v="75"/>
    <n v="77"/>
    <n v="7"/>
    <n v="2"/>
    <n v="0"/>
    <n v="18.899999999999999"/>
    <n v="53.3"/>
    <n v="13.7"/>
    <n v="13.1"/>
    <n v="8.8000000000000007"/>
    <m/>
    <m/>
    <m/>
    <m/>
    <m/>
    <m/>
    <m/>
    <n v="0.26800000000000002"/>
    <n v="0.04"/>
    <n v="0"/>
    <n v="0"/>
    <s v="CRÍTICO"/>
    <s v="CRÍTICO"/>
    <s v="CRÍTICO"/>
    <s v="CRÍTICO"/>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s v="Número de licencias urbanísticas  controladas por técnico"/>
    <s v="ACTIVO"/>
    <s v="ACTIVO"/>
    <m/>
    <m/>
    <s v="Secretaría de Seguridad y Justicia"/>
    <s v="EFICIENCIA"/>
    <s v="Número"/>
    <s v="Número de publicidad exterior visual  desmontadas que no cumplen con la norma legal vigente sobre el Número de operativos ejecutados mensuamente "/>
    <s v="(V1 / V2) * 100"/>
    <s v="Mensual"/>
    <n v="40"/>
    <n v="40"/>
    <n v="40"/>
    <n v="40"/>
    <n v="0"/>
    <n v="61"/>
    <n v="42"/>
    <n v="56"/>
    <n v="45"/>
    <n v="47"/>
    <m/>
    <m/>
    <m/>
    <m/>
    <m/>
    <m/>
    <m/>
    <n v="1.4083333333333334"/>
    <n v="1.2836956521739131"/>
    <n v="0"/>
    <n v="0"/>
    <s v="SOBRESALIENTE"/>
    <s v="SOBRESALIENTE"/>
    <s v="CRÍTICO"/>
    <s v="CRÍTICO"/>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s v="Porcentaje de proyectos urbanisticos con infracciones determinadas"/>
    <m/>
    <m/>
    <s v="NUEVO"/>
    <m/>
    <s v="Secretaría de Seguridad y Justicia"/>
    <s v="EFICACIA"/>
    <s v="Porcentaje"/>
    <s v="Número de proyectos urbanisticos que presentan infracciones sobre Número de proyectos  urbanísticos controlados"/>
    <s v="(V1 / V2) * 100"/>
    <s v="Mensual"/>
    <n v="0.33"/>
    <n v="0.33"/>
    <n v="0.33"/>
    <n v="0.33"/>
    <m/>
    <m/>
    <m/>
    <n v="0.19"/>
    <n v="0.09"/>
    <n v="0.23"/>
    <m/>
    <m/>
    <m/>
    <m/>
    <m/>
    <m/>
    <m/>
    <m/>
    <n v="1.9167123287671235"/>
    <m/>
    <m/>
    <m/>
    <s v="SOBRESALIENTE"/>
    <m/>
    <m/>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s v="Número de desmontes por publicidad exterior visual no permitida  realizados en el mes"/>
    <m/>
    <m/>
    <s v="NUEVO"/>
    <m/>
    <s v="Secretaría de Seguridad y Justicia"/>
    <s v="EFICIENCIA"/>
    <s v="Número"/>
    <s v="Número de publicidad exterior visual desmontadas que no cumplen con la norma legal vigente"/>
    <s v="V1"/>
    <s v="Mensual"/>
    <n v="865"/>
    <n v="865"/>
    <n v="865"/>
    <n v="865"/>
    <m/>
    <m/>
    <m/>
    <m/>
    <m/>
    <m/>
    <m/>
    <m/>
    <m/>
    <m/>
    <m/>
    <m/>
    <m/>
    <m/>
    <m/>
    <m/>
    <m/>
    <m/>
    <s v="NO APLICA"/>
    <m/>
    <m/>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s v="Número de operativos de espacio público  por publicidad exterior visual realizados en el mes"/>
    <m/>
    <m/>
    <s v="NUEVO"/>
    <m/>
    <s v="Secretaría de Seguridad y Justicia"/>
    <s v="EFICIENCIA"/>
    <s v="Número"/>
    <s v="Número de operativos de espacio público realizados"/>
    <s v="V1"/>
    <s v="Mensual"/>
    <m/>
    <n v="23"/>
    <n v="9"/>
    <n v="6"/>
    <m/>
    <m/>
    <m/>
    <m/>
    <m/>
    <m/>
    <m/>
    <m/>
    <m/>
    <m/>
    <m/>
    <m/>
    <m/>
    <m/>
    <m/>
    <m/>
    <m/>
    <m/>
    <s v="NO APLICA"/>
    <m/>
    <m/>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s v="CUENTAS POR PAGAR CONTABILIZADAS DENTRO DEL TIEMPO          _x000a_"/>
    <s v="ACTIVO"/>
    <s v="ACTIVO"/>
    <m/>
    <m/>
    <s v="Departamento Administrativo de Hacienda Municipal"/>
    <s v="EFICIENCIA"/>
    <s v="Porcentaje"/>
    <s v="Número total de cuentas por pagar contabilizadas dentro de los tiempos establecidos ( oportunamente) sobre el Número total de cuentas radicadas por cien (100"/>
    <s v="(V1 / V2) * 100"/>
    <s v="Mensual"/>
    <n v="0.97"/>
    <n v="0.97"/>
    <n v="0.9"/>
    <n v="0.9"/>
    <n v="0.78"/>
    <n v="0.5"/>
    <n v="0.46"/>
    <n v="0.97"/>
    <n v="0.93"/>
    <n v="0.94"/>
    <m/>
    <m/>
    <m/>
    <m/>
    <m/>
    <m/>
    <m/>
    <n v="0.56100000000000005"/>
    <n v="1.0529999999999999"/>
    <n v="0"/>
    <n v="0"/>
    <s v="BAJO"/>
    <s v="SOBRESALIENTE"/>
    <s v="CRÍTICO"/>
    <s v="CRÍTICO"/>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s v="CUENTAS POR PAGAR CONTABILIZADAS          "/>
    <s v="ACTIVO"/>
    <s v="ACTIVO"/>
    <m/>
    <m/>
    <s v="Departamento Administrativo de Hacienda Municipal"/>
    <s v="EFICACIA"/>
    <s v="Porcentaje"/>
    <s v="Número total de cuentas por pagar contabilizadas sobre el Número total de cuentas por pagar radicadas por cien (100)"/>
    <s v="(V1 / V2) * 100"/>
    <s v="Mensual"/>
    <n v="0.97"/>
    <n v="0.97"/>
    <n v="0.97"/>
    <n v="0.97"/>
    <n v="0.98"/>
    <n v="0.98"/>
    <n v="0.97"/>
    <n v="0.99870592041410544"/>
    <n v="0.95257406781570353"/>
    <n v="0.96484237665533812"/>
    <m/>
    <m/>
    <m/>
    <m/>
    <m/>
    <m/>
    <m/>
    <n v="1.0029999999999999"/>
    <n v="1.0029999999999999"/>
    <n v="0"/>
    <n v="0"/>
    <s v="SOBRESALIENTE"/>
    <s v="SOBRESALIENTE"/>
    <s v="CRÍTICO"/>
    <s v="CRÍTICO"/>
  </r>
  <r>
    <n v="122"/>
    <s v="No aplica"/>
    <s v="No aplica"/>
    <s v="No aplica"/>
    <s v="No aplica"/>
    <s v="MAHP03 - HACIENDA PUBLICA "/>
    <s v="APOYO"/>
    <s v="MAHP03.03"/>
    <x v="23"/>
    <s v="CONTABILIZACION MAHP03.03.01"/>
    <s v="MAHP03.03.02.18 P01 PREPARACIÓN DE LA INFORMACIÓN CONTABLE"/>
    <s v="MAHP03.03.18.FT03"/>
    <s v="INFORMES FINANCIEROS PRESENTADOS OPORTUNAMENTE          _x000a_"/>
    <s v="ACTIVO"/>
    <s v="ACTIVO"/>
    <m/>
    <m/>
    <s v="Departamento Administrativo de Hacienda Municipal"/>
    <s v="EFICACIA"/>
    <s v="Porcentaje"/>
    <s v="Número total de informes financieros presentados oportunamente sobre el Número de informes financieros por presentar por cien (100)"/>
    <s v="(V1 / V2) * 100"/>
    <s v="Mensual"/>
    <n v="1"/>
    <n v="1"/>
    <n v="1"/>
    <n v="1"/>
    <n v="1"/>
    <n v="1"/>
    <n v="1"/>
    <n v="1"/>
    <n v="1"/>
    <n v="1"/>
    <m/>
    <m/>
    <m/>
    <m/>
    <m/>
    <m/>
    <m/>
    <n v="1"/>
    <n v="1"/>
    <n v="0"/>
    <n v="0"/>
    <s v="SOBRESALIENTE"/>
    <s v="SOBRESALIENTE"/>
    <s v="CRÍTICO"/>
    <s v="CRÍTICO"/>
  </r>
  <r>
    <n v="123"/>
    <s v="No aplica"/>
    <s v="No aplica"/>
    <s v="No aplica"/>
    <s v="No aplica"/>
    <s v="MAHP03 - HACIENDA PUBLICA "/>
    <s v="APOYO"/>
    <s v="MAHP03.03"/>
    <x v="23"/>
    <s v="CONTABILIZACION MAHP03.03.01"/>
    <s v="AFECTA TODOS LOS PROCEDIMIENTOS DE LOS DOS SUBPROCESOS"/>
    <s v="MAHP03.03.18.FT04 "/>
    <s v="NIVEL DE CONFIABILIDAD          _x000a_"/>
    <s v="ACTIVO"/>
    <s v="ACTIVO"/>
    <m/>
    <m/>
    <s v="Departamento Administrativo de Hacienda Municipal"/>
    <s v="EFECTIVIDAD"/>
    <s v="Porcentaje"/>
    <m/>
    <s v="1- (V1/V2)"/>
    <s v="Anual"/>
    <m/>
    <m/>
    <m/>
    <n v="0.92"/>
    <m/>
    <m/>
    <m/>
    <m/>
    <m/>
    <m/>
    <m/>
    <m/>
    <m/>
    <m/>
    <m/>
    <m/>
    <m/>
    <m/>
    <m/>
    <m/>
    <n v="0"/>
    <s v="NO APLICA"/>
    <s v="NO APLICA"/>
    <s v="NO APLICA"/>
    <s v="CRÍTICO"/>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s v="COSTO MEDIO DE CUENTAS POR PAGAR CONTABILIZADA"/>
    <s v="ACTIVO"/>
    <s v="ACTIVO"/>
    <m/>
    <m/>
    <s v="Departamento Administrativo de Hacienda Municipal"/>
    <s v="EFICIENCIA"/>
    <s v="Pesos"/>
    <s v="Costo total del personal operativo relacionado con las cuentas por pagar sobre el Numero total de cuentas por pagar contabilizadas"/>
    <s v="(V1 / V2)"/>
    <s v="Mensual"/>
    <n v="8500"/>
    <n v="8500"/>
    <n v="8500"/>
    <n v="8500"/>
    <n v="32220"/>
    <n v="8029"/>
    <n v="6070"/>
    <n v="6022.783716661268"/>
    <n v="6596.1447492904445"/>
    <n v="6774.8086967083691"/>
    <m/>
    <m/>
    <m/>
    <m/>
    <m/>
    <m/>
    <m/>
    <s v="90,5%"/>
    <n v="1.3180000000000001"/>
    <n v="0"/>
    <n v="0"/>
    <s v="SOBRESALIENTE"/>
    <s v="SOBRESALIENTE"/>
    <s v="CRÍTICO"/>
    <s v="CRÍTICO"/>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s v="TIEMPO PROMEDIO DE CONTABILIZACION DE CUENTAS POR PAGAR          _x000a_"/>
    <s v="ACTIVO"/>
    <s v="ACTIVO"/>
    <m/>
    <m/>
    <s v="Departamento Administrativo de Hacienda Municipal"/>
    <s v="EFICIENCIA"/>
    <s v="Días"/>
    <s v="Sumatoria de los tiempos de contabilización de las cuentas por pagar sobre el Número total de cuentas por pagar contabilizadas en el mes"/>
    <s v="(V1 / V2)"/>
    <s v="Mensual"/>
    <n v="3"/>
    <n v="3"/>
    <n v="3"/>
    <n v="3"/>
    <n v="1.86"/>
    <n v="4.71"/>
    <n v="5.27"/>
    <n v="2.2907893316056582"/>
    <n v="1.9584910122989594"/>
    <n v="2.1479412121948256"/>
    <m/>
    <m/>
    <m/>
    <m/>
    <m/>
    <m/>
    <s v="DECRECIENTE"/>
    <n v="0.63400000000000001"/>
    <n v="3.2749999999999999"/>
    <n v="0"/>
    <n v="0"/>
    <s v="MEDIO"/>
    <s v="SOBRESALIENTE"/>
    <s v="CRÍTICO"/>
    <s v="CRÍTICO"/>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s v="TIEMPO PROMEDIO DE CONTABILIZACION DE SENTENCIAS          _x000a_"/>
    <s v="ACTIVO"/>
    <s v="ACTIVO"/>
    <m/>
    <m/>
    <s v="Departamento Administrativo de Hacienda Municipal"/>
    <s v="EFICIENCIA"/>
    <s v="Días"/>
    <s v="Sumatoria de los tiempos de contabilización de las sentencias sobre el numero de sentencias contabilizadas"/>
    <s v="(V1 / V2)"/>
    <s v="Mensual"/>
    <n v="1"/>
    <n v="1"/>
    <n v="1"/>
    <n v="1"/>
    <n v="0"/>
    <n v="0"/>
    <n v="1"/>
    <n v="1"/>
    <n v="1"/>
    <n v="1"/>
    <m/>
    <m/>
    <m/>
    <m/>
    <m/>
    <m/>
    <m/>
    <n v="1"/>
    <n v="1"/>
    <n v="0"/>
    <n v="0"/>
    <s v="SOBRESALIENTE"/>
    <s v="SOBRESALIENTE"/>
    <s v="CRÍTICO"/>
    <s v="CRÍTICO"/>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s v="Porcentaje de recaudos de destinación específica registrados en el Sistema de Gestión Administrativa  Financiera Territorial - SGAFT -SAP          _x000a_"/>
    <s v="ACTIVO"/>
    <s v="ACTIVO"/>
    <m/>
    <m/>
    <s v="Departamento Admnistrativo de Hacienda Pública"/>
    <s v="EFICACIA"/>
    <s v="Porcentaje"/>
    <s v="Número de Recaudos registrados en SGF-SAP de  Destinación Específica sobre el Número Total de recaudos reportados por las diferentes entidades financieras con recursos de Destinación Específica por cien (100)"/>
    <s v="(V1 / V2) * 100"/>
    <s v="Mensual"/>
    <n v="1"/>
    <n v="1"/>
    <n v="1"/>
    <n v="1"/>
    <s v="99,97%"/>
    <n v="1"/>
    <n v="1"/>
    <n v="1.0053963927989173"/>
    <n v="1.0170017303590071"/>
    <n v="1"/>
    <m/>
    <m/>
    <m/>
    <m/>
    <m/>
    <m/>
    <m/>
    <n v="1"/>
    <n v="1.0069999999999999"/>
    <n v="0"/>
    <n v="0"/>
    <s v="SOBRESALIENTE"/>
    <s v="SOBRESALIENTE"/>
    <s v="CRÍTICO"/>
    <s v="CRÍTICO"/>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s v="Porcentaje de recaudos de Libre Destinación registrados en el Sistema de Gestión Administrativa  Financiera Territorial - SGAFT -SAP          _x000a_"/>
    <s v="ACTIVO"/>
    <s v="ACTIVO"/>
    <m/>
    <m/>
    <s v="Departamento Admnistrativo de Hacienda Pública"/>
    <s v="EFICACIA"/>
    <s v="Porcentaje"/>
    <s v="Número de  Recaudos registrados en SGFT-SAP de Libre Destinación  sobre el Número Total de recaudos reportados por las diferentes entidades financieras con recursos de Libre destinación por cien (100)"/>
    <s v="(V1 / V2) * 100"/>
    <s v="Mensual"/>
    <n v="1"/>
    <n v="1"/>
    <n v="1"/>
    <n v="1"/>
    <s v="100,4%"/>
    <s v="100,9%"/>
    <s v="99,7%"/>
    <n v="0.98917698946903199"/>
    <n v="1.1551433586995148"/>
    <n v="1.0077634066067778"/>
    <m/>
    <m/>
    <m/>
    <m/>
    <m/>
    <m/>
    <m/>
    <n v="1.0009999999999999"/>
    <n v="1.008"/>
    <n v="0"/>
    <n v="0"/>
    <s v="SOBRESALIENTE"/>
    <s v="SOBRESALIENTE"/>
    <s v="CRÍTICO"/>
    <s v="CRÍTICO"/>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s v="Días promedio de trámite de cuentas por pagar al mes.          _x000a_"/>
    <s v="ACTIVO"/>
    <s v="ACTIVO"/>
    <m/>
    <m/>
    <s v="Departamento Admnistrativo de Hacienda Pública"/>
    <s v="EFICACIA"/>
    <s v="Número"/>
    <s v="Sumatoria de los días de trámite de las cuentas por pagar en el mes sobre Número total de cuentas tramitadas en el mes"/>
    <s v="(V1 / V2)"/>
    <s v="Mensual"/>
    <n v="3"/>
    <n v="3"/>
    <n v="3"/>
    <n v="3"/>
    <s v="8,58"/>
    <s v="0,64"/>
    <s v="0,53"/>
    <s v="1,24"/>
    <s v="0,86"/>
    <s v="0,82"/>
    <m/>
    <m/>
    <m/>
    <m/>
    <m/>
    <m/>
    <m/>
    <n v="1"/>
    <n v="1"/>
    <n v="0"/>
    <n v="0"/>
    <s v="SOBRESALIENTE"/>
    <s v="SOBRESALIENTE"/>
    <s v="CRÍTICO"/>
    <s v="CRÍTICO"/>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s v="Porcentaje de solicitudes de embargos y desembargos aplicadas en el Sistema SAP, en el mes.          _x000a_"/>
    <s v="ACTIVO"/>
    <s v="ACTIVO"/>
    <m/>
    <m/>
    <s v="Departamento Admnistrativo de Hacienda Pública"/>
    <s v="EFICACIA"/>
    <s v="Porcentaje"/>
    <s v="Número de solicitudes de embargos, desembargos y certificaciones no embargo atendidas en el mes sobre elNúmero  de solicitudes de embargos, desembargos y certificaciones no embargo radicadas en el mes por cien (100)"/>
    <s v="(V1 / V2) * 100"/>
    <s v="Mensual"/>
    <n v="1"/>
    <n v="1"/>
    <n v="1"/>
    <n v="1"/>
    <n v="1"/>
    <n v="1"/>
    <n v="1"/>
    <n v="1"/>
    <n v="1"/>
    <n v="1"/>
    <m/>
    <m/>
    <m/>
    <m/>
    <m/>
    <m/>
    <m/>
    <n v="1"/>
    <n v="1"/>
    <n v="0"/>
    <n v="0"/>
    <s v="SOBRESALIENTE"/>
    <s v="SOBRESALIENTE"/>
    <s v="CRÍTICO"/>
    <s v="CRÍTICO"/>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s v="Porcentaje de cumplimiento de los rendimientos financieros.          _x000a_"/>
    <s v="ACTIVO"/>
    <s v="ACTIVO"/>
    <m/>
    <m/>
    <s v="Departamento Admnistrativo de Hacienda Pública"/>
    <s v="EFICIENCIA"/>
    <s v="Porcentaje"/>
    <s v="Valor en millones de pesos de rendimientos financieros acumulados hasta el mes recuadados sobre Valor en millones de pesos del presupuesto asignado mensual acumulado hasta el mes."/>
    <s v="(V1 / V2) * 100"/>
    <s v="Mensual"/>
    <n v="1"/>
    <n v="1"/>
    <n v="1"/>
    <n v="1"/>
    <n v="0.81"/>
    <n v="0.78"/>
    <n v="0.87"/>
    <n v="1.0651497736292972"/>
    <n v="1.2024608421410752"/>
    <n v="1.5206238093476045"/>
    <m/>
    <m/>
    <m/>
    <m/>
    <m/>
    <m/>
    <m/>
    <n v="0.82"/>
    <n v="1.26"/>
    <n v="0"/>
    <n v="0"/>
    <s v="SOBRESALIENTE"/>
    <s v="SOBRESALIENTE"/>
    <s v="CRÍTICO"/>
    <s v="CRÍTICO"/>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s v="Porcentaje de solicitudes de  asignación  y modificación del PAC(Plan Anual de Caja) de las dependencias de la administración  central y concejo de cali oportunamente atendidas.  "/>
    <s v="ACTIVO"/>
    <s v="ACTIVO"/>
    <m/>
    <m/>
    <s v="Departamento Admnistrativo de Hacienda Pública"/>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s v="Mensual"/>
    <n v="0.98"/>
    <n v="0.98"/>
    <n v="0.98"/>
    <n v="0.98"/>
    <n v="1"/>
    <n v="0.98"/>
    <n v="0.98"/>
    <n v="0.97484276729559749"/>
    <n v="0.97983870967741937"/>
    <n v="0.99459459459459465"/>
    <m/>
    <m/>
    <m/>
    <m/>
    <m/>
    <m/>
    <m/>
    <n v="1.01"/>
    <s v="100,3%"/>
    <n v="0"/>
    <n v="0"/>
    <s v="SOBRESALIENTE"/>
    <s v="SOBRESALIENTE"/>
    <s v="CRÍTICO"/>
    <s v="CRÍTICO"/>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s v="Promedio ponderado de los Excedentes de Liquidez con tasa igual o mayor a la TIBR-Tasa de Intervención Politica  Monetaria del Banco de la República."/>
    <s v="ACTIVO"/>
    <s v="ACTIVO"/>
    <m/>
    <m/>
    <s v="Departamento Admnistrativo de Hacienda Pública"/>
    <s v="EFICIENCIA"/>
    <s v="Porcentaje"/>
    <s v="Promedio ponderado de los excedentes de liquidez sobre TIBR-(Tasa de Intervención Politica  Monetaria del Banco de la República)"/>
    <s v="(V1 / V2) * 100"/>
    <s v="Mensual"/>
    <n v="1"/>
    <n v="1"/>
    <m/>
    <m/>
    <n v="1.04"/>
    <n v="1.04"/>
    <n v="1.04"/>
    <n v="1.0494117647058823"/>
    <n v="1.0376470588235294"/>
    <n v="1.0188235294117647"/>
    <m/>
    <m/>
    <m/>
    <m/>
    <m/>
    <m/>
    <m/>
    <n v="1.04"/>
    <n v="1.04"/>
    <e v="#DIV/0!"/>
    <e v="#DIV/0!"/>
    <s v="SOBRESALIENTE"/>
    <s v="SOBRESALIENTE"/>
    <e v="#DIV/0!"/>
    <e v="#DIV/0!"/>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s v="Porcentaje de partidas de la vigencia actual conciliadas en el mes."/>
    <s v="ACTIVO"/>
    <s v="ACTIVO"/>
    <m/>
    <m/>
    <s v="Departamento Admnistrativo de Hacienda Pública"/>
    <s v="EFICACIA"/>
    <s v="Porcentaje"/>
    <s v="Número de partidas de la vigencia actual concililadas en el mes sobre Número total de partidas conciliatorias de la vigencia actual "/>
    <s v="(V1 / V2) * 100"/>
    <s v="Mensual"/>
    <n v="0.97"/>
    <n v="0.97"/>
    <n v="0.97"/>
    <n v="0.97"/>
    <n v="0.98"/>
    <s v="98,6%"/>
    <s v="99,0%"/>
    <n v="0.97389864016456951"/>
    <n v="0.98723002551920169"/>
    <n v="0.97541394882087307"/>
    <m/>
    <m/>
    <m/>
    <m/>
    <m/>
    <m/>
    <m/>
    <s v="101,6%"/>
    <s v="101,1%"/>
    <n v="0"/>
    <n v="0"/>
    <s v="SOBRESALIENTE"/>
    <s v="SOBRESALIENTE"/>
    <s v="CRÍTICO"/>
    <s v="CRÍTICO"/>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s v="Porcentaje de partidas de la vigencia anterior conciliadas en el mes"/>
    <s v="ACTIVO"/>
    <s v="ACTIVO"/>
    <m/>
    <m/>
    <s v="Departamento Admnistrativo de Hacienda Pública"/>
    <s v="EFICACIA"/>
    <s v="Porcentaje"/>
    <s v="Número de partidas de la vigencia anterior concililadas en el mes sobre Número total de partidas de la vigencia anterior pendientes por conciliar"/>
    <s v="(V1 / V2) * 100"/>
    <s v="Mensual"/>
    <n v="0.05"/>
    <n v="0.05"/>
    <n v="0.05"/>
    <n v="0.05"/>
    <s v="8,6%"/>
    <n v="0"/>
    <s v="9,4%"/>
    <n v="9.45945945945946E-2"/>
    <n v="0.22388059701492538"/>
    <n v="0.16058394160583941"/>
    <m/>
    <m/>
    <m/>
    <m/>
    <m/>
    <m/>
    <m/>
    <s v="121,2%"/>
    <s v="316,5%"/>
    <n v="0"/>
    <n v="0"/>
    <s v="SOBRESALIENTE"/>
    <s v="SOBRESALIENTE"/>
    <s v="CRÍTICO"/>
    <s v="CRÍTICO"/>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s v="Porcentaje de los actos administrativos aplicados en la cuenta corriente de los contribuyentes radicados en el periodo objeto de medición.           _x000a_"/>
    <s v="ACTIVO"/>
    <s v="ACTIVO"/>
    <m/>
    <m/>
    <s v="Departamento Administrativo de Hacienda Municipal"/>
    <s v="EFICACIA"/>
    <s v="Porcentaje"/>
    <s v="Número de actos administrativos aplicados en la cuenta corriente del contribuyente en el período objeto de medición sobre total de actos administrativos recibidos en el subproceso de cuenta corriente para su aplicación."/>
    <s v="(V1 / V2) * 100"/>
    <s v="Trimestral"/>
    <n v="0.2"/>
    <n v="0.4"/>
    <n v="0.6"/>
    <n v="0.8"/>
    <n v="0.6224741631960512"/>
    <m/>
    <m/>
    <n v="0.49530000000000002"/>
    <m/>
    <m/>
    <m/>
    <m/>
    <m/>
    <m/>
    <m/>
    <m/>
    <m/>
    <n v="3.1123708159802557"/>
    <n v="1.2382500000000001"/>
    <n v="0"/>
    <n v="0"/>
    <s v="SOBRESALIENTE"/>
    <s v="SOBRESALIENTE"/>
    <s v="CRÍTICO"/>
    <s v="CRÍTICO"/>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s v="Numero total  de revisiónes y ajustes realizados a la  cuenta corriente de los contribuyentes en el SAP en  el periodo objeto de medición .          _x000a_"/>
    <s v="ACTIVO"/>
    <s v="ACTIVO"/>
    <m/>
    <m/>
    <s v="Departamento Administrativo de Hacienda Municipal"/>
    <s v="EFICACIA"/>
    <s v="Número"/>
    <s v="Número de revisiones y ajustes realizados a la cuenta corriente del contribuyente en el período objeto de medición"/>
    <s v="V1"/>
    <s v="Trimestral"/>
    <n v="1"/>
    <n v="1"/>
    <n v="1"/>
    <n v="1"/>
    <n v="1"/>
    <m/>
    <m/>
    <n v="1"/>
    <m/>
    <m/>
    <m/>
    <m/>
    <m/>
    <m/>
    <m/>
    <m/>
    <m/>
    <n v="1"/>
    <n v="1"/>
    <n v="0"/>
    <n v="0"/>
    <s v="SOBRESALIENTE"/>
    <s v="SOBRESALIENTE"/>
    <s v="CRÍTICO"/>
    <s v="CRÍTICO"/>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s v="Porcentaje de documentos de cobro del impuesto predial unificado entregados del total de documentos de cobro emitidos en el periodo objeto de medición.          _x000a_"/>
    <s v="ACTIVO"/>
    <s v="ACTIVO"/>
    <m/>
    <m/>
    <s v="Departamento Administrativo de Hacienda Municipal"/>
    <s v="EFICACIA"/>
    <s v="Porcentaje"/>
    <s v="Número total documentos de cobro del impuesto predial unificado entregados oportunamente en el período objeto de medición sobre número total de documentos de cobro emitidos en el período objeto de medición"/>
    <s v="(V1 / V2) * 100"/>
    <s v="Trimestral"/>
    <n v="1"/>
    <n v="1"/>
    <n v="1"/>
    <n v="1"/>
    <n v="0.9433473731567884"/>
    <m/>
    <m/>
    <m/>
    <m/>
    <m/>
    <m/>
    <m/>
    <m/>
    <m/>
    <m/>
    <m/>
    <m/>
    <n v="0.9433473731567884"/>
    <n v="0"/>
    <n v="0"/>
    <n v="0"/>
    <s v="SOBRESALIENTE"/>
    <s v="CRÍTICO"/>
    <s v="CRÍTICO"/>
    <s v="CRÍTICO"/>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s v="Proporción de los predios propiedad del municipio de santiago de cali ajustados en el impuesto predial unificado en la cuenta corriente"/>
    <s v="ACTIVO"/>
    <s v="ACTIVO"/>
    <m/>
    <m/>
    <s v="Departamento Administrativo de Hacienda Municipal"/>
    <s v="EFICACIA"/>
    <s v="Porcentaje"/>
    <s v="Número de predios propiedad del municipio ajustados IPU por solicitud en la cuenta corriente sobre Número de predios seleccionados de la Base de datos y por solicitud a ajustar del IPU propiedad del municipio"/>
    <s v="(V1 / V2) * 100"/>
    <s v="Trimestral"/>
    <n v="0.1"/>
    <n v="0.4"/>
    <n v="0.7"/>
    <n v="1"/>
    <n v="0.13190476190476191"/>
    <m/>
    <m/>
    <n v="0.20619999999999999"/>
    <m/>
    <m/>
    <m/>
    <m/>
    <m/>
    <m/>
    <m/>
    <m/>
    <m/>
    <n v="1.319047619047619"/>
    <n v="0.51549999999999996"/>
    <n v="0"/>
    <n v="0"/>
    <s v="SOBRESALIENTE"/>
    <s v="BAJO"/>
    <s v="CRÍTICO"/>
    <s v="CRÍTICO"/>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s v="Porcentaje de actos administrativos de liquidación oficial o auto de archivo expedidos con base en los expedientes trasladados del subproceso de fiscalización          _x000a_"/>
    <s v="ACTIVO"/>
    <s v="ACTIVO"/>
    <m/>
    <m/>
    <s v="Departamento Administrativo de Hacienda Municipal"/>
    <s v="EFICACIA"/>
    <s v="Porcentaje"/>
    <s v="Número de Liquidaciones Oficiales proferidas en el periodo objeto de medición sobre número de expedientes trasladados del subporceso de fiscalización"/>
    <s v="(V1 / V2) * 100"/>
    <s v="Trimestral"/>
    <n v="0.3"/>
    <n v="0.4"/>
    <n v="0.6"/>
    <n v="0.8"/>
    <n v="0.27856025039123633"/>
    <m/>
    <m/>
    <n v="0.43099999999999999"/>
    <m/>
    <m/>
    <m/>
    <m/>
    <m/>
    <m/>
    <m/>
    <m/>
    <m/>
    <n v="0.9285341679707878"/>
    <n v="1.0774999999999999"/>
    <n v="0"/>
    <n v="0"/>
    <s v="SOBRESALIENTE"/>
    <s v="SOBRESALIENTE"/>
    <s v="CRÍTICO"/>
    <s v="CRÍTICO"/>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s v="Porcentaje de sanciones por no declarar  o autos de archivo,  expedidas con relacion a los expedientes trasladados del subproceso de fiscalización para sanción.          _x000a_"/>
    <s v="ACTIVO"/>
    <s v="ACTIVO"/>
    <m/>
    <m/>
    <s v="Departamento Administrativo de Hacienda Municipal"/>
    <s v="EFICACIA"/>
    <s v="Porcentaje"/>
    <s v="Número de resoluciones sanción por no declarar o autos de archivo expedidios en el período objeto de medición sobre Número de expedientes trasladados del subproceso de fiscalizacón para sanción"/>
    <s v="(V1 / V2) * 100"/>
    <s v="Trimestral"/>
    <n v="0.2"/>
    <n v="0.4"/>
    <n v="0.6"/>
    <n v="0.8"/>
    <n v="0"/>
    <m/>
    <m/>
    <n v="7.1499999999999994E-2"/>
    <m/>
    <m/>
    <m/>
    <m/>
    <m/>
    <m/>
    <m/>
    <m/>
    <m/>
    <n v="0"/>
    <n v="0.17874999999999996"/>
    <n v="0"/>
    <n v="0"/>
    <s v="CRÍTICO"/>
    <s v="CRÍTICO"/>
    <s v="CRÍTICO"/>
    <s v="CRÍTICO"/>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s v="Porcentaje de atención  a los derechos de petición de pérdida de la fuerza ejecutoria y/o caducidad de la facultad de aforo.          _x000a_"/>
    <s v="ACTIVO"/>
    <s v="ACTIVO"/>
    <m/>
    <m/>
    <s v="Departamento Administrativo de Hacienda Municipal"/>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s v="Trimestral"/>
    <n v="0.8"/>
    <n v="0.8"/>
    <n v="0.8"/>
    <n v="0.8"/>
    <n v="0.49431818181818182"/>
    <m/>
    <m/>
    <n v="0.69269999999999998"/>
    <m/>
    <m/>
    <m/>
    <m/>
    <m/>
    <m/>
    <m/>
    <m/>
    <m/>
    <n v="0.61789772727272729"/>
    <n v="0.86587499999999995"/>
    <n v="0"/>
    <n v="0"/>
    <s v="MEDIO"/>
    <s v="SOBRESALIENTE"/>
    <s v="CRÍTICO"/>
    <s v="CRÍTICO"/>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s v="Porcentaje de atención a los recursos de reconsideración           _x000a_"/>
    <s v="ACTIVO"/>
    <s v="ACTIVO"/>
    <m/>
    <m/>
    <s v="Departamento Administrativo de Hacienda Municipal"/>
    <s v="EFICACIA"/>
    <s v="Porcentaje"/>
    <s v="Número de recursos de reconsideración resueltos en el perído de medición sobre total de solicitudes radicadas de recursos de reconsideracion sin resolver al período de medición"/>
    <s v="(V1 / V2) * 100"/>
    <s v="Trimestral"/>
    <n v="0.7"/>
    <n v="0.7"/>
    <n v="0.7"/>
    <n v="0.7"/>
    <n v="0.32200000000000001"/>
    <m/>
    <m/>
    <n v="0.55840000000000001"/>
    <m/>
    <m/>
    <m/>
    <m/>
    <m/>
    <m/>
    <m/>
    <m/>
    <m/>
    <m/>
    <n v="0.79771428571428582"/>
    <n v="0"/>
    <n v="0"/>
    <s v="NO APLICA"/>
    <s v="SATISFACTORIO"/>
    <s v="CRÍTICO"/>
    <s v="CRÍTICO"/>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s v="Porcentaje de atención  a los derechos de petición de reducción de tarifa.          _x000a_"/>
    <s v="ACTIVO"/>
    <s v="ACTIVO"/>
    <m/>
    <m/>
    <s v="Departamento Administrativo de Hacienda Municipal"/>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s v="Trimestral"/>
    <n v="0.8"/>
    <n v="0.8"/>
    <n v="0.8"/>
    <n v="0.8"/>
    <n v="0.5"/>
    <m/>
    <m/>
    <n v="0.94289999999999996"/>
    <m/>
    <m/>
    <m/>
    <m/>
    <m/>
    <m/>
    <m/>
    <m/>
    <m/>
    <n v="0.625"/>
    <n v="1.1786249999999998"/>
    <n v="0"/>
    <n v="0"/>
    <s v="MEDIO"/>
    <s v="SOBRESALIENTE"/>
    <s v="CRÍTICO"/>
    <s v="CRÍTICO"/>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s v="Porcentaje de atención  a las solicitudes de revocatoria directa          _x000a_"/>
    <s v="ACTIVO"/>
    <s v="ACTIVO"/>
    <m/>
    <m/>
    <s v="Departamento Administrativo de Hacienda Municipal"/>
    <s v="EFICACIA"/>
    <s v="Porcentaje"/>
    <s v="Número revocatoria directa resueltas en el periodo de medición sobre total solicitudes radicadas de revocatoria directa sin resolver al periodo de medición"/>
    <s v="(V1 / V2) * 100"/>
    <s v="Trimestral"/>
    <m/>
    <n v="0.7"/>
    <m/>
    <n v="0.7"/>
    <n v="0.26919999999999999"/>
    <m/>
    <m/>
    <n v="0.36840000000000001"/>
    <m/>
    <m/>
    <m/>
    <m/>
    <m/>
    <m/>
    <m/>
    <m/>
    <m/>
    <m/>
    <n v="0.52628571428571436"/>
    <e v="#DIV/0!"/>
    <n v="0"/>
    <s v="NO APLICA"/>
    <s v="BAJO"/>
    <e v="#DIV/0!"/>
    <s v="CRÍTICO"/>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s v="Porcentaje de solicitudes de revocatoria atendidas oportunamente.          _x000a_"/>
    <s v="ACTIVO"/>
    <s v="ACTIVO"/>
    <m/>
    <m/>
    <s v="Departamento Administrativo de Hacienda Municipal"/>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s v="Trimestral"/>
    <m/>
    <n v="1"/>
    <m/>
    <n v="1"/>
    <n v="0.26919999999999999"/>
    <m/>
    <m/>
    <n v="0.36840000000000001"/>
    <m/>
    <m/>
    <m/>
    <m/>
    <m/>
    <m/>
    <m/>
    <m/>
    <m/>
    <m/>
    <n v="0.36840000000000001"/>
    <m/>
    <n v="0"/>
    <s v="NO APLICA"/>
    <s v="CRÍTICO"/>
    <s v="NO APLICA"/>
    <s v="CRÍTICO"/>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s v="Porcentaje de los recursos de reconsideración atendidos oportunamente.          _x000a_"/>
    <s v="ACTIVO"/>
    <s v="ACTIVO"/>
    <m/>
    <m/>
    <s v="Departamento Administrativo de Hacienda Municipal"/>
    <s v="EFICIENCIA"/>
    <s v="Porcentaje"/>
    <s v="Número de recursos de reconsideración resueltos en el período de medición con un término inferior o igual a 180 dias hábiles sobre total de recursos de reconsideración resueltos en el período de medición"/>
    <s v="(V1 / V2) * 100"/>
    <s v="Trimestral"/>
    <m/>
    <n v="1"/>
    <m/>
    <n v="1"/>
    <n v="1"/>
    <m/>
    <m/>
    <n v="0.86050000000000004"/>
    <m/>
    <m/>
    <m/>
    <m/>
    <m/>
    <m/>
    <m/>
    <m/>
    <m/>
    <m/>
    <n v="0.86050000000000004"/>
    <m/>
    <n v="0"/>
    <s v="NO APLICA"/>
    <s v="SOBRESALIENTE"/>
    <s v="NO APLICA"/>
    <s v="CRÍTICO"/>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s v="Verificar el cumplimiento de las obligaciones tributarias de ICA en la siguiente vigencia de los contribuyentes fiscalizados e identificados como inexactos                                                                                                                                                                                                                                                                                                                                                                                                                                                                                                                                                                                                                                                                                                                                                                                                                                                                                                  _x000a_"/>
    <s v="ACTIVO"/>
    <s v="ACTIVO"/>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s v="Anual"/>
    <m/>
    <m/>
    <m/>
    <n v="1"/>
    <m/>
    <m/>
    <m/>
    <m/>
    <m/>
    <m/>
    <m/>
    <m/>
    <m/>
    <m/>
    <m/>
    <m/>
    <m/>
    <m/>
    <m/>
    <m/>
    <e v="#REF!"/>
    <s v="NO APLICA"/>
    <s v="NO APLICA"/>
    <s v="NO APLICA"/>
    <e v="#REF!"/>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s v="Porcentaje de contribuyentes con indicios de inexactitud   fiscalizados en el periodo objeto de análisis                                                                                                                                                                                                                                                                                                                                                                                                                                                                                                                                                                                                                                                                                                                                                                                                                                                                                                    _x000a_"/>
    <s v="ACTIVO"/>
    <s v="ACTIVO"/>
    <m/>
    <m/>
    <s v="Departamento Administrativo de Hacienda Municipal"/>
    <s v="EFICACIA"/>
    <s v="Porcentaje"/>
    <s v="Número de contribuyentes con indicios de inexactitud fiscalizados en el periodo objeto de análisis sobre Número total de contribuyentes con indicios de inexactitud seleccionados a fiscalizar en el periodo objeto de análisis"/>
    <s v="(V1 / V2) * 100"/>
    <s v="Semestral"/>
    <m/>
    <n v="0.25"/>
    <m/>
    <n v="1"/>
    <n v="0.10829999999999999"/>
    <m/>
    <m/>
    <m/>
    <m/>
    <m/>
    <m/>
    <m/>
    <m/>
    <m/>
    <m/>
    <m/>
    <m/>
    <m/>
    <n v="0.43319999999999997"/>
    <m/>
    <n v="0"/>
    <s v="NO APLICA"/>
    <s v="BAJO"/>
    <s v="NO APLICA"/>
    <s v="CRÍTICO"/>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s v="Verificar el cumplimiento de las obligaciones tributarias de ICA en la siguiente vigencia de los contribuyentes fiscalizados e identificados como omisos                                                                                                                                                                                                                                                                                                                                                                                                                                                                                                                                                                                                                                                                                                                                                                                                                                                                                 _x000a_"/>
    <s v="ACTIVO"/>
    <s v="ACTIVO"/>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s v="Semestral"/>
    <m/>
    <n v="1"/>
    <m/>
    <n v="1"/>
    <n v="0.30370000000000003"/>
    <m/>
    <m/>
    <m/>
    <m/>
    <m/>
    <m/>
    <m/>
    <m/>
    <m/>
    <m/>
    <m/>
    <m/>
    <m/>
    <n v="0.30370000000000003"/>
    <e v="#DIV/0!"/>
    <e v="#REF!"/>
    <s v="NO APLICA"/>
    <s v="CRÍTICO"/>
    <e v="#DIV/0!"/>
    <e v="#REF!"/>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s v="Porcentaje de Contribuyentes con indicios de omision fiscalizados en el período objeto de análisis                                                                                                                                                                                                                                                                                                                                                                                                                                                                                                                                                                                                                                                                                                                                                                                                                                                                                         "/>
    <s v="ACTIVO"/>
    <s v="ACTIVO"/>
    <m/>
    <m/>
    <s v="Departamento Administrativo de Hacienda Municipal"/>
    <s v="EFICACIA"/>
    <s v="Porcentaje"/>
    <s v="Número de contribuyentes con indicios de omision fiscalizados en el periodo objeto de análisis sobre número total de contribuyentes de la base con indicios de omisión seleccionados a fiscalizar en el periodo objeto de análisis"/>
    <s v="(V1 / V2) * 100"/>
    <s v="Semestral"/>
    <m/>
    <n v="0.25"/>
    <m/>
    <n v="1"/>
    <n v="0.1353"/>
    <m/>
    <m/>
    <m/>
    <m/>
    <m/>
    <m/>
    <m/>
    <m/>
    <m/>
    <m/>
    <m/>
    <m/>
    <m/>
    <n v="0.54120000000000001"/>
    <e v="#DIV/0!"/>
    <n v="0"/>
    <s v="NO APLICA"/>
    <s v="BAJO"/>
    <e v="#DIV/0!"/>
    <s v="CRÍTICO"/>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s v="Porcentaje de contribuyentes fiscalizados y trasladados al Subproceso de Determinación correspondientes a  las solicitudes de  Cancelación del registro de contribuyentes del impuesto de Industria y Comercio en el periodo objeto de medición.                                                                                                                                                                                                                                                                                                                                                                                                                                                                                                                                                                                                                                                                                                                                                                                                                                                                                 _x000a_"/>
    <s v="ACTIVO"/>
    <s v="ACTIVO"/>
    <m/>
    <m/>
    <s v="Departamento Administrativo de Hacienda Municipal"/>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s v="Trimestral"/>
    <n v="0.8"/>
    <n v="0.8"/>
    <n v="0.8"/>
    <n v="0.8"/>
    <n v="0.65969999999999995"/>
    <m/>
    <m/>
    <n v="0.2429"/>
    <m/>
    <m/>
    <m/>
    <m/>
    <m/>
    <m/>
    <m/>
    <m/>
    <m/>
    <n v="0.82462499999999994"/>
    <n v="0.30362499999999998"/>
    <n v="0"/>
    <n v="0"/>
    <s v="SOBRESALIENTE"/>
    <s v="CRÍTICO"/>
    <s v="CRÍTICO"/>
    <s v="CRÍTICO"/>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s v="Porcentaje de obras construcción nueva y sus modalidades a los que se les haya otorgado o no licencia del Impuesto de delineación Urbana fiscalizados en el periodo objeto de medición.                                                                                                                                                                                                                                                                                                                                                                                                                                                                                                                                                                                                                                                                                                                                                                                                                                                                            _x000a_"/>
    <s v="ACTIVO"/>
    <s v="ACTIVO"/>
    <m/>
    <m/>
    <s v="Departamento Administrativo de Hacienda Municipal"/>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s v="Semestral"/>
    <n v="0.1"/>
    <n v="0.4"/>
    <n v="0.4"/>
    <n v="0.1"/>
    <n v="0"/>
    <m/>
    <m/>
    <m/>
    <m/>
    <m/>
    <m/>
    <m/>
    <m/>
    <m/>
    <m/>
    <m/>
    <m/>
    <n v="0"/>
    <n v="0"/>
    <n v="0"/>
    <n v="0"/>
    <s v="CRÍTICO"/>
    <s v="CRÍTICO"/>
    <s v="CRÍTICO"/>
    <s v="CRÍTICO"/>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s v="Porcentaje de eventos de  espectáculos Públicos que pagaron correctamente el impuesto fiscalizados en el periodo objeto de analisis           _x000a_"/>
    <s v="ACTIVO"/>
    <s v="ACTIVO"/>
    <m/>
    <m/>
    <s v="Departamento Administrativo de Hacienda Municipal"/>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s v="Trimestral"/>
    <n v="1"/>
    <n v="1"/>
    <n v="1"/>
    <n v="1"/>
    <n v="0.31"/>
    <m/>
    <m/>
    <n v="0.24"/>
    <m/>
    <m/>
    <m/>
    <m/>
    <m/>
    <m/>
    <m/>
    <m/>
    <m/>
    <n v="0.31"/>
    <n v="0.24"/>
    <n v="0"/>
    <n v="0"/>
    <s v="CRÍTICO"/>
    <s v="CRÍTICO"/>
    <s v="CRÍTICO"/>
    <s v="CRÍTICO"/>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s v="Porcentaje de Agentes Retenedores  (Entidades de derecho público del nivel central y descentralizado) fiscalizados (Contribución sobre contratos de obra pública, Estampilla Prodesarrollo Urbano ) fiscalizados  en el periodo _x000a_                                                                                                                                                                                                                                                                                                                                                                                                                                                                                                                                                                                                                                                                                                                                                                                                                                                    _x000a_"/>
    <s v="ACTIVO"/>
    <s v="ACTIVO"/>
    <m/>
    <m/>
    <s v="Departamento Administrativo de Hacienda Municipal"/>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s v="Semestral"/>
    <m/>
    <n v="0.25"/>
    <m/>
    <n v="1"/>
    <n v="0"/>
    <m/>
    <m/>
    <m/>
    <m/>
    <m/>
    <m/>
    <m/>
    <m/>
    <m/>
    <m/>
    <m/>
    <m/>
    <e v="#DIV/0!"/>
    <n v="0"/>
    <e v="#DIV/0!"/>
    <n v="0"/>
    <e v="#DIV/0!"/>
    <s v="CRÍTICO"/>
    <e v="#DIV/0!"/>
    <s v="CRÍTICO"/>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s v="Porcentaje de  Agentes Retenedores  de Estampilla Procultura (entidades descentralizadas y entidades educativas privadas) fiscalizados  en el periodo._x000a__x000a_                                                                                                                                                                                                                                                                                                                                                                                                                                                                                                                                                                                                                                                                                                                                                                                                                                       _x000a_"/>
    <s v="ACTIVO"/>
    <s v="ACTIVO"/>
    <m/>
    <m/>
    <s v="Departamento Administrativo de Hacienda Municipal"/>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s v="Semestral"/>
    <m/>
    <n v="0.25"/>
    <m/>
    <n v="1"/>
    <n v="0"/>
    <m/>
    <m/>
    <m/>
    <m/>
    <m/>
    <m/>
    <m/>
    <m/>
    <m/>
    <m/>
    <m/>
    <m/>
    <e v="#DIV/0!"/>
    <n v="0"/>
    <e v="#DIV/0!"/>
    <n v="0"/>
    <e v="#DIV/0!"/>
    <s v="CRÍTICO"/>
    <e v="#DIV/0!"/>
    <s v="CRÍTICO"/>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s v="Porcentaje de Solicitudes de liquidación y reconocimiento de elementos salariales y prestaciones sociales atendidas          _x000a_"/>
    <s v="ACTIVO"/>
    <s v="ACTIVO"/>
    <m/>
    <m/>
    <s v="Departamento Administrativo de Desarrollo e Innovación Institucional"/>
    <s v="EFICACIA"/>
    <s v="Porcentaje"/>
    <s v="Número de solicitudes de elementos salariales y prestaciones sociales respondidas sobre  Número de solicitudes de elementos salariales y prestaciones sociales recibidas por cien (100)"/>
    <s v="(V1 / V2) * 100"/>
    <s v="Trimestral"/>
    <n v="1"/>
    <n v="1"/>
    <n v="1"/>
    <n v="1"/>
    <n v="0.9"/>
    <m/>
    <m/>
    <n v="0.98"/>
    <m/>
    <m/>
    <m/>
    <m/>
    <m/>
    <m/>
    <m/>
    <m/>
    <s v="CRECIENTE"/>
    <n v="0.9"/>
    <n v="0.98"/>
    <n v="0"/>
    <n v="0"/>
    <s v="SOBRESALIENTE"/>
    <s v="SOBRESALIENTE"/>
    <s v="CRÍTICO"/>
    <s v="CRÍTICO"/>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s v="Días promedio empleados en el trámite de liquidación y reconocimiento de elementos salariales y prestaciones sociales"/>
    <s v="ACTIVO"/>
    <s v="ACTIVO"/>
    <m/>
    <m/>
    <s v="Departamento Administrativo de Desarrollo e Innovación Institucional"/>
    <s v="EFICIENCIA"/>
    <s v="Días"/>
    <s v="Sumatoria del Número de días empleados en el total de liquidaciones y reconocimientos de elementos salariales y prestaciones sociales atendidas sobre Número de solicitudes atendidas"/>
    <s v="(V1 / V2) * 100"/>
    <s v="Mensual"/>
    <n v="15"/>
    <n v="15"/>
    <n v="15"/>
    <n v="15"/>
    <n v="4.05"/>
    <n v="5.05"/>
    <n v="7.98"/>
    <n v="6.06"/>
    <n v="5.87"/>
    <n v="6.13"/>
    <m/>
    <m/>
    <m/>
    <m/>
    <m/>
    <m/>
    <s v="DECRECIENTE"/>
    <n v="2.4311183144246353"/>
    <n v="2.5"/>
    <n v="0"/>
    <n v="0"/>
    <s v="SOBRESALIENTE"/>
    <s v="SOBRESALIENTE"/>
    <s v="CRÍTICO"/>
    <s v="CRÍTICO"/>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s v="Porcentaje de reclamaciones válidas a los actos administrativos de reconocimiento y liquidación de elementos salariales y prestaciones sociales          _x000a_"/>
    <s v="ACTIVO"/>
    <s v="ACTIVO"/>
    <m/>
    <m/>
    <s v="Departamento Administrativo de Desarrollo e Innovación Institucional"/>
    <s v="EFECTIVIDAD"/>
    <s v="Porcentaje"/>
    <s v="Número de reclamaciones válidas de elementos salariales y prestaciones sociales del periodo actual sobre Número de reclamaciones válidas de elementos salariales y prestaciones sociales del periodo anterior por cien (100)"/>
    <s v="(V1 - V2) / V2 * 100"/>
    <s v="Trimestral"/>
    <n v="0.01"/>
    <n v="0.01"/>
    <n v="0.01"/>
    <n v="0.01"/>
    <n v="1"/>
    <m/>
    <m/>
    <m/>
    <m/>
    <m/>
    <m/>
    <m/>
    <m/>
    <m/>
    <m/>
    <m/>
    <s v="DECRECIENTE"/>
    <n v="0.01"/>
    <n v="0"/>
    <n v="0"/>
    <n v="0"/>
    <s v="CRÍTICO"/>
    <s v="CRÍTICO"/>
    <s v="CRÍTICO"/>
    <s v="CRÍTICO"/>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s v="Cumplimiento de las actividades del cronograma presupuestal"/>
    <s v="ACTIVO"/>
    <s v="ACTIVO"/>
    <m/>
    <m/>
    <s v="Departamento Administrativo de Hacienda Municipal"/>
    <s v="EFICACIA"/>
    <s v="Porcentaje"/>
    <s v="Numero de actividades cumplidas de acuerdo con los tiempos establecidos sobre el numero total de actividades esperadas en el trimestre por cien (100)"/>
    <s v="(V1 / V2) * 100"/>
    <s v="Trimestral"/>
    <n v="10"/>
    <n v="10"/>
    <n v="24"/>
    <n v="24"/>
    <n v="3"/>
    <m/>
    <m/>
    <n v="5"/>
    <m/>
    <m/>
    <m/>
    <m/>
    <m/>
    <m/>
    <m/>
    <m/>
    <m/>
    <n v="0.3"/>
    <n v="0.5"/>
    <n v="0"/>
    <n v="0"/>
    <s v="CRÍTICO"/>
    <s v="BAJO"/>
    <s v="CRÍTICO"/>
    <s v="CRÍTICO"/>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s v="Porcentaje de solicitudes de liquidacion de sentencias y/o acuerdo conciliatorio atendidas"/>
    <s v="ACTIVO"/>
    <s v="ACTIVO"/>
    <m/>
    <m/>
    <s v="Departamento Administrativo de Hacienda Municipal"/>
    <s v="EFICACIA"/>
    <s v="Porcentaje"/>
    <s v="Número de solicitudes de Liquidacion de de Sentencias y/o acuerdos Conciliatorios atendidas sobre el número de solicitudes de Liquidacion de Sentencias y/o Acuerdos conciliatorios radicadas por cien (100)"/>
    <s v="(V1 / V2) * 100"/>
    <s v="Bimensual"/>
    <n v="1"/>
    <n v="1"/>
    <n v="1"/>
    <n v="1"/>
    <n v="1"/>
    <m/>
    <n v="1"/>
    <m/>
    <n v="1"/>
    <m/>
    <m/>
    <m/>
    <m/>
    <m/>
    <m/>
    <m/>
    <m/>
    <n v="0.1"/>
    <n v="1"/>
    <n v="0"/>
    <n v="0"/>
    <s v="CRÍTICO"/>
    <s v="SOBRESALIENTE"/>
    <s v="CRÍTICO"/>
    <s v="CRÍTICO"/>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s v="Porcentaje de solicitudes de liquidacion de sentencias y/o acuerdo conciliatorio atendidas oportunamente"/>
    <s v="ACTIVO"/>
    <s v="ACTIVO"/>
    <m/>
    <m/>
    <s v="Departamento Administrativo de Hacienda Municipal"/>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s v="Bimensual"/>
    <n v="1"/>
    <n v="1"/>
    <n v="1"/>
    <n v="1"/>
    <n v="1"/>
    <m/>
    <n v="1"/>
    <m/>
    <n v="1"/>
    <m/>
    <m/>
    <m/>
    <m/>
    <m/>
    <m/>
    <m/>
    <m/>
    <n v="1"/>
    <n v="1"/>
    <n v="0"/>
    <n v="0"/>
    <s v="SOBRESALIENTE"/>
    <s v="SOBRESALIENTE"/>
    <s v="CRÍTICO"/>
    <s v="CRÍTICO"/>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s v="Porcentaje de solicitudes de viabilidad financiera de proyectos de acuerdo revisadas"/>
    <s v="ACTIVO"/>
    <s v="ACTIVO"/>
    <m/>
    <m/>
    <s v="Departamento Administrativo de Hacienda Municipal"/>
    <s v="EFICACIA"/>
    <s v="Porcentaje"/>
    <s v="Numero de solicitudes de viabilidad financiera de proyectos de acuerdo revisadas sobre el Numero de solicitudes de viabilidad financiera de proyectos de acuerdo radicadas por cien (100)"/>
    <s v="(V1 / V2) * 100"/>
    <s v="Mensual"/>
    <n v="1"/>
    <n v="1"/>
    <n v="1"/>
    <n v="1"/>
    <n v="1"/>
    <n v="1"/>
    <n v="1"/>
    <n v="1"/>
    <n v="1"/>
    <n v="1"/>
    <m/>
    <m/>
    <m/>
    <m/>
    <m/>
    <m/>
    <m/>
    <n v="1"/>
    <n v="1"/>
    <n v="0"/>
    <n v="0"/>
    <s v="SOBRESALIENTE"/>
    <s v="SOBRESALIENTE"/>
    <s v="CRÍTICO"/>
    <s v="CRÍTICO"/>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s v="Limite de gastos de funcionamiento"/>
    <s v="ACTIVO"/>
    <s v="ACTIVO"/>
    <m/>
    <m/>
    <s v="Departamento Administrativo de Hacienda Municipal"/>
    <s v="EFECTIVIDAD"/>
    <s v="Porcentaje"/>
    <s v="Gastos de Funcionaniento (GF) sobre Ingresos corrientes de Libre Destinacion (ICLD) por cien (100)"/>
    <s v="(V1 / V2) * 100"/>
    <s v="Anual"/>
    <m/>
    <m/>
    <m/>
    <n v="0.48"/>
    <m/>
    <m/>
    <m/>
    <m/>
    <m/>
    <m/>
    <m/>
    <m/>
    <m/>
    <m/>
    <m/>
    <m/>
    <m/>
    <m/>
    <m/>
    <m/>
    <n v="0"/>
    <s v="NO APLICA"/>
    <s v="NO APLICA"/>
    <s v="NO APLICA"/>
    <s v="CRÍTICO"/>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s v="Porcentaje de ejecución presupuestal de gastos"/>
    <s v="ACTIVO"/>
    <s v="ACTIVO"/>
    <m/>
    <m/>
    <s v="Departamento Administrativo de Hacienda Municipal"/>
    <s v="EFICACIA"/>
    <s v="Porcentaje"/>
    <s v="Valor Ejecutado del Presupuesto de gastos sobre el Valor del Presupuesto de gastos asignado por cien (100)"/>
    <s v="(V1 / V2) * 100"/>
    <s v="Mensual"/>
    <n v="0.3"/>
    <n v="0.5"/>
    <n v="0.75"/>
    <n v="0.9"/>
    <n v="0.14000000000000001"/>
    <n v="0.2"/>
    <n v="0.3"/>
    <m/>
    <m/>
    <m/>
    <m/>
    <m/>
    <m/>
    <m/>
    <m/>
    <m/>
    <m/>
    <n v="1"/>
    <n v="0"/>
    <n v="0"/>
    <n v="0"/>
    <s v="SOBRESALIENTE"/>
    <s v="CRÍTICO"/>
    <s v="CRÍTICO"/>
    <s v="CRÍTICO"/>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s v="Porcentaje de modificaciones presupuestales realizadas en SAP de las autorizadas en el confis"/>
    <s v="ACTIVO"/>
    <s v="ACTIVO"/>
    <m/>
    <m/>
    <s v="Departamento Administrativo de Hacienda Municipal"/>
    <s v="EFICACIA"/>
    <s v="Porcentaje"/>
    <s v="Número Modificaciones Presupuestales realizadas en SAP sobre el Número de modificaciones del presupuesto autorizadas por el Confis por cien (100)"/>
    <s v="(V1 / V2) * 100"/>
    <s v="Mensual"/>
    <n v="1"/>
    <n v="1"/>
    <n v="1"/>
    <n v="1"/>
    <n v="1"/>
    <n v="1"/>
    <n v="1"/>
    <m/>
    <m/>
    <m/>
    <m/>
    <m/>
    <m/>
    <m/>
    <m/>
    <m/>
    <m/>
    <n v="1"/>
    <n v="0"/>
    <n v="0"/>
    <n v="0"/>
    <s v="SOBRESALIENTE"/>
    <s v="CRÍTICO"/>
    <s v="CRÍTICO"/>
    <s v="CRÍTICO"/>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s v="Superavit o Deficit de las rentas de la Administración Municipal"/>
    <s v="ACTIVO"/>
    <s v="ACTIVO"/>
    <m/>
    <m/>
    <s v="Departamento Administrativo de Hacienda Municipal"/>
    <s v="EFICIENCIA"/>
    <s v="Porcentaje"/>
    <s v="Valor del ingreso de la fuente de financiación menos el valor del gasto de la fuente de financiación"/>
    <s v="(V1 - V2)"/>
    <s v="Trimestral"/>
    <n v="0.65"/>
    <n v="0.75"/>
    <n v="0.85"/>
    <n v="0.9"/>
    <n v="0.97"/>
    <m/>
    <m/>
    <m/>
    <m/>
    <m/>
    <m/>
    <m/>
    <m/>
    <m/>
    <m/>
    <m/>
    <m/>
    <n v="1.4923076923076921"/>
    <n v="0"/>
    <n v="0"/>
    <n v="0"/>
    <s v="SOBRESALIENTE"/>
    <s v="CRÍTICO"/>
    <s v="CRÍTICO"/>
    <s v="CRÍTICO"/>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s v="Porcentaje de cumplimiento en la rendición de informes"/>
    <s v="ACTIVO"/>
    <s v="ACTIVO"/>
    <m/>
    <m/>
    <s v="Departamento Administrativo de Hacienda Municipal"/>
    <s v="EFICACIA"/>
    <s v="Porcentaje"/>
    <s v="Numero de Informes Presentados en el Mes Sobre el Numero de Informes a Presentar en el Mes por cien (100)"/>
    <s v="(V1 / V2) * 100"/>
    <s v="Mensual"/>
    <n v="1"/>
    <n v="1"/>
    <n v="1"/>
    <n v="1"/>
    <n v="1"/>
    <n v="1"/>
    <n v="1"/>
    <m/>
    <m/>
    <m/>
    <m/>
    <m/>
    <m/>
    <m/>
    <m/>
    <m/>
    <m/>
    <n v="1"/>
    <n v="0"/>
    <n v="0"/>
    <n v="0"/>
    <s v="SOBRESALIENTE"/>
    <s v="CRÍTICO"/>
    <s v="CRÍTICO"/>
    <s v="CRÍTICO"/>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s v="Porcentaje de modificaciones presupuestales aprobadas por el confis"/>
    <s v="ACTIVO"/>
    <s v="ACTIVO"/>
    <m/>
    <m/>
    <s v="Departamento Administrativo de Hacienda Municipal"/>
    <s v="EFICACIA"/>
    <s v="Porcentaje"/>
    <s v="Numero de solicitudes de modificaciones presupuetales aprobadas por el confis sobre el numero de solicitudes realizadas por los organismos de la Administración Municipal por 100"/>
    <s v="(V1 / V2) * 100"/>
    <s v="Mensual"/>
    <n v="1"/>
    <n v="1"/>
    <n v="1"/>
    <n v="1"/>
    <n v="1"/>
    <n v="1"/>
    <n v="1"/>
    <m/>
    <m/>
    <m/>
    <m/>
    <m/>
    <m/>
    <m/>
    <m/>
    <m/>
    <m/>
    <n v="1"/>
    <n v="0"/>
    <n v="0"/>
    <n v="0"/>
    <s v="SOBRESALIENTE"/>
    <s v="CRÍTICO"/>
    <s v="CRÍTICO"/>
    <s v="CRÍTICO"/>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s v="Porcentaje de ejecución presupuestal de ingresos"/>
    <s v="ACTIVO"/>
    <s v="ACTIVO"/>
    <m/>
    <m/>
    <s v="Departamento Administrativo de Hacienda Municipal"/>
    <s v="EFICACIA"/>
    <s v="Porcentaje"/>
    <s v="Valor Ejecutado del Presupuesto de ingresos al mes sobre Valor del Presupuesto de ingresos asignado en la vigencia por cien (100)"/>
    <s v="(V1 / V2) * 100"/>
    <s v="Mensual"/>
    <n v="0.4"/>
    <n v="0.65"/>
    <n v="0.8"/>
    <n v="0.9"/>
    <n v="0.1"/>
    <n v="0.16"/>
    <n v="0.31"/>
    <m/>
    <m/>
    <m/>
    <m/>
    <m/>
    <m/>
    <m/>
    <m/>
    <m/>
    <m/>
    <n v="0.77499999999999991"/>
    <n v="0"/>
    <n v="0"/>
    <n v="0"/>
    <s v="SATISFACTORIO"/>
    <s v="CRÍTICO"/>
    <s v="CRÍTICO"/>
    <s v="CRÍTICO"/>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s v="Porcentaje de Modificaciones Presupuestales realizadas por el organismo con mayores solicitudes del total  de la entidad"/>
    <s v="ACTIVO"/>
    <s v="ACTIVO"/>
    <m/>
    <m/>
    <s v="Departamento Administrativo de Hacienda Municipal"/>
    <s v="EFICACIA"/>
    <s v="Porcentaje"/>
    <s v="Número de Modificaciones Presupuestales realizadas por la dependencia con mayores solicitudes sobre el Número total de Modificaciones Presupuestales realizadas por las dependencias de la entidad por cien (100)"/>
    <s v="(V1 / V2) * 100"/>
    <s v="Mensual"/>
    <n v="0.1"/>
    <n v="0.1"/>
    <n v="0.1"/>
    <n v="0.1"/>
    <n v="0.45"/>
    <n v="0.17"/>
    <n v="0.26"/>
    <m/>
    <m/>
    <m/>
    <m/>
    <m/>
    <m/>
    <m/>
    <m/>
    <m/>
    <m/>
    <n v="2.6"/>
    <n v="0"/>
    <n v="0"/>
    <n v="0"/>
    <s v="SOBRESALIENTE"/>
    <s v="CRÍTICO"/>
    <s v="CRÍTICO"/>
    <s v="CRÍTICO"/>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s v="Cumplimiento de la sostenibilidad de endeudamiento"/>
    <s v="ACTIVO"/>
    <s v="ACTIVO"/>
    <m/>
    <m/>
    <s v="Departamento Administrativo de Hacienda Municipal"/>
    <s v="EFICACIA"/>
    <s v="Porcentaje"/>
    <s v="Superavit Primario sobre los Intereses de la Deuda Pública por cien (100)"/>
    <s v="(V1 / V2) * 100"/>
    <s v="Trimestral"/>
    <n v="1"/>
    <n v="1"/>
    <n v="1"/>
    <n v="1"/>
    <m/>
    <m/>
    <m/>
    <m/>
    <m/>
    <m/>
    <m/>
    <m/>
    <m/>
    <m/>
    <m/>
    <m/>
    <m/>
    <m/>
    <n v="0"/>
    <m/>
    <n v="0"/>
    <s v="NO APLICA"/>
    <s v="CRÍTICO"/>
    <s v="NO APLICA"/>
    <s v="CRÍTICO"/>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s v="Cumplimiento de la sostenibilidad"/>
    <s v="ACTIVO"/>
    <s v="ACTIVO"/>
    <m/>
    <m/>
    <s v="Departamento Administrativo de Hacienda Municipal"/>
    <s v="EFICACIA"/>
    <s v="Porcentaje"/>
    <s v="Saldo deuda pública sobre ingresos corrientes por cien (100)"/>
    <s v="(V1 / V2) * 100"/>
    <s v="Trimestral"/>
    <n v="0.8"/>
    <n v="0.8"/>
    <n v="0.8"/>
    <n v="0.8"/>
    <m/>
    <m/>
    <m/>
    <m/>
    <m/>
    <m/>
    <m/>
    <m/>
    <m/>
    <m/>
    <m/>
    <m/>
    <m/>
    <m/>
    <n v="0"/>
    <m/>
    <n v="0"/>
    <s v="NO APLICA"/>
    <s v="CRÍTICO"/>
    <s v="NO APLICA"/>
    <s v="CRÍTICO"/>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s v="Cumplimiento de solvencia"/>
    <s v="ACTIVO"/>
    <s v="ACTIVO"/>
    <m/>
    <m/>
    <s v="Departamento Administrativo de Hacienda Municipal"/>
    <s v="EFICACIA"/>
    <s v="Porcentaje"/>
    <s v="Intereses deuda sobre ahorro operacional por cien (100)"/>
    <s v="(V1 / V2) * 100"/>
    <s v="Trimestral"/>
    <n v="0.4"/>
    <n v="0.4"/>
    <n v="0.4"/>
    <n v="0.4"/>
    <m/>
    <m/>
    <m/>
    <m/>
    <m/>
    <m/>
    <m/>
    <m/>
    <m/>
    <m/>
    <m/>
    <m/>
    <m/>
    <m/>
    <n v="0"/>
    <m/>
    <n v="0"/>
    <s v="NO APLICA"/>
    <s v="CRÍTICO"/>
    <s v="NO APLICA"/>
    <s v="CRÍTICO"/>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s v="Prepago de la deuda pública destinado para inversión"/>
    <s v="ACTIVO"/>
    <s v="ELIMINADO"/>
    <m/>
    <m/>
    <s v="Departamento Administrativo de Hacienda Municipal"/>
    <s v="EFICACIA"/>
    <s v="Porcentaje"/>
    <s v="Sumatoria 20% (superavit+ rendimientos financieros de la vigencia anterior) menos Prepago de la Deuda Pública dividido por la Sumatoria 20% (superavit+ rendimientos financieros de la vigencia anterior) por cien"/>
    <s v="(V1 - V2) / V1 * 100"/>
    <s v="Anual"/>
    <m/>
    <m/>
    <m/>
    <n v="1"/>
    <m/>
    <m/>
    <m/>
    <m/>
    <m/>
    <m/>
    <m/>
    <m/>
    <m/>
    <m/>
    <m/>
    <m/>
    <m/>
    <m/>
    <m/>
    <m/>
    <n v="0"/>
    <s v="NO APLICA"/>
    <s v="NO APLICA"/>
    <s v="NO APLICA"/>
    <s v="CRÍTICO"/>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s v="Liquidacion oportuna del servicio de la deuda pública interna"/>
    <s v="ACTIVO"/>
    <s v="ACTIVO"/>
    <m/>
    <m/>
    <s v="Departamento Administrativo de Hacienda Municipal"/>
    <s v="EFICIENCIA"/>
    <s v="Días"/>
    <s v="Fecha de pago programada menos fecha de oficio a tesoreria"/>
    <s v="V1 - V2"/>
    <s v="Semestral"/>
    <m/>
    <n v="8"/>
    <m/>
    <n v="3"/>
    <n v="12"/>
    <m/>
    <m/>
    <m/>
    <m/>
    <m/>
    <n v="6"/>
    <m/>
    <m/>
    <m/>
    <m/>
    <m/>
    <m/>
    <m/>
    <n v="1.5"/>
    <m/>
    <n v="2"/>
    <s v="NO APLICA"/>
    <s v="SOBRESALIENTE"/>
    <s v="NO APLICA"/>
    <s v="SOBRESALIENTE"/>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s v="Liquidacion oportuna del servicio de la deuda pública externa"/>
    <s v="ACTIVO"/>
    <s v="ELIMINADO"/>
    <m/>
    <m/>
    <s v="Departamento Administrativo de Hacienda Municipal"/>
    <s v="EFICIENCIA"/>
    <s v="Días"/>
    <s v="Fecha de pago programada menos fecha de oficio a Tesorería"/>
    <s v="V1 - V2"/>
    <s v="Semestral"/>
    <m/>
    <n v="8"/>
    <m/>
    <n v="8"/>
    <m/>
    <m/>
    <m/>
    <m/>
    <m/>
    <m/>
    <m/>
    <m/>
    <m/>
    <m/>
    <m/>
    <m/>
    <m/>
    <m/>
    <m/>
    <m/>
    <n v="0"/>
    <s v="NO APLICA"/>
    <s v="NO APLICA"/>
    <s v="NO APLICA"/>
    <s v="CRÍTICO"/>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s v="Porcentaje de Convocatorias Divulgadas "/>
    <s v="NUEVO"/>
    <s v="ACTIVO"/>
    <m/>
    <m/>
    <s v="Departamento Administrativo de Hacienda Municipal"/>
    <s v="EFICACIA"/>
    <s v="Porcentaje"/>
    <s v="Número de Convocatorias divulgadas sobre Número de Convocatorias Encontradas"/>
    <m/>
    <s v="Semestral"/>
    <m/>
    <n v="5"/>
    <m/>
    <n v="5"/>
    <n v="5"/>
    <m/>
    <m/>
    <m/>
    <m/>
    <m/>
    <m/>
    <m/>
    <m/>
    <m/>
    <m/>
    <m/>
    <m/>
    <m/>
    <n v="1"/>
    <m/>
    <m/>
    <s v="NO APLICA"/>
    <s v="SOBRESALIENTE"/>
    <m/>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s v="Porcentaje de convenios cerrados"/>
    <s v="NUEVO"/>
    <s v="ACTIVO"/>
    <m/>
    <m/>
    <s v="Departamento Administrativo de Hacienda Municipal"/>
    <s v="EFICACIA"/>
    <s v="Porcentaje"/>
    <s v="Número de convenicos cerrados sobre Número total de convenios "/>
    <m/>
    <s v="Semestral"/>
    <m/>
    <n v="1"/>
    <m/>
    <n v="1"/>
    <n v="0"/>
    <m/>
    <m/>
    <m/>
    <m/>
    <m/>
    <m/>
    <m/>
    <m/>
    <m/>
    <m/>
    <m/>
    <m/>
    <m/>
    <n v="0"/>
    <m/>
    <m/>
    <s v="NO APLICA"/>
    <s v="CRÍTICO"/>
    <m/>
    <m/>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s v="Recursos de cofinanciación gestionados a partir del aporte del ente solicitante"/>
    <s v="ACTIVO"/>
    <s v="ELIMINADO"/>
    <m/>
    <m/>
    <s v="Departamento Administrativo de Hacienda Municipal"/>
    <s v="EFICACIA"/>
    <s v="Porcentaje"/>
    <s v="Recursos Aportados por el Ente Cofinanciante sobre los Recursos Aportados por Ente Solicitante más los Recursos Aportados por el Ente Cofinanciante por cien ( 100 )"/>
    <s v="(V1 / V2) * 100"/>
    <s v="Anual"/>
    <m/>
    <m/>
    <m/>
    <n v="0.5"/>
    <m/>
    <m/>
    <m/>
    <m/>
    <m/>
    <m/>
    <m/>
    <m/>
    <m/>
    <m/>
    <m/>
    <m/>
    <m/>
    <m/>
    <m/>
    <m/>
    <n v="0"/>
    <s v="NO APLICA"/>
    <s v="NO APLICA"/>
    <s v="NO APLICA"/>
    <s v="CRÍTICO"/>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s v="Porcentaje de aplicación de reportes de novedades del sistema de seguridad social integral de los servidores públicos de la Alcaldía de Santiago de Cali          _x000a_"/>
    <s v="ACTIVO"/>
    <s v="ACTIVO"/>
    <m/>
    <m/>
    <s v="Departamento Administrativo de Desarrollo e Innovación Institucional"/>
    <s v="EFICACIA"/>
    <s v="Porcentaje"/>
    <s v="Numero de Novedades Aplicadas en el mes sobre el  Número Total de Novedades Reportadas en el mes por cien (100)"/>
    <s v="(V1 / V2) * 100"/>
    <s v="Mensual"/>
    <n v="1"/>
    <n v="1"/>
    <n v="1"/>
    <n v="1"/>
    <n v="1"/>
    <n v="1"/>
    <n v="1"/>
    <n v="1"/>
    <n v="1"/>
    <n v="1"/>
    <m/>
    <m/>
    <m/>
    <m/>
    <m/>
    <m/>
    <m/>
    <n v="1"/>
    <n v="1"/>
    <n v="0"/>
    <n v="0"/>
    <s v="SOBRESALIENTE"/>
    <s v="SOBRESALIENTE"/>
    <s v="CRÍTICO"/>
    <s v="CRÍTICO"/>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s v="Porcentaje de saneamiento de cartera de entidades promotoras de salud (EPS)          _x000a_"/>
    <s v="ACTIVO"/>
    <s v="ACTIVO"/>
    <m/>
    <m/>
    <s v="Departamento Administrativo de Desarrollo e Innovación Institucional"/>
    <s v="EFICACIA"/>
    <s v="Porcentaje"/>
    <s v="Valor de la Deuda depurada en el Trimestre sobre el valor Total de la deuda presunta  por cien (100)"/>
    <s v="(V1 / V2) * 100"/>
    <s v="Trimestral"/>
    <n v="0.4"/>
    <n v="0.4"/>
    <n v="0.4"/>
    <n v="0.4"/>
    <n v="0.32642172454870749"/>
    <m/>
    <m/>
    <n v="0.32642172454870749"/>
    <m/>
    <m/>
    <m/>
    <m/>
    <m/>
    <m/>
    <m/>
    <m/>
    <m/>
    <n v="0.81605431137176865"/>
    <n v="0.81605431137176865"/>
    <n v="0"/>
    <n v="0"/>
    <s v="SOBRESALIENTE"/>
    <s v="SOBRESALIENTE"/>
    <s v="CRÍTICO"/>
    <s v="CRÍTICO"/>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s v="Porcentaje del presupuesto ejecutado de bonos pensionales          _x000a_"/>
    <s v="ACTIVO"/>
    <s v="ACTIVO"/>
    <m/>
    <m/>
    <s v="Departamento Administrativo de Desarrollo e Innovación Institucional"/>
    <s v="EFICACIA"/>
    <s v="Porcentaje"/>
    <s v="Valor  de Bonos pensionales  pagados en el periodo sobre el Presupuesto asignado para el pago de bonos pensionales en el periodo por cien (100)"/>
    <s v="(V1 / V2) * 100"/>
    <s v="Mensual"/>
    <n v="0.08"/>
    <n v="0.08"/>
    <n v="0.08"/>
    <n v="0.08"/>
    <n v="0.18"/>
    <n v="0.16"/>
    <n v="0.59"/>
    <n v="0.02"/>
    <n v="6.68"/>
    <n v="-1.1299999999999999"/>
    <m/>
    <m/>
    <m/>
    <m/>
    <m/>
    <m/>
    <m/>
    <n v="3.5000000000000004"/>
    <n v="-44.692500000000003"/>
    <n v="0"/>
    <n v="0"/>
    <s v="SOBRESALIENTE"/>
    <s v="CRÍTICO"/>
    <s v="CRÍTICO"/>
    <s v="CRÍTICO"/>
  </r>
  <r>
    <n v="184"/>
    <s v="Cali progresa contigo 2016 - 2019"/>
    <m/>
    <m/>
    <m/>
    <s v="Gestión del Talento Humano"/>
    <s v="APOYO"/>
    <s v="MATH02.06"/>
    <x v="29"/>
    <m/>
    <m/>
    <s v="MATH02.06.18.FT01"/>
    <s v="Porcentaje de movilidad del personal"/>
    <s v="ACTIVO"/>
    <s v="ACTIVO"/>
    <m/>
    <m/>
    <s v="Departamento Administrativo de Desarrollo e Innovación Institucional"/>
    <s v="EFICACIA"/>
    <s v="Porcentaje"/>
    <s v="V1 = Número de distribuciones y/o traslados._x000a__x000a_V2 =Total de personal Activo de la administración municipal en el periodo."/>
    <s v="(V1 / V2) * 100"/>
    <s v="Mensual"/>
    <n v="0.05"/>
    <n v="0.05"/>
    <m/>
    <m/>
    <n v="2.7000000000000001E-3"/>
    <n v="3.7000000000000002E-3"/>
    <n v="4.3E-3"/>
    <n v="5.3248136315228972E-4"/>
    <n v="2.1265284423179162E-3"/>
    <n v="5.3078556263269638E-4"/>
    <m/>
    <m/>
    <m/>
    <m/>
    <m/>
    <m/>
    <m/>
    <n v="14.095000000000001"/>
    <n v="47.024999999999999"/>
    <e v="#DIV/0!"/>
    <e v="#DIV/0!"/>
    <s v="SOBRESALIENTE"/>
    <s v="SOBRESALIENTE"/>
    <e v="#DIV/0!"/>
    <e v="#DIV/0!"/>
  </r>
  <r>
    <n v="185"/>
    <s v="Cali progresa contigo 2016 - 2019"/>
    <m/>
    <m/>
    <m/>
    <s v="Gestión del Talento Humano"/>
    <s v="APOYO"/>
    <s v="MATH02.06"/>
    <x v="29"/>
    <m/>
    <m/>
    <s v="MATH02.06.18.FT02"/>
    <s v="Porcentaje de participación femenina en el máximo nivel decisorio."/>
    <s v="ACTIVO"/>
    <s v="ACTIVO"/>
    <m/>
    <m/>
    <s v="Departamento Administrativo de Desarrollo e Innovación Institucional"/>
    <s v="EFECTIVIDAD"/>
    <s v="Porcentaje"/>
    <s v="V1 = Número de empleos ocupados por personal femenino en el máximo nivel decisorio._x000a__x000a_V2 =Total de empleos ocupados por funcionarios públicos en el máximo nivel decisorio."/>
    <s v="(V1 / V2) * 100"/>
    <s v="Mensual"/>
    <n v="0.3"/>
    <n v="0.3"/>
    <m/>
    <m/>
    <n v="0.46"/>
    <n v="0.5"/>
    <n v="0.5"/>
    <n v="0.46"/>
    <n v="0.46"/>
    <n v="0.46"/>
    <m/>
    <m/>
    <m/>
    <m/>
    <m/>
    <m/>
    <m/>
    <n v="1.6333333333333333"/>
    <n v="1.5476190476190477"/>
    <m/>
    <m/>
    <s v="SOBRESALIENTE"/>
    <s v="SOBRESALIENTE"/>
    <s v="NO APLICA"/>
    <s v="CRÍTICO"/>
  </r>
  <r>
    <n v="186"/>
    <s v="Cali progresa contigo 2016 - 2019"/>
    <m/>
    <m/>
    <m/>
    <s v="Gestión del Talento Humano"/>
    <s v="APOYO"/>
    <s v="MATH02.06"/>
    <x v="29"/>
    <m/>
    <m/>
    <s v="MATH02.06.18.FT03"/>
    <s v="Porcentaje de participación femenina en otros niveles decisorios."/>
    <s v="ACTIVO"/>
    <s v="ACTIVO"/>
    <m/>
    <m/>
    <s v="Departamento Administrativo de Desarrollo e Innovación Institucional"/>
    <s v="EFECTIVIDAD"/>
    <s v="Porcentaje"/>
    <s v="V1 = Número de empleos ocupados por personal femenino en otros niveles decisorios._x000a__x000a_V2 =Total de empleos ocupados por funcionarios públicos en otros niveles decisorios."/>
    <s v="(V1 / V2) * 100"/>
    <s v="Mensual"/>
    <n v="0.3"/>
    <n v="0.3"/>
    <m/>
    <m/>
    <n v="0.44"/>
    <n v="0.43"/>
    <n v="0.43"/>
    <n v="0.44"/>
    <n v="0.44"/>
    <n v="0.44"/>
    <m/>
    <m/>
    <m/>
    <m/>
    <m/>
    <m/>
    <m/>
    <n v="1.4583333333333335"/>
    <n v="1.4814814814814814"/>
    <e v="#DIV/0!"/>
    <e v="#DIV/0!"/>
    <s v="SOBRESALIENTE"/>
    <s v="SOBRESALIENTE"/>
    <e v="#DIV/0!"/>
    <e v="#DIV/0!"/>
  </r>
  <r>
    <n v="187"/>
    <s v="Cali progresa contigo 2016 - 2019"/>
    <m/>
    <m/>
    <m/>
    <s v="Gestión del Talento Humano"/>
    <s v="APOYO"/>
    <s v="MATH02.06"/>
    <x v="29"/>
    <m/>
    <m/>
    <s v="MATH02.06.18.FT04"/>
    <s v="Disminución del nivel de solicitudes de revisión válidas en los resultados de los procesos de selección internos."/>
    <s v="ACTIVO"/>
    <s v="ACTIVO"/>
    <m/>
    <m/>
    <s v="Departamento Administrativo de Desarrollo e Innovación Institucional"/>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s v="Trimestral"/>
    <n v="-0.1"/>
    <n v="-0.1"/>
    <n v="-0.1"/>
    <n v="-0.1"/>
    <n v="0"/>
    <m/>
    <m/>
    <n v="0"/>
    <m/>
    <m/>
    <m/>
    <m/>
    <m/>
    <m/>
    <m/>
    <m/>
    <m/>
    <n v="0"/>
    <n v="0"/>
    <n v="0"/>
    <n v="0"/>
    <s v="CRÍTICO"/>
    <s v="CRÍTICO"/>
    <s v="CRÍTICO"/>
    <s v="CRÍTICO"/>
  </r>
  <r>
    <n v="188"/>
    <s v="Cali progresa contigo 2016 - 2019"/>
    <m/>
    <m/>
    <m/>
    <s v="Gestión del Talento Humano"/>
    <s v="APOYO"/>
    <s v="MATH02.06"/>
    <x v="29"/>
    <m/>
    <m/>
    <s v="MATH02.06.18.FT05"/>
    <s v="Días promedio empleados en la provisión de empleos vacantes"/>
    <s v="ACTIVO"/>
    <s v="ACTIVO"/>
    <m/>
    <m/>
    <s v="Departamento Administrativo de Desarrollo e Innovación Institucional"/>
    <s v="EFICIENCIA"/>
    <s v="Días"/>
    <s v="V1=Sumatoria de los días empleados en la provision de empleos vacantes._x000a__x000a_V2=Numero de empleos vacantes provistos."/>
    <s v="(V1 / V2)"/>
    <s v="Trimestral"/>
    <n v="150"/>
    <n v="150"/>
    <n v="150"/>
    <n v="150"/>
    <n v="22.8"/>
    <m/>
    <m/>
    <n v="32.4"/>
    <m/>
    <m/>
    <m/>
    <m/>
    <m/>
    <m/>
    <m/>
    <m/>
    <m/>
    <n v="6.5789473684210522"/>
    <n v="4.6296296296296298"/>
    <n v="0"/>
    <n v="0"/>
    <s v="SOBRESALIENTE"/>
    <s v="SOBRESALIENTE"/>
    <s v="CRÍTICO"/>
    <s v="CRÍTICO"/>
  </r>
  <r>
    <n v="189"/>
    <s v="Cali progresa contigo 2016 - 2019"/>
    <m/>
    <m/>
    <m/>
    <s v="Gestión del Talento Humano"/>
    <s v="APOYO"/>
    <s v="MATH02.06"/>
    <x v="29"/>
    <m/>
    <m/>
    <s v="MATH02.06.18.FT06"/>
    <s v="Porcentaje de solicitudes de gestión del registro público de carrera realizados"/>
    <s v="ACTIVO"/>
    <s v="ACTIVO"/>
    <m/>
    <m/>
    <s v="Departamento Administrativo de Desarrollo e Innovación Institucional"/>
    <s v="EFICACIA"/>
    <s v="Porcentaje"/>
    <s v="V1=Número de funcionarios reportados a la comisión nacional del servicio civil _x000a_V2=Número total de funcionarios públicos para gestión en el registro público de carrera administrativa"/>
    <s v="(V1 / V2) * 100"/>
    <s v="Trimestral"/>
    <n v="0.85"/>
    <n v="0.85"/>
    <n v="0.85"/>
    <n v="0.85"/>
    <n v="3.86"/>
    <m/>
    <m/>
    <n v="1.33"/>
    <m/>
    <m/>
    <m/>
    <m/>
    <m/>
    <m/>
    <m/>
    <m/>
    <m/>
    <n v="4.5411764705882351"/>
    <n v="1.5647058823529414"/>
    <n v="0"/>
    <n v="0"/>
    <s v="SOBRESALIENTE"/>
    <s v="SOBRESALIENTE"/>
    <s v="CRÍTICO"/>
    <s v="CRÍTICO"/>
  </r>
  <r>
    <n v="190"/>
    <s v="Cali progresa contigo 2016 - 2019"/>
    <m/>
    <m/>
    <m/>
    <s v="Gestión del Talento Humano"/>
    <s v="APOYO"/>
    <s v="MATH02.06"/>
    <x v="29"/>
    <m/>
    <m/>
    <s v="MATH02.06.18.FT07"/>
    <s v="Porcentaje de facilitadores del grupo multiplicador capacitados en Evaluación de Desempeño Laboral"/>
    <s v="ACTIVO"/>
    <s v="ACTIVO"/>
    <m/>
    <m/>
    <s v="Departamento Administrativo de Desarrollo e Innovación Institucional"/>
    <s v="EFICACIA"/>
    <s v="Porcentaje"/>
    <s v="V1 = Número de facilitadores capacitados en evaluación de desempeño_x000a__x000a_V2= Número total de facilitadores asignados mediante acto administrativo por la entidad"/>
    <s v="(V1 / V2) * 100"/>
    <s v="Trimestral"/>
    <n v="0.9"/>
    <n v="0.9"/>
    <n v="0.9"/>
    <n v="0.9"/>
    <n v="0.77"/>
    <m/>
    <m/>
    <n v="0.86"/>
    <m/>
    <m/>
    <m/>
    <m/>
    <m/>
    <m/>
    <m/>
    <m/>
    <m/>
    <n v="0.85555555555555551"/>
    <n v="0.95555555555555549"/>
    <n v="0"/>
    <n v="0"/>
    <s v="SOBRESALIENTE"/>
    <s v="SOBRESALIENTE"/>
    <s v="CRÍTICO"/>
    <s v="CRÍTICO"/>
  </r>
  <r>
    <n v="191"/>
    <s v="Cali progresa contigo 2016 - 2019"/>
    <m/>
    <m/>
    <m/>
    <s v="Gestión del Talento Humano"/>
    <s v="APOYO"/>
    <s v="MATH02.06"/>
    <x v="29"/>
    <m/>
    <m/>
    <s v="MATH02.06.18.FT08"/>
    <s v="Porcentaje de servidores públicos de carrera administrativa con evaluación de desempeño anual oportunamente reportada"/>
    <s v="ACTIVO"/>
    <s v="ACTIVO"/>
    <m/>
    <m/>
    <s v="Departamento Administrativo de Desarrollo e Innovación Institucional"/>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s v="Anual"/>
    <m/>
    <m/>
    <m/>
    <n v="0.9"/>
    <m/>
    <m/>
    <m/>
    <m/>
    <m/>
    <m/>
    <m/>
    <m/>
    <m/>
    <m/>
    <m/>
    <m/>
    <m/>
    <m/>
    <m/>
    <e v="#DIV/0!"/>
    <e v="#REF!"/>
    <s v="NO APLICA"/>
    <s v="NO APLICA"/>
    <e v="#DIV/0!"/>
    <e v="#REF!"/>
  </r>
  <r>
    <n v="192"/>
    <s v="Cali progresa contigo 2016 - 2019"/>
    <m/>
    <m/>
    <m/>
    <s v="Gestión del Talento Humano"/>
    <s v="APOYO"/>
    <s v="MATH02.06"/>
    <x v="29"/>
    <m/>
    <m/>
    <s v="MATH02.06.18.FT09"/>
    <s v="Porcentaje de Gerentes Públicos con evaluación de Acuerdos de Gestión oportunamente reportada a la Subdirección de Gestión Estratégica del Talento Humano"/>
    <s v="ACTIVO"/>
    <s v="ACTIVO"/>
    <m/>
    <m/>
    <s v="Departamento Administrativo de Desarrollo e Innovación Institucional"/>
    <s v="EFECTIVIDAD"/>
    <s v="Porcentaje"/>
    <s v="V1 = Número Gerentes Publicos con evaluacion de Acuerdos de Gestion oportunamente reportada a la Subdireccion de Gestion Estrategica del Talento Humano_x000a__x000a_V2= Número total de Gerentes Publicos"/>
    <s v="(V1*V2)/100"/>
    <s v="Anual"/>
    <m/>
    <m/>
    <m/>
    <n v="1"/>
    <m/>
    <m/>
    <m/>
    <m/>
    <m/>
    <m/>
    <m/>
    <m/>
    <m/>
    <m/>
    <m/>
    <m/>
    <m/>
    <m/>
    <m/>
    <e v="#DIV/0!"/>
    <e v="#REF!"/>
    <s v="NO APLICA"/>
    <s v="NO APLICA"/>
    <e v="#DIV/0!"/>
    <e v="#REF!"/>
  </r>
  <r>
    <n v="193"/>
    <s v="Cali progresa contigo 2016 - 2019"/>
    <m/>
    <m/>
    <m/>
    <s v="Gestión del Talento Humano"/>
    <s v="APOYO"/>
    <s v="MATH02.06"/>
    <x v="29"/>
    <m/>
    <m/>
    <s v="MATH02.06.18.FT10"/>
    <s v="Nivel de cumplimiento de las actividades incluidas en el Programa de Bienestar Social e Incentivos"/>
    <s v="ACTIVO"/>
    <s v="ACTIVO"/>
    <m/>
    <m/>
    <s v="Departamento Administrativo de Desarrollo e Innovación Institucional"/>
    <s v="EFICACIA"/>
    <s v="Porcentaje"/>
    <s v="V1=Número de actividades de bienestar realizadas_x000a__x000a_V2=Número total de actividades de bienestar programadas"/>
    <s v="(V1 / V2) * 100"/>
    <s v="Trimestral"/>
    <n v="0.8"/>
    <n v="0.8"/>
    <n v="0.8"/>
    <n v="0.8"/>
    <n v="1"/>
    <m/>
    <m/>
    <n v="1"/>
    <m/>
    <m/>
    <m/>
    <m/>
    <m/>
    <m/>
    <m/>
    <m/>
    <m/>
    <n v="1.25"/>
    <n v="1.25"/>
    <m/>
    <n v="1.25"/>
    <s v="SOBRESALIENTE"/>
    <s v="SOBRESALIENTE"/>
    <s v="NO APLICA"/>
    <s v="SOBRESALIENTE"/>
  </r>
  <r>
    <n v="194"/>
    <s v="Cali progresa contigo 2016 - 2019"/>
    <m/>
    <m/>
    <m/>
    <s v="Gestión del Talento Humano"/>
    <s v="APOYO"/>
    <s v="MATH02.06"/>
    <x v="29"/>
    <m/>
    <m/>
    <s v="MATH02.06.18.FT11"/>
    <s v="Porcentaje de Servidores Públicos con inducción y/o reinducción recibida"/>
    <s v="ACTIVO"/>
    <s v="ACTIVO"/>
    <m/>
    <m/>
    <s v="Departamento Administrativo de Desarrollo e Innovación Institucional"/>
    <s v="EFICACIA"/>
    <s v="Porcentaje"/>
    <s v="V1 = Número de servidores públicos con inducción y/o reinducción recibida_x000a__x000a_V2 = Número total de servidores públicos que ingresaron y/o presentaron movilidad en planta"/>
    <s v="( V1 / V2 ) *100"/>
    <s v="Trimestral"/>
    <n v="0.8"/>
    <n v="0.8"/>
    <n v="0.8"/>
    <n v="0.8"/>
    <n v="0.94"/>
    <m/>
    <m/>
    <n v="1.04"/>
    <m/>
    <m/>
    <m/>
    <m/>
    <m/>
    <m/>
    <m/>
    <m/>
    <m/>
    <n v="1.1749999999999998"/>
    <n v="1.3"/>
    <n v="0"/>
    <n v="0"/>
    <s v="SOBRESALIENTE"/>
    <s v="SOBRESALIENTE"/>
    <s v="CRÍTICO"/>
    <s v="CRÍTICO"/>
  </r>
  <r>
    <n v="195"/>
    <s v="Cali progresa contigo 2016 - 2019"/>
    <m/>
    <m/>
    <m/>
    <s v="Gestión del Talento Humano"/>
    <s v="APOYO"/>
    <s v="MATH02.06"/>
    <x v="29"/>
    <m/>
    <m/>
    <s v="MATH02.06.18.FT12"/>
    <s v="Nivel de asistencia de los servidores públicos a las capacitaciones convocadas"/>
    <s v="ACTIVO"/>
    <s v="ACTIVO"/>
    <m/>
    <m/>
    <s v="Departamento Administrativo de Desarrollo e Innovación Institucional"/>
    <s v="EFICACIA"/>
    <s v="Porcentaje"/>
    <s v="V1=Número de servidores públicos asistentes a las capacitaciones programadas del PIC_x000a__x000a_V2=Número total de servidores públicos convocados a las capacitaciones programadas del PIC"/>
    <s v="( V1 / V2 ) *100"/>
    <s v="Trimestral"/>
    <n v="0.8"/>
    <n v="0.8"/>
    <n v="0.8"/>
    <n v="0.8"/>
    <n v="0.88"/>
    <m/>
    <m/>
    <n v="0.97"/>
    <m/>
    <m/>
    <m/>
    <m/>
    <m/>
    <m/>
    <m/>
    <m/>
    <m/>
    <n v="1.0999999999999999"/>
    <n v="1.2124999999999999"/>
    <n v="0"/>
    <n v="0"/>
    <s v="SOBRESALIENTE"/>
    <s v="SOBRESALIENTE"/>
    <s v="CRÍTICO"/>
    <s v="CRÍTICO"/>
  </r>
  <r>
    <n v="196"/>
    <s v="Cali progresa contigo 2016 - 2019"/>
    <m/>
    <m/>
    <m/>
    <s v="Gestión del Talento Humano"/>
    <s v="APOYO"/>
    <s v="MATH02.06"/>
    <x v="29"/>
    <m/>
    <m/>
    <s v="MATH02.06.18.FT13"/>
    <s v="Porcentaje de historias laborales actualizadas"/>
    <s v="ACTIVO"/>
    <s v="ACTIVO"/>
    <m/>
    <m/>
    <s v="Departamento Administrativo de Desarrollo e Innovación Institucional"/>
    <s v="EFICACIA"/>
    <s v="Porcentaje"/>
    <s v="V1=Número de historias laborales actualizadas_x000a__x000a_V2=Número total de historias laborales de los servidores públicos activos, jubilados y/o pensionados del Municipio de Santiago de Cali"/>
    <s v="( V1 / V2 ) *100"/>
    <s v="Trimestral"/>
    <n v="1"/>
    <n v="1"/>
    <n v="1"/>
    <n v="1"/>
    <n v="1"/>
    <m/>
    <m/>
    <n v="0.51"/>
    <m/>
    <m/>
    <m/>
    <m/>
    <m/>
    <m/>
    <m/>
    <m/>
    <m/>
    <n v="1"/>
    <n v="0.51"/>
    <n v="0"/>
    <n v="0"/>
    <s v="SOBRESALIENTE"/>
    <s v="BAJO"/>
    <s v="CRÍTICO"/>
    <s v="CRÍTICO"/>
  </r>
  <r>
    <n v="197"/>
    <s v="Cali progresa contigo 2016 - 2019"/>
    <m/>
    <m/>
    <m/>
    <s v="Gestión del Talento Humano"/>
    <s v="APOYO"/>
    <s v="MATH02.06"/>
    <x v="29"/>
    <m/>
    <m/>
    <s v="MATH02.06.18.FT14"/>
    <s v="Días promedio para actualizar con los documentos entregados por usuario el expediente laboral"/>
    <s v="ACTIVO"/>
    <s v="ACTIVO"/>
    <m/>
    <m/>
    <s v="Departamento Administrativo de Desarrollo e Innovación Institucional"/>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s v="Trimestral"/>
    <n v="5"/>
    <n v="5"/>
    <n v="5"/>
    <n v="5"/>
    <n v="4.7"/>
    <m/>
    <m/>
    <m/>
    <m/>
    <m/>
    <m/>
    <m/>
    <m/>
    <m/>
    <m/>
    <m/>
    <m/>
    <n v="0.94000000000000006"/>
    <n v="0"/>
    <n v="0"/>
    <n v="0"/>
    <s v="SOBRESALIENTE"/>
    <s v="CRÍTICO"/>
    <s v="CRÍTICO"/>
    <s v="CRÍTICO"/>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s v="Cumplimiento oportuno en el Plan Anual de Adquisiciones (P.A.A)          _x000a_"/>
    <s v="ACTIVO"/>
    <s v="ACTIVO"/>
    <m/>
    <m/>
    <s v="Departamento Administrativo de Contratación"/>
    <s v="EFICIENCIA"/>
    <s v="Porcentaje"/>
    <s v="Número de Procesos de selección contractual iniciados en el SECOP dentro de las fechas estimadas (existentes en el PAA) sobre el  Número de Procesos de selección contratual programados en el PAA (en el trimestre) por cien (100)"/>
    <s v="(V1 / V2) * 100"/>
    <s v="Trimestral"/>
    <n v="1"/>
    <n v="1"/>
    <n v="1"/>
    <n v="1"/>
    <n v="0.97"/>
    <m/>
    <m/>
    <n v="0.92600000000000005"/>
    <m/>
    <m/>
    <m/>
    <m/>
    <m/>
    <m/>
    <m/>
    <m/>
    <m/>
    <n v="0.97"/>
    <n v="0.92600000000000005"/>
    <n v="0"/>
    <n v="0"/>
    <s v="SOBRESALIENTE"/>
    <s v="SOBRESALIENTE"/>
    <s v="CRÍTICO"/>
    <s v="CRÍTICO"/>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s v="Nivel de pluralidad en los Procesos de Contratación de Licitación Pública, Menor cuantía, Concurso de méritos, Selección Abreviada y Grandes superficies           _x000a_"/>
    <s v="ACTIVO"/>
    <s v="ACTIVO"/>
    <m/>
    <m/>
    <s v="Departamento Administrativo de Contratación"/>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s v="Trimestral"/>
    <n v="0.9"/>
    <n v="0.9"/>
    <n v="0.9"/>
    <n v="0.9"/>
    <n v="0.74226804123711343"/>
    <m/>
    <m/>
    <n v="0.76800000000000002"/>
    <m/>
    <m/>
    <m/>
    <m/>
    <m/>
    <m/>
    <m/>
    <m/>
    <m/>
    <n v="0.82474226804123707"/>
    <n v="0.85333333333333328"/>
    <n v="0"/>
    <n v="0"/>
    <s v="SOBRESALIENTE"/>
    <s v="SOBRESALIENTE"/>
    <s v="CRÍTICO"/>
    <s v="CRÍTICO"/>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s v="Nivel de satisfaccion de los bienes y servicios contratados"/>
    <s v="ACTIVO"/>
    <s v="ACTIVO"/>
    <m/>
    <m/>
    <s v="Departamento Administrativo de Contratación"/>
    <s v="EFECTIVIDAD"/>
    <s v="Porcentaje"/>
    <s v="Número de Proveedores con contrato ejecutado con calificación buena o superior sobre el Número de Proveedores que suministraton bienes y servicios en el periodo por cien (100)"/>
    <s v="(V1 / V2) * 100"/>
    <s v="Trimestral"/>
    <n v="1"/>
    <n v="1"/>
    <n v="1"/>
    <n v="1"/>
    <n v="1"/>
    <m/>
    <m/>
    <n v="1"/>
    <m/>
    <m/>
    <m/>
    <m/>
    <m/>
    <m/>
    <m/>
    <m/>
    <m/>
    <n v="1"/>
    <n v="1"/>
    <n v="0"/>
    <n v="0"/>
    <s v="SOBRESALIENTE"/>
    <s v="SOBRESALIENTE"/>
    <s v="CRÍTICO"/>
    <s v="CRÍTICO"/>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s v="Porcentaje de proyectos de inversión en la entidad en los que se implementan acciones orientadas al control social  en  la fase de ejecución acorde a los lineamientos proporcionados por la SDTYPC           _x000a_"/>
    <s v="ACTIVO"/>
    <s v="ACTIVO"/>
    <m/>
    <m/>
    <s v="Secretaría de Desarrollo Territorial y Participacion Ciudadana"/>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s v="Semestral"/>
    <m/>
    <n v="0.2"/>
    <m/>
    <n v="0.2"/>
    <n v="0.38"/>
    <m/>
    <m/>
    <m/>
    <m/>
    <m/>
    <m/>
    <m/>
    <m/>
    <m/>
    <m/>
    <m/>
    <m/>
    <m/>
    <n v="1.9"/>
    <m/>
    <n v="0"/>
    <s v="NO APLICA"/>
    <s v="SOBRESALIENTE"/>
    <s v="NO APLICA"/>
    <s v="CRÍTICO"/>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s v="Porcentaje de proyectos de inversión en la entidad en los que se realizan acciones orientadas al fortalecimiento de la participación efectiva de los grupos de interes en el diagnóstico y formulación          _x000a_"/>
    <s v="ACTIVO"/>
    <s v="ACTIVO"/>
    <m/>
    <m/>
    <s v="Secretaría de Desarrollo Territorial y Participacion Ciudadana"/>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s v="Semestral"/>
    <m/>
    <n v="0.2"/>
    <m/>
    <n v="0.2"/>
    <n v="0.5"/>
    <m/>
    <m/>
    <m/>
    <m/>
    <m/>
    <m/>
    <m/>
    <m/>
    <m/>
    <m/>
    <m/>
    <m/>
    <m/>
    <n v="2.5"/>
    <m/>
    <n v="0"/>
    <s v="NO APLICA"/>
    <s v="SOBRESALIENTE"/>
    <s v="NO APLICA"/>
    <s v="CRÍTICO"/>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s v="Porcentaje de cumplimiento de las actividades incluidas para la promoción y el  fortalecimiento de la participación en el ciclo de la Gestión de los organismos en el periodo evaluado.          _x000a_"/>
    <s v="ACTIVO"/>
    <s v="ACTIVO"/>
    <m/>
    <m/>
    <s v="Secretaría de Desarrollo Territorial y Participacion Ciudadana"/>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s v="Semestral"/>
    <m/>
    <n v="0.2"/>
    <m/>
    <n v="0.2"/>
    <n v="0.92"/>
    <m/>
    <m/>
    <m/>
    <m/>
    <m/>
    <m/>
    <m/>
    <m/>
    <m/>
    <m/>
    <m/>
    <m/>
    <m/>
    <n v="4.5999999999999996"/>
    <m/>
    <n v="0"/>
    <s v="NO APLICA"/>
    <s v="SOBRESALIENTE"/>
    <s v="NO APLICA"/>
    <s v="CRÍTICO"/>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s v="Numero de visitas tecnicas para identificacion de posibles escenarios de riesgo en factores como amenazas, vulnerabilidades, exposicion de personas y bienes a la poblacion vulnerable de la zona rural y urbana de Cali.          "/>
    <s v="ACTIVO"/>
    <s v="ACTIVO"/>
    <m/>
    <m/>
    <s v="Secretaria de Gestion del Riesgo, Emergencia y Desastres"/>
    <s v="EFICACIA"/>
    <s v="Porcentaje"/>
    <s v="Numero visitas técnicas de conceptos técnicos de vulnerabilidad ejecutadas sobre Numero visitas técnicas de conceptos técnicos de vulnerabilidad solicitadas "/>
    <s v="V1/V2*100"/>
    <s v="Mensual"/>
    <n v="72"/>
    <n v="138"/>
    <n v="0.45"/>
    <n v="0.45"/>
    <n v="1.3"/>
    <n v="1.03125"/>
    <n v="2.1666666666666665"/>
    <n v="1.6875"/>
    <n v="0.82222222222222219"/>
    <n v="0.84444444444444444"/>
    <m/>
    <m/>
    <m/>
    <m/>
    <m/>
    <m/>
    <m/>
    <n v="1.54"/>
    <n v="1.1299999999999999"/>
    <n v="0"/>
    <n v="0"/>
    <s v="SOBRESALIENTE"/>
    <s v="SOBRESALIENTE"/>
    <s v="CRÍTICO"/>
    <s v="CRÍTICO"/>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s v="Cumplimiento en la programación de capacitaciones y entrenamiento a la comunidad en temas básicos de Gestión del Riesgo           _x000a_"/>
    <s v="ACTIVO"/>
    <s v="ACTIVO"/>
    <m/>
    <m/>
    <s v="Secretaria de Gestion del Riesgo, Emergencia y Desastres"/>
    <s v="EFICACIA"/>
    <s v="Porcentaje"/>
    <s v="Numero de capacitaciones y entrenamientos de prevencionistas  realizadas sobre Numero de capacitaciones y entrenamientos programados"/>
    <s v="V1/V2*100"/>
    <s v="Trimestral"/>
    <n v="0"/>
    <n v="0.15"/>
    <n v="0.32"/>
    <n v="0.33"/>
    <n v="0"/>
    <m/>
    <m/>
    <n v="0"/>
    <m/>
    <m/>
    <m/>
    <m/>
    <m/>
    <m/>
    <m/>
    <m/>
    <m/>
    <n v="0"/>
    <n v="0"/>
    <n v="0"/>
    <n v="0"/>
    <s v="CRÍTICO"/>
    <s v="CRÍTICO"/>
    <s v="CRÍTICO"/>
    <s v="CRÍTICO"/>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s v="Tiempo de atencion de respuesta a incidentes y/o accidentes de transito          _x000a_"/>
    <s v="ACTIVO"/>
    <s v="ACTIVO"/>
    <m/>
    <m/>
    <s v="Secretaria de Movilidad"/>
    <s v="EFICIENCIA"/>
    <s v="Minutos"/>
    <s v="V1: Sumatoria de las diferencias entre los tiempos de llegada y tiempos de reporte  del incidente y/o accidente de transito           _x000a_V2: Numero de incidentes y/o accidentes de transito           _x000a_"/>
    <s v="V1/V2"/>
    <s v="Mensual"/>
    <n v="23"/>
    <n v="23"/>
    <n v="23"/>
    <n v="23"/>
    <d v="1899-12-30T22:33:00"/>
    <d v="1899-12-30T21:32:00"/>
    <d v="1899-12-30T22:09:00"/>
    <d v="1899-12-30T23:07:00"/>
    <d v="1899-12-30T23:12:00"/>
    <d v="1899-12-30T23:08:00"/>
    <m/>
    <m/>
    <m/>
    <m/>
    <m/>
    <m/>
    <m/>
    <n v="0.95987318840579716"/>
    <n v="0.95809178743961354"/>
    <e v="#REF!"/>
    <n v="0"/>
    <s v="SATISFACTORIO"/>
    <s v="SATISFACTORIO"/>
    <e v="#REF!"/>
    <s v="SOBRESALIENTE"/>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s v="Tasa de mortalidad por accidentes de tránsito           _x000a_"/>
    <s v="ACTIVO"/>
    <s v="ACTIVO"/>
    <m/>
    <m/>
    <s v="Secretaria de Movilidad"/>
    <s v="EFECTIVIDAD"/>
    <s v="Tasa por 100.000 habitantes "/>
    <s v="V1= Número de defunciones por accidentes de tránsito           _x000a_V2 = Número de habitantes del municipio de Santiago de Cali            _x000a_"/>
    <s v="V1/V2 x 100.000"/>
    <s v="Mensual"/>
    <n v="9"/>
    <n v="9"/>
    <n v="9"/>
    <n v="9"/>
    <s v="1,51"/>
    <s v="1,39"/>
    <n v="1.59"/>
    <n v="0.94"/>
    <n v="1.06"/>
    <n v="0.94"/>
    <m/>
    <m/>
    <m/>
    <m/>
    <m/>
    <m/>
    <m/>
    <n v="0.82333333333333336"/>
    <n v="0.10444444444444444"/>
    <n v="1"/>
    <n v="1"/>
    <s v=""/>
    <s v="SOBRESALIENTE"/>
    <s v="SOBRESALIENTE"/>
    <s v="SOBRESALIENTE"/>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s v="Cumplimiento de la programación de aulas móviles           _x000a_"/>
    <s v="ACTIVO"/>
    <s v="ACTIVO"/>
    <m/>
    <m/>
    <s v="Secretaria de Movilidad"/>
    <s v="EFICACIA"/>
    <s v="Porcentaje"/>
    <s v="V1 = Número de aulas moviles realizadas al trimestre          _x000a_V2 = Número de aulas moviles programadas al trimestre          _x000a_"/>
    <s v="(V1 / V2) * 100"/>
    <s v="Trimestral"/>
    <n v="0.9"/>
    <n v="0.9"/>
    <n v="0.9"/>
    <n v="0.9"/>
    <n v="0.92307692307692313"/>
    <m/>
    <m/>
    <n v="0.9"/>
    <m/>
    <m/>
    <m/>
    <m/>
    <m/>
    <m/>
    <m/>
    <m/>
    <m/>
    <n v="1.0256410256410258"/>
    <n v="1"/>
    <n v="0"/>
    <n v="0"/>
    <s v="SATISFACTORIO"/>
    <s v="SATISFACTORIO"/>
    <s v="CRÍTICO"/>
    <s v="CRÍTICO"/>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s v="Incremento porcentual  de  la cobertura de establecimientos educativos intervenidos          _x000a_"/>
    <s v="ACTIVO"/>
    <s v="ACTIVO"/>
    <m/>
    <m/>
    <s v="Secretaria de Movilidad"/>
    <s v="EFICACIA"/>
    <s v="Porcentaje"/>
    <s v="V1 = Número de Establecimientos Educativos atendidos al trimestre de la  vigencia actual           _x000a_V2 = Número de Establecimientos Educativos atendidos al trimestre  de  la vigencia anterior          _x000a_"/>
    <s v="((V1-V2)/V2) x 100"/>
    <s v="Trimestral"/>
    <n v="0.04"/>
    <n v="0.04"/>
    <n v="7.0000000000000007E-2"/>
    <n v="7.0000000000000007E-2"/>
    <n v="-0.4"/>
    <m/>
    <m/>
    <n v="0.19"/>
    <m/>
    <m/>
    <m/>
    <m/>
    <m/>
    <m/>
    <m/>
    <m/>
    <m/>
    <n v="-10"/>
    <n v="4.75"/>
    <n v="0"/>
    <n v="0"/>
    <s v="SOBRESALIENTE"/>
    <s v="CRÍTICO"/>
    <s v="CRÍTICO"/>
    <s v="CRÍTICO"/>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s v="Incremento porcentual en la cobertura de usuarios intervenidos en Establecimiento Educativos a través de estrategias Pedagógicas en seguridad vial.          _x000a_"/>
    <s v="ACTIVO"/>
    <s v="ACTIVO"/>
    <m/>
    <m/>
    <s v="Secretaria de Movilidad"/>
    <s v="EFICACIA"/>
    <s v="Porcentaje"/>
    <s v="V1 = Número de usuarios atendidos de las instituciones educativas atendidas al trimestre de la  vigencia actual          _x000a_V2 = Número de usuarios atendidos de las instituciones atendidas al trimestre en la vigencia anterior          _x000a_"/>
    <s v="((V1-V2)/V2) x 101"/>
    <s v="Trimestral"/>
    <n v="0.03"/>
    <n v="0.03"/>
    <n v="7.0000000000000007E-2"/>
    <n v="7.0000000000000007E-2"/>
    <n v="-1.3392857142857142E-2"/>
    <m/>
    <m/>
    <n v="0.33"/>
    <m/>
    <m/>
    <m/>
    <m/>
    <m/>
    <m/>
    <m/>
    <m/>
    <m/>
    <n v="-0.4464285714285714"/>
    <n v="11.000000000000002"/>
    <n v="0"/>
    <n v="0"/>
    <s v="SOBRESALIENTE"/>
    <s v="CRÍTICO"/>
    <s v="CRÍTICO"/>
    <s v="CRÍTICO"/>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s v="Cumplimiento de estrategias de promoción desarrolladas "/>
    <s v="ACTIVO"/>
    <s v="ACTIVO"/>
    <m/>
    <m/>
    <s v="Secretaría de Turismo"/>
    <s v="EFICACIA"/>
    <s v="Porcentaje"/>
    <s v="Número de estrategias promocionales desarrolladas sobre Número de estrategias promocionales proyectadas a realizar"/>
    <s v="V1/V2*100"/>
    <s v="Semestral"/>
    <m/>
    <n v="0.3"/>
    <m/>
    <n v="0.7"/>
    <n v="0.3"/>
    <m/>
    <m/>
    <m/>
    <m/>
    <m/>
    <m/>
    <m/>
    <m/>
    <m/>
    <m/>
    <m/>
    <m/>
    <m/>
    <n v="1"/>
    <m/>
    <m/>
    <s v="NO APLICA"/>
    <s v="SOBRESALIENTE"/>
    <s v="NO APLICA"/>
    <s v="NO APLICA"/>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s v="Porcentaje de cumplimiento en la proyección de  prestadores de servicios turísticos formados "/>
    <s v="ACTIVO"/>
    <s v="ACTIVO"/>
    <m/>
    <m/>
    <s v="Secretaría de Turismo"/>
    <s v="EFICACIA"/>
    <s v="Porcentaje"/>
    <s v="Número de prestadores de servicios turísticos formados sobre Numero de prestadores de servicios turísticos a formar proyectados"/>
    <s v="V1/V2*100"/>
    <s v="Semestral"/>
    <m/>
    <n v="0.4"/>
    <m/>
    <n v="0.6"/>
    <n v="0.50800000000000001"/>
    <m/>
    <m/>
    <m/>
    <m/>
    <m/>
    <m/>
    <m/>
    <m/>
    <m/>
    <m/>
    <m/>
    <m/>
    <n v="1.27"/>
    <n v="1.27"/>
    <m/>
    <m/>
    <s v="NO APLICA"/>
    <s v="SOBRESALIENTE"/>
    <s v="NO APLICA"/>
    <s v="NO APLICA"/>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s v="Acompañamiento  de prestadores de servicios turísticos "/>
    <s v="ACTIVO"/>
    <s v="ACTIVO"/>
    <m/>
    <m/>
    <s v="Secretaría de Turismo"/>
    <s v="EFICACIA"/>
    <s v="Porcentaje"/>
    <s v="Número de prestadores de servicios turísticos a los que se les realizó acompañamiento sobre Número de prestadores de servicios turísticos proyectados a realizar un  acompañamiento"/>
    <s v="V1/V2*100"/>
    <s v="Semestral"/>
    <m/>
    <n v="0.4"/>
    <m/>
    <n v="0.6"/>
    <n v="1.1040000000000001"/>
    <m/>
    <m/>
    <m/>
    <m/>
    <m/>
    <m/>
    <m/>
    <m/>
    <m/>
    <m/>
    <m/>
    <m/>
    <n v="2.7600000000000002"/>
    <n v="2.7600000000000002"/>
    <m/>
    <m/>
    <s v="NO APLICA"/>
    <s v="SOBRESALIENTE"/>
    <s v="NO APLICA"/>
    <s v="NO APLICA"/>
  </r>
  <r>
    <n v="214"/>
    <s v="Cali progresa contigo 2016 - 2019"/>
    <s v="4. Cali Emprendedora y Pujante"/>
    <s v="3.5.4. Cali vitrina al mundo"/>
    <s v="3.5.4.3. Visita Cali"/>
    <s v="DESARROLLO SOCIAL "/>
    <s v="MISIONAL"/>
    <s v="MMDS01.11"/>
    <x v="34"/>
    <s v="No Aplica"/>
    <s v="Desarrollo e Innovación del Producto Turístico MMDS01.11.18.P02"/>
    <s v="MMDS01.11.18.FT.04"/>
    <s v="Porcentaje de cumplimiento en la organización de eventos turísticos programados"/>
    <s v="ACTIVO"/>
    <s v="ACTIVO"/>
    <m/>
    <m/>
    <s v="Secretaría de Turismo"/>
    <s v="EFICACIA"/>
    <s v="Porcentaje"/>
    <s v="Número de eventos  organizados sobre Número total de eventos a organizar  "/>
    <s v="V1/V2*100"/>
    <s v="Trimestral"/>
    <n v="0.05"/>
    <n v="0.3"/>
    <n v="0.35"/>
    <n v="0.3"/>
    <n v="0.11"/>
    <m/>
    <m/>
    <n v="0.37"/>
    <m/>
    <m/>
    <m/>
    <m/>
    <m/>
    <m/>
    <m/>
    <m/>
    <m/>
    <n v="2.1999999999999997"/>
    <n v="1.2333333333333334"/>
    <m/>
    <m/>
    <s v="SOBRESALIENTE"/>
    <s v="SATISFACTORIO"/>
    <s v="NO APLICA"/>
    <s v="NO APLICA"/>
  </r>
  <r>
    <n v="215"/>
    <s v="Cali progresa contigo 2016 - 2019"/>
    <s v="4. Cali Emprendedora y Pujante"/>
    <s v="3.5.4. Cali vitrina al mundo "/>
    <s v="3.5.4.3. Visita Cali"/>
    <s v="DESARROLLO SOCIAL "/>
    <s v="MISIONAL"/>
    <s v="MMDS01.11"/>
    <x v="34"/>
    <s v="No Aplica"/>
    <s v="Promoción y Monitoreo del Sector Turístico  MMDS01.09.06.18.P03"/>
    <s v="MMDS01.11.18.FT.05"/>
    <s v="Medir la gestión para la participación en eventos turísticos con el fin de promocionar la ciudad "/>
    <s v="ACTIVO"/>
    <s v="ACTIVO"/>
    <m/>
    <m/>
    <m/>
    <s v="EFICACIA"/>
    <s v="Porcentaje"/>
    <s v="Numero de eventos turísticos  en los cuales se participa sobre Número total de eventos  a participar programados"/>
    <m/>
    <s v="Semestral"/>
    <m/>
    <n v="0.4"/>
    <m/>
    <n v="0.6"/>
    <n v="0.56000000000000005"/>
    <m/>
    <m/>
    <m/>
    <m/>
    <m/>
    <m/>
    <m/>
    <m/>
    <m/>
    <m/>
    <m/>
    <m/>
    <m/>
    <n v="1.4000000000000001"/>
    <m/>
    <m/>
    <s v="NO APLICA"/>
    <s v="SOBRESALIENTE"/>
    <m/>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s v="Porcentaje de ejecución presupuestal de los proyectos de inversión de la Secretaría de Turísmo"/>
    <m/>
    <s v="NUEVO"/>
    <s v="NUEVO"/>
    <m/>
    <s v="Secretaría de Turismo"/>
    <s v="EFICACIA"/>
    <s v="Porcentaje"/>
    <s v="Porcentaje de ejecución presupuestal de los proyectos de inversión de la Secretaría de Turísmo"/>
    <s v="V1/V2*100"/>
    <s v="Trimestral"/>
    <n v="0.05"/>
    <n v="0.3"/>
    <n v="0.5"/>
    <n v="0.15"/>
    <m/>
    <m/>
    <m/>
    <m/>
    <m/>
    <m/>
    <m/>
    <m/>
    <m/>
    <m/>
    <m/>
    <m/>
    <m/>
    <m/>
    <m/>
    <m/>
    <m/>
    <s v="NO APLICA"/>
    <s v="IND NUEVO"/>
    <s v="NO APLICA"/>
    <s v="NO APLIC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Cali progresa contigo 2016 - 2019"/>
    <s v="1. Cali Social y Diversa"/>
    <s v="1.5. Cali vibra con la cultura y el deporte"/>
    <s v="1.5.2: Patrimonio, arte y cultura"/>
    <s v="MMDS01 - Desarrollo Social"/>
    <x v="0"/>
    <s v="MMDS01.10"/>
    <x v="0"/>
    <s v="MMDS01.10.01 - Gestión del Patrimonio Cultural"/>
    <s v="MMDS01.10.01.18.P01"/>
    <s v="MMDS01.10.18.FT01"/>
    <x v="0"/>
    <s v="ACTIVO"/>
    <x v="0"/>
    <m/>
    <m/>
    <s v="Secretaría de Cultura"/>
    <s v="EFICACIA"/>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1.18.P02 "/>
    <s v="MMDS01.10.18.FT02"/>
    <x v="1"/>
    <s v="ACTIVO"/>
    <x v="0"/>
    <m/>
    <m/>
    <s v="Secretaría de Cultura"/>
    <s v="EFICACIA"/>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1.18.P02"/>
    <s v="MMDS01.10.18.FT03"/>
    <x v="2"/>
    <s v="ACTIVO"/>
    <x v="0"/>
    <m/>
    <m/>
    <s v="Secretaría de Cultura"/>
    <s v="EFICACIA"/>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1.18.P03"/>
    <s v="MMDS01.10.18.FT04"/>
    <x v="3"/>
    <s v="ACTIVO"/>
    <x v="0"/>
    <m/>
    <m/>
    <s v="Secretaría de Cultura"/>
    <s v="EFICACIA"/>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n v="0"/>
    <s v=""/>
    <s v="NO APLICA"/>
    <s v="SOBRESALIENTE"/>
    <s v="NO APLICA"/>
    <s v="CRÍTICO"/>
  </r>
  <r>
    <s v="Cali progresa contigo 2016 - 2019"/>
    <s v="1. Cali Social y Diversa"/>
    <s v="1.5. Cali vibra con la cultura y el deporte"/>
    <s v="1.5.2: Patrimonio, arte y cultura"/>
    <s v="MMDS01 - Desarrollo Social"/>
    <x v="0"/>
    <s v="MMDS01.10"/>
    <x v="0"/>
    <s v="MMDS01.10.01 - Gestión del Patrimonio Cultural"/>
    <s v="MMDS01.10.02.18.P01"/>
    <s v="MMDS01.10.18.FT05"/>
    <x v="4"/>
    <s v="ACTIVO"/>
    <x v="0"/>
    <m/>
    <m/>
    <s v="Secretaría de Cultura"/>
    <s v="EFICACIA"/>
    <s v="Porcentaje"/>
    <s v="Número de intervenciones artisticas realizadas sobre Número de requerimientos realizados por la comunidad en materia de intervenciones artisticas"/>
    <s v="(V1 / V2) * 100"/>
    <x v="0"/>
    <m/>
    <n v="0.3"/>
    <m/>
    <n v="0.6"/>
    <n v="0.56999999999999995"/>
    <m/>
    <m/>
    <m/>
    <m/>
    <m/>
    <m/>
    <m/>
    <m/>
    <m/>
    <m/>
    <m/>
    <m/>
    <x v="0"/>
    <x v="3"/>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1"/>
    <s v="MMDS01.10.18.FT06"/>
    <x v="5"/>
    <s v="ACTIVO"/>
    <x v="0"/>
    <m/>
    <m/>
    <s v="Secretaría de Cultura"/>
    <s v="EFICACIA"/>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2"/>
    <s v="MMDS01.10.18.FT07"/>
    <x v="6"/>
    <s v="ACTIVO"/>
    <x v="0"/>
    <m/>
    <m/>
    <s v="Secretaría de Cultura"/>
    <s v="EFICACIA"/>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2"/>
    <s v="MMDS01.10.18.FT08"/>
    <x v="7"/>
    <s v="ACTIVO"/>
    <x v="0"/>
    <m/>
    <m/>
    <s v="Secretaría de Cultura"/>
    <s v="EFICACIA"/>
    <s v="Porcentaje"/>
    <s v="Número de  comunas y corregimientos con monitores culturales sobre el Número de comunas y corregimientos del municipio de santiago de cali por cien (100)"/>
    <s v="(V1 / V2) * 100"/>
    <x v="0"/>
    <m/>
    <n v="0.3"/>
    <m/>
    <n v="0.9"/>
    <n v="0.78"/>
    <m/>
    <m/>
    <m/>
    <m/>
    <m/>
    <m/>
    <m/>
    <m/>
    <m/>
    <m/>
    <m/>
    <m/>
    <x v="0"/>
    <x v="5"/>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2 - Gestión de Artes"/>
    <s v="MMDS01.10.02.18.P02"/>
    <s v="MMDS01.10.18.FT09"/>
    <x v="8"/>
    <s v="ACTIVO"/>
    <x v="0"/>
    <m/>
    <m/>
    <s v="Secretaría de Cultura"/>
    <s v="EFICACIA"/>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n v="0"/>
    <s v=""/>
    <s v="NO APLICA"/>
    <s v="SOBRESALIENTE"/>
    <s v="NO APLICA"/>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0"/>
    <x v="9"/>
    <s v="ACTIVO"/>
    <x v="0"/>
    <m/>
    <m/>
    <s v="Secretaría de Cultura"/>
    <s v="EFICACIA"/>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n v="0"/>
    <s v=""/>
    <s v="CRÍTICO"/>
    <s v="CRÍTICO"/>
    <s v="CRÍTICO"/>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1"/>
    <x v="10"/>
    <s v="ACTIVO"/>
    <x v="0"/>
    <m/>
    <m/>
    <s v="Secretaría de Cultura"/>
    <s v="EFICACIA"/>
    <s v="Porcentaje"/>
    <s v="Número de colecciones de la Red de Bibliotecas Públicas de Cali  adquiridas  sobre Número Total de colecciones de la Red de Bibliotecas Públicas de Cali por cien (100)"/>
    <s v="(V1 / V2) * 100"/>
    <x v="0"/>
    <m/>
    <n v="0.02"/>
    <m/>
    <n v="0.04"/>
    <n v="0.05"/>
    <m/>
    <m/>
    <m/>
    <m/>
    <m/>
    <m/>
    <m/>
    <m/>
    <m/>
    <m/>
    <m/>
    <m/>
    <x v="0"/>
    <x v="8"/>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2"/>
    <s v="MMDS01.10.18.FT12"/>
    <x v="11"/>
    <s v="ACTIVO"/>
    <x v="0"/>
    <m/>
    <m/>
    <s v="Secretaría de Cultura"/>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n v="0"/>
    <s v=""/>
    <s v="NO APLICA"/>
    <s v="SATISFACTORIO"/>
    <s v="NO APLICA"/>
    <s v="CRÍTICO"/>
  </r>
  <r>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3"/>
    <s v="MMDS01.10.18.FT13"/>
    <x v="12"/>
    <s v="ACTIVO"/>
    <x v="0"/>
    <m/>
    <m/>
    <s v="Secretaría de Cultura"/>
    <s v="EFICACIA"/>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n v="0"/>
    <s v=""/>
    <s v="NO APLICA"/>
    <s v="BAJO"/>
    <s v="NO APLICA"/>
    <s v="CRÍTICO"/>
  </r>
  <r>
    <s v="Cali progresa contigo 2016 - 2019"/>
    <s v="1. Cali Social y Diversa"/>
    <s v="1.5. Cali vibra con la cultura y el deporte"/>
    <s v="1.5.2: Patrimonio, arte y cultura"/>
    <s v="MMDS01 - Desarrollo Social"/>
    <x v="0"/>
    <s v="MMDS01.10"/>
    <x v="0"/>
    <s v="MMDS01.10.04 - Gestión del Fortalecimiento y Promoción Cultural "/>
    <s v="MMDS01.10.04.18.P01"/>
    <s v="MMDS01.10.18.FT14"/>
    <x v="13"/>
    <s v="ACTIVO"/>
    <x v="0"/>
    <m/>
    <m/>
    <s v="Secretaría de Cultura"/>
    <s v="EFICACIA"/>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4 - Gestión del Fortalecimiento y Promoción Cultural"/>
    <s v="MMDS01.10.04.18.P03"/>
    <s v="MMDS01.10.18.FT15"/>
    <x v="14"/>
    <s v="ACTIVO"/>
    <x v="0"/>
    <m/>
    <m/>
    <s v="Secretaría de Cultura"/>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n v="0"/>
    <s v="POSITIVA"/>
    <s v="NO APLICA"/>
    <s v="SOBRESALIENTE"/>
    <s v="NO APLICA"/>
    <s v="CRÍTICO"/>
  </r>
  <r>
    <s v="Cali progresa contigo 2016 - 2019"/>
    <s v="1. Cali Social y Diversa"/>
    <s v="1.5. Cali vibra con la cultura y el deporte"/>
    <s v="1.5.2: Patrimonio, arte y cultura"/>
    <s v="MMDS01 - Desarrollo Social"/>
    <x v="0"/>
    <s v="MMDS01.10"/>
    <x v="0"/>
    <s v="MMDS01.10.04 - Gestión del Fortalecimiento y Promoción Cultural "/>
    <s v="MMDS01.10.04.18.P03"/>
    <s v="MMDS01.10.18.FT16"/>
    <x v="15"/>
    <s v="ACTIVO"/>
    <x v="0"/>
    <m/>
    <m/>
    <s v="Secretaría de Cultura"/>
    <s v="EFICACIA"/>
    <s v="Porcentaje"/>
    <s v="Número de alianzas realizadas de fortalecimiento y promoción cultural sobre Número de alianzas proyectadas a realizar para el fortalecimiento y promoción cultural"/>
    <s v="(V1 / V2) * 100"/>
    <x v="0"/>
    <m/>
    <n v="0.9"/>
    <m/>
    <n v="0.95"/>
    <n v="0.88"/>
    <m/>
    <m/>
    <m/>
    <m/>
    <m/>
    <m/>
    <m/>
    <m/>
    <m/>
    <m/>
    <m/>
    <m/>
    <x v="0"/>
    <x v="13"/>
    <m/>
    <n v="0"/>
    <s v=""/>
    <s v="NO APLICA"/>
    <s v="SOBRESALIENTE"/>
    <s v="NO APLICA"/>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 MAJA01.01.01.18.P03"/>
    <s v="MAJA01.01.18.FT01"/>
    <x v="16"/>
    <s v="ACTIVO"/>
    <x v="0"/>
    <m/>
    <m/>
    <s v="Departamento Administrativo de Gestión Jurídica Pública"/>
    <s v="EFICACIA"/>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s v="MAJA01.01.18.FT02"/>
    <x v="17"/>
    <s v="ACTIVO"/>
    <x v="0"/>
    <m/>
    <m/>
    <s v="Departamento Administrativo de Gestión Jurídica Pública"/>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
    <s v="MAJA01.01.18.FT03"/>
    <x v="18"/>
    <s v="ACTIVO"/>
    <x v="0"/>
    <m/>
    <m/>
    <s v="Departamento Administrativo de Gestión Jurídica Pública"/>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s v="MAJA01.01.18.FT04"/>
    <x v="19"/>
    <s v="ACTIVO"/>
    <x v="0"/>
    <m/>
    <m/>
    <s v="Departamento Administrativo de Gestión Jurídica Pública"/>
    <s v="EFECTIVIDAD"/>
    <s v="Porcentaje"/>
    <s v="Valor de las pretensiones de los fallos favorables sobre el Valor de las pretensiones de todos los fallos por cien (100)"/>
    <s v="(V1 / V2) * 100"/>
    <x v="1"/>
    <n v="0.6"/>
    <n v="0.6"/>
    <n v="0.6"/>
    <n v="0.6"/>
    <n v="0.88"/>
    <m/>
    <m/>
    <n v="0.999"/>
    <m/>
    <m/>
    <m/>
    <m/>
    <m/>
    <m/>
    <m/>
    <m/>
    <m/>
    <x v="5"/>
    <x v="17"/>
    <n v="0"/>
    <n v="0"/>
    <s v="POSITIVA"/>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NO APLICA"/>
    <s v="No Aplica"/>
    <s v="MAJA01.01.18.FT05"/>
    <x v="20"/>
    <s v="ACTIVO"/>
    <x v="0"/>
    <m/>
    <m/>
    <s v="Departamento Administrativo de Gestión Jurídica Pública"/>
    <s v="EFECTIVIDAD"/>
    <s v="Porcentaje"/>
    <s v="Aporte porcentual acumulado de la conformación de un equipo de trabajo sobre Aporte porcentual acumulado de la alternativa de solución al problema"/>
    <s v="V1 + V2 + V3"/>
    <x v="1"/>
    <n v="0.25"/>
    <n v="0.5"/>
    <n v="0.75"/>
    <n v="1"/>
    <n v="0.22"/>
    <m/>
    <m/>
    <n v="0.53"/>
    <m/>
    <m/>
    <m/>
    <m/>
    <m/>
    <m/>
    <m/>
    <m/>
    <m/>
    <x v="6"/>
    <x v="18"/>
    <n v="0"/>
    <n v="0"/>
    <s v="POSITIVA"/>
    <s v="SOBRESALIENTE"/>
    <s v="SOBRESALIENTE"/>
    <s v="CRÍTICO"/>
    <s v="CRÍTICO"/>
  </r>
  <r>
    <s v="No aplica"/>
    <s v="No aplica"/>
    <s v="No aplica"/>
    <s v="No aplica"/>
    <s v="MAJA01 Gestión Juridico Administrativa"/>
    <x v="1"/>
    <s v="MAJA01.01"/>
    <x v="1"/>
    <s v="NO APLICA"/>
    <s v="No Aplica"/>
    <s v="MAJA01.01.18.FT06"/>
    <x v="21"/>
    <s v="NO APLICA"/>
    <x v="1"/>
    <s v="NUEVO"/>
    <m/>
    <s v="Departamento Administrativo de Gestión Jurídica Pública"/>
    <s v="EFICACIA"/>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m/>
    <s v=""/>
    <s v="NO APLICA"/>
    <s v="NO APLICA"/>
    <m/>
    <m/>
  </r>
  <r>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1 _x000a_ _x000a_ _x000a_"/>
    <x v="22"/>
    <s v="ACTIVO"/>
    <x v="0"/>
    <m/>
    <m/>
    <s v="Secretaría del Deporte y la Recreación"/>
    <s v="EFICACIA"/>
    <s v="Número"/>
    <s v="Cantidad ciudadanos del municipio de Santiago de Cali beneficiadas por proyectos de iniciación y formación deportiva.          _x000a_          _x000a_"/>
    <s v="V1"/>
    <x v="3"/>
    <n v="7170"/>
    <n v="23529"/>
    <n v="28027"/>
    <n v="31773"/>
    <n v="0"/>
    <n v="0"/>
    <n v="9001"/>
    <n v="14653"/>
    <n v="17684"/>
    <n v="19453"/>
    <m/>
    <m/>
    <m/>
    <m/>
    <m/>
    <m/>
    <m/>
    <x v="7"/>
    <x v="20"/>
    <n v="0"/>
    <n v="0"/>
    <s v=""/>
    <s v="SOBRESALIENTE"/>
    <s v="SOBRESALIENTE"/>
    <s v="CRÍTICO"/>
    <s v="CRÍTICO"/>
  </r>
  <r>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2 _x000a_ _x000a_ _x000a_"/>
    <x v="23"/>
    <s v="ACTIVO"/>
    <x v="0"/>
    <m/>
    <m/>
    <s v="Secretaría del Deporte y la Recreación"/>
    <s v="EFICIENCIA"/>
    <s v="Número"/>
    <s v="V : Cantidad promedio de beneficiarios por monitor._x000a_V1: Cantidad acumulada de beneficiarios. _x000a_v2: Cantidad de monitores. "/>
    <s v="(V1 / V2)"/>
    <x v="0"/>
    <m/>
    <n v="55"/>
    <m/>
    <n v="55"/>
    <n v="51.73"/>
    <m/>
    <m/>
    <m/>
    <m/>
    <m/>
    <m/>
    <m/>
    <m/>
    <m/>
    <m/>
    <m/>
    <m/>
    <x v="0"/>
    <x v="21"/>
    <m/>
    <n v="0"/>
    <s v=""/>
    <s v="NO APLICA"/>
    <s v="SOBRESALIENTE"/>
    <s v="NO APLICA"/>
    <s v="CRÍTICO"/>
  </r>
  <r>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3"/>
    <x v="24"/>
    <s v="ACTIVO"/>
    <x v="0"/>
    <m/>
    <m/>
    <s v="Secretaría del Deporte y la Recreación"/>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MCCO01 Segimiento y Evaluacion "/>
    <x v="2"/>
    <s v="MCCO01.03"/>
    <x v="3"/>
    <s v="NO APLICA"/>
    <s v="No Aplica"/>
    <s v="MCCO01.03.18.FT01 _x000a_ _x000a_ _x000a_"/>
    <x v="25"/>
    <s v="ACTIVO"/>
    <x v="0"/>
    <m/>
    <m/>
    <s v="Departamento Administrativo de Control Disciplinario"/>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CCO01 Control"/>
    <x v="2"/>
    <s v="MCCO01.03"/>
    <x v="3"/>
    <s v="NO APLICA"/>
    <s v="No Aplica"/>
    <s v="MCCO01.03.18.FT02 _x000a_ _x000a_ _x000a_"/>
    <x v="26"/>
    <s v="ACTIVO"/>
    <x v="0"/>
    <m/>
    <m/>
    <s v="Departamento Administrativo de Control Disciplinario"/>
    <s v="EFICIENCIA"/>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n v="0"/>
    <s v="POSITIVA"/>
    <s v="SOBRESALIENTE"/>
    <s v="SOBRESALIENTE"/>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1 _x000a_ _x000a_ _x000a_"/>
    <x v="27"/>
    <s v="ACTIVO"/>
    <x v="2"/>
    <m/>
    <m/>
    <s v="Departamento Administrativo de Tecnologías de la Información y las Comunicaciones"/>
    <s v="EFICACIA"/>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n v="0"/>
    <s v=""/>
    <s v="SOBRESALIENTE"/>
    <s v="NO APLICA"/>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2 _x000a_ _x000a_ _x000a_"/>
    <x v="28"/>
    <s v="ACTIVO"/>
    <x v="2"/>
    <m/>
    <m/>
    <s v="Departamento Administrativo de Tecnologías de la Información y las Comunicaciones"/>
    <s v="EFICIENCIA"/>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n v="0"/>
    <s v=""/>
    <s v="SOBRESALIENTE"/>
    <s v="NO APLICA"/>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3 _x000a_ _x000a_ _x000a_"/>
    <x v="29"/>
    <s v="ACTIVO"/>
    <x v="2"/>
    <m/>
    <m/>
    <s v="Departamento Administrativo de Tecnologías de la Información y las Comunicaciones"/>
    <s v="EFICIENCIA"/>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n v="0"/>
    <s v=""/>
    <s v="SOBRESALIENTE"/>
    <s v="NO APLICA"/>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4 _x000a_ _x000a_ _x000a_"/>
    <x v="30"/>
    <s v="NUEVO"/>
    <x v="0"/>
    <m/>
    <m/>
    <s v="Departamento Administrativo de Tecnologías de la Información y las Comunicaciones"/>
    <s v="EFICACIA"/>
    <s v="Porcentaje"/>
    <s v="Número de incidentes en la mesa de servicios TI cerrados sobre Número de incidentes en la mesa de servicios TI creados"/>
    <s v="(V1 / V2) * 100"/>
    <x v="3"/>
    <n v="0.98"/>
    <n v="0.94"/>
    <n v="0.94"/>
    <n v="0.94"/>
    <m/>
    <m/>
    <m/>
    <m/>
    <m/>
    <n v="0.87"/>
    <m/>
    <m/>
    <m/>
    <m/>
    <m/>
    <m/>
    <m/>
    <x v="0"/>
    <x v="25"/>
    <n v="0"/>
    <n v="0"/>
    <s v=""/>
    <s v="NO APLICA"/>
    <s v="SOBRESALIENTE"/>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5"/>
    <x v="31"/>
    <s v="NUEVO"/>
    <x v="0"/>
    <m/>
    <m/>
    <s v="Departamento Administrativo de Tecnologías de la Información y las Comunicaciones"/>
    <s v="EFICIENCIA"/>
    <s v="Porcentaje"/>
    <s v="Número de incidentes en  mesa de servicios TI cerrados oportunamente sobre Número de incidentes en la mesa de servicios TI cerrados"/>
    <s v="(V1 / V2) * 100"/>
    <x v="3"/>
    <n v="0.86"/>
    <n v="0.84"/>
    <n v="0.84"/>
    <n v="0.84"/>
    <m/>
    <m/>
    <m/>
    <m/>
    <m/>
    <n v="0.98099999999999998"/>
    <m/>
    <m/>
    <m/>
    <m/>
    <m/>
    <m/>
    <m/>
    <x v="0"/>
    <x v="26"/>
    <n v="0"/>
    <n v="0"/>
    <s v="POSITIVA"/>
    <s v="NO APLICA"/>
    <s v="SOBRESALIENTE"/>
    <s v="CRÍTICO"/>
    <s v="CRÍTICO"/>
  </r>
  <r>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6"/>
    <x v="32"/>
    <s v="NUEVO"/>
    <x v="0"/>
    <m/>
    <m/>
    <s v="Departamento Administrativo de Tecnologías de la Información y las Comunicaciones"/>
    <s v="EFICIENCIA"/>
    <s v="Porcentaje"/>
    <s v="Número de incidentes en de la mesa de servicios TI cerrados oportunamente sobre Número de incidentes en la mesa de servicios TI creados"/>
    <s v="(V1 / V2) * 100"/>
    <x v="3"/>
    <n v="0.86"/>
    <n v="0.78"/>
    <n v="0.78"/>
    <n v="0.78"/>
    <m/>
    <m/>
    <m/>
    <m/>
    <m/>
    <n v="0.8"/>
    <m/>
    <m/>
    <m/>
    <m/>
    <m/>
    <m/>
    <m/>
    <x v="0"/>
    <x v="27"/>
    <n v="0"/>
    <n v="0"/>
    <s v="POSITIVA"/>
    <s v="NO APLICA"/>
    <s v="SOBRESALIENTE"/>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1   Radicacion de Comunicaciones Oficiales a traves de los diferentes canales de Atencion. "/>
    <s v="MAGT04.05.18.FT01 _x000a_ _x000a_ _x000a_"/>
    <x v="33"/>
    <s v="ACTIVO"/>
    <x v="0"/>
    <m/>
    <m/>
    <s v="Secretaría de Desarrollo Territorial y Participacion Ciudadana"/>
    <s v="EFICACIA"/>
    <s v="Porcentaje"/>
    <s v="Número de comunicaciones oficiales direccionadas correctamente sobre el  Número Total de  Comunicaciones Oficiales Radicadas por cien  (100) "/>
    <s v="(V1 / V2) * 100"/>
    <x v="1"/>
    <n v="0.95"/>
    <n v="0.95"/>
    <n v="0.95"/>
    <n v="0.95"/>
    <n v="0.88"/>
    <m/>
    <m/>
    <n v="0.9"/>
    <m/>
    <m/>
    <m/>
    <m/>
    <m/>
    <m/>
    <m/>
    <m/>
    <m/>
    <x v="14"/>
    <x v="28"/>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No Aplica"/>
    <s v="MAGT04.05.18.FT02 _x000a_ _x000a_ _x000a_"/>
    <x v="34"/>
    <s v="ACTIVO"/>
    <x v="0"/>
    <m/>
    <m/>
    <s v="Secretaría de Desarrollo Territorial y Participacion Ciudadana"/>
    <s v="EFICACIA"/>
    <s v="Porcentaje"/>
    <s v="Número de PQRS Clasificadas con Eje Tematico sobre el Número Total de PQRS Radicadas por cien (100)"/>
    <s v="(V1 / V2) * 100"/>
    <x v="1"/>
    <n v="0.3"/>
    <n v="0.3"/>
    <n v="0.4"/>
    <n v="0.5"/>
    <n v="0.16700000000000001"/>
    <m/>
    <m/>
    <n v="0.21199999999999999"/>
    <m/>
    <m/>
    <m/>
    <m/>
    <m/>
    <m/>
    <m/>
    <m/>
    <m/>
    <x v="15"/>
    <x v="29"/>
    <n v="0"/>
    <n v="0"/>
    <s v=""/>
    <s v="BAJO"/>
    <s v="SATISFACTORIO"/>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3 _x000a_ _x000a_ _x000a_"/>
    <x v="35"/>
    <s v="ACTIVO"/>
    <x v="0"/>
    <m/>
    <m/>
    <s v="Secretaría de Desarrollo Territorial y Participacion Ciudadana"/>
    <s v="EFECTIVIDAD"/>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n v="0"/>
    <s v="POSITIVA"/>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4 _x000a_ _x000a_ _x000a_"/>
    <x v="36"/>
    <s v="ACTIVO"/>
    <x v="0"/>
    <m/>
    <m/>
    <s v="Secretaría de Desarrollo Territorial y Participacion Ciudadana"/>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n v="0"/>
    <s v="POSITIVA"/>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1 _x000a_ _x000a_ _x000a_"/>
    <x v="37"/>
    <s v="ACTIVO"/>
    <x v="0"/>
    <m/>
    <m/>
    <s v="Secretaría de Gobierno"/>
    <s v="EFICACIA"/>
    <s v="Porcentaje"/>
    <s v="Número de contenido noticioso realizado por mes sobre el Número de contenido noticioso programado por mes"/>
    <s v="(V1 / V2) * 100"/>
    <x v="3"/>
    <n v="1"/>
    <n v="1"/>
    <n v="1"/>
    <n v="1"/>
    <n v="0.47"/>
    <n v="0.8"/>
    <n v="0.97"/>
    <n v="0.78"/>
    <n v="1.01"/>
    <n v="0.86"/>
    <m/>
    <m/>
    <m/>
    <m/>
    <m/>
    <m/>
    <m/>
    <x v="18"/>
    <x v="32"/>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2 _x000a_ _x000a_ _x000a_"/>
    <x v="38"/>
    <s v="ACTIVO"/>
    <x v="0"/>
    <m/>
    <m/>
    <s v="Secretaría de Gobierno"/>
    <s v="EFECTIVIDAD"/>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n v="0"/>
    <s v=""/>
    <s v="NO APLICA"/>
    <s v="NO APLICA"/>
    <s v="NO APLICA"/>
    <s v="CRÍTICO"/>
  </r>
  <r>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1"/>
    <x v="39"/>
    <s v="ACTIVO"/>
    <x v="0"/>
    <m/>
    <m/>
    <s v="Departamento Administrativo de Control Interno_x000a_"/>
    <s v="EFICIENCIA"/>
    <s v="Número"/>
    <s v="V1 = Número de servidores públicos asistentes a la sensibilización"/>
    <s v="V1"/>
    <x v="0"/>
    <m/>
    <n v="500"/>
    <m/>
    <n v="500"/>
    <n v="500"/>
    <m/>
    <m/>
    <m/>
    <m/>
    <m/>
    <m/>
    <m/>
    <m/>
    <m/>
    <m/>
    <m/>
    <m/>
    <x v="0"/>
    <x v="23"/>
    <m/>
    <n v="0"/>
    <s v=""/>
    <s v="NO APLICA"/>
    <s v="SOBRESALIENTE"/>
    <s v="NO APLICA"/>
    <s v="CRÍTICO"/>
  </r>
  <r>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2 _x000a_ _x000a_ _x000a_"/>
    <x v="40"/>
    <s v="ACTIVO"/>
    <x v="0"/>
    <m/>
    <m/>
    <s v="Departamento Administrativo de Control Interno_x000a_"/>
    <s v="EFICACIA"/>
    <s v="Porcentaje"/>
    <s v="V1: No. de evaluaciones realizadas con calificación ≥ 80% _x000a_V2: No. total de evaluaciones aplicadas_x000a_"/>
    <s v=" (V1/ V2) *100  "/>
    <x v="0"/>
    <m/>
    <n v="0"/>
    <m/>
    <n v="400"/>
    <n v="0"/>
    <m/>
    <m/>
    <m/>
    <m/>
    <m/>
    <m/>
    <m/>
    <m/>
    <m/>
    <m/>
    <m/>
    <m/>
    <x v="0"/>
    <x v="33"/>
    <m/>
    <n v="0"/>
    <s v=""/>
    <s v="NO APLICA"/>
    <s v="CRÍTICO"/>
    <s v="NO APLICA"/>
    <s v="CRÍTICO"/>
  </r>
  <r>
    <s v="Cali progresa contigo 2016 - 2019"/>
    <s v="5. Cali participativa y bien gobernada"/>
    <s v="5.2. Modernización institucional con transparencia y dignificación del servicio público"/>
    <s v="5.2.2. Gestión pública efectiva y transparente"/>
    <s v="MCCO01 Control "/>
    <x v="2"/>
    <s v="MCCO01.02"/>
    <x v="7"/>
    <s v="MCCO01.02.03 Evaluación y Seguimiento "/>
    <s v="MCCO01.02.03.14.12.P03 - MCCO01.02.03.14.12.P04 - MCCO01.02.03.14.12.P05"/>
    <s v="MCCO01.02.18.FT03 _x000a_ _x000a_ _x000a_"/>
    <x v="41"/>
    <s v="ACTIVO"/>
    <x v="0"/>
    <m/>
    <m/>
    <s v="Departamento Administrativo de Control Interno_x000a_"/>
    <s v="EFICACIA"/>
    <s v="Porcentaje"/>
    <s v="V1 = Número de auditorías internas realizadas en el periodo_x000a_V2 = Número de auditorías internas programadas en el periodo"/>
    <s v="(∑V1i+V1j…+ V1n/)/(∑V2) * 100%"/>
    <x v="3"/>
    <n v="1"/>
    <n v="1"/>
    <n v="1"/>
    <n v="1"/>
    <n v="0"/>
    <n v="1"/>
    <n v="1"/>
    <n v="1"/>
    <n v="1"/>
    <n v="1"/>
    <m/>
    <m/>
    <m/>
    <m/>
    <m/>
    <m/>
    <m/>
    <x v="9"/>
    <x v="23"/>
    <n v="0"/>
    <n v="0"/>
    <s v=""/>
    <s v="SOBRESALIENTE"/>
    <s v="SOBRESALIENTE"/>
    <s v="CRÍTICO"/>
    <s v="CRÍTICO"/>
  </r>
  <r>
    <s v="No aplica"/>
    <s v="No aplica"/>
    <s v="No aplica"/>
    <s v="No aplica"/>
    <s v="MCCO01 Control "/>
    <x v="2"/>
    <s v="MCCO01.02"/>
    <x v="7"/>
    <s v="MCCO01.02.03 Evaluación y Seguimiento "/>
    <s v="MCCO01.02.03.14.12.P03 -MCCO01.02.03.14.12.P04 -MCCO01.02.03.14.12.P05"/>
    <s v="MCCO01.02.18.FT04 _x000a_ _x000a_ _x000a_"/>
    <x v="42"/>
    <s v="ACTIVO"/>
    <x v="0"/>
    <m/>
    <m/>
    <s v="Departamento Administrativo de Control Interno_x000a_"/>
    <s v="EFICIENCIA"/>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n v="0"/>
    <s v=""/>
    <s v="SOBRESALIENTE"/>
    <s v="SOBRESALIENTE"/>
    <s v="CRÍTICO"/>
    <s v="CRÍTICO"/>
  </r>
  <r>
    <s v="No aplica"/>
    <s v="No aplica"/>
    <s v="No aplica"/>
    <s v="No aplica"/>
    <s v="MCCO01 Control "/>
    <x v="2"/>
    <s v="MCCO01.02"/>
    <x v="7"/>
    <s v="MCCO01.02.03 Evaluación y Seguimiento "/>
    <s v="MCCO01.02.03.14.12.P06"/>
    <s v="MCCO01.02.18.FT05 _x000a_ _x000a_ _x000a_"/>
    <x v="43"/>
    <s v="ACTIVO"/>
    <x v="0"/>
    <m/>
    <m/>
    <s v="Departamento Administrativo de Control Interno_x000a_"/>
    <s v="EFICACIA"/>
    <s v="Porcentaje"/>
    <s v="V1 = Número de auditores internos calificados con puntaje igual o superior a 3,4          _x000a_V2 = Número total auditores con calificación recibida          _x000a_"/>
    <s v=" (V1/ V2) *100  "/>
    <x v="1"/>
    <n v="1"/>
    <n v="1"/>
    <n v="1"/>
    <n v="1"/>
    <n v="1"/>
    <m/>
    <m/>
    <n v="1"/>
    <m/>
    <m/>
    <m/>
    <m/>
    <m/>
    <m/>
    <m/>
    <m/>
    <m/>
    <x v="9"/>
    <x v="23"/>
    <n v="0"/>
    <n v="0"/>
    <s v=""/>
    <s v="SOBRESALIENTE"/>
    <s v="SOBRESALIENTE"/>
    <s v="CRÍTICO"/>
    <s v="CRÍTICO"/>
  </r>
  <r>
    <s v="No aplica"/>
    <s v="No aplica"/>
    <s v="No aplica"/>
    <s v="No aplica"/>
    <s v="MCCO01 Control "/>
    <x v="2"/>
    <s v="MCCO01.02"/>
    <x v="7"/>
    <s v="MCCO01.02.04 Relación con Entes Externos"/>
    <s v="MCCO01.02.04.18.P01 Atención de requerimientos de los Entes Externos de Control"/>
    <s v="MCCO01.02.18.FT06 _x000a_ _x000a_ _x000a_"/>
    <x v="44"/>
    <s v="ACTIVO"/>
    <x v="0"/>
    <m/>
    <m/>
    <s v="Departamento Administrativo de Control Interno_x000a_"/>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n v="0"/>
    <s v=""/>
    <s v="SOBRESALIENTE"/>
    <s v="SOBRESALIENTE"/>
    <s v="CRÍTICO"/>
    <s v="CRÍTICO"/>
  </r>
  <r>
    <s v="No aplica"/>
    <s v="No aplica"/>
    <s v="No aplica"/>
    <s v="No aplica"/>
    <s v="MCCO01 Control "/>
    <x v="2"/>
    <s v="MCCO01.02"/>
    <x v="7"/>
    <s v="MCCO01.02.04 Relación con Entes Externos"/>
    <s v="MCCO01.02.04.18.P01 Atención de requerimientos de los Entes Externos de Control"/>
    <s v="MCCO01.02.18.FT07 _x000a_ _x000a_ _x000a_"/>
    <x v="45"/>
    <s v="ACTIVO"/>
    <x v="0"/>
    <m/>
    <m/>
    <s v="Departamento Administrativo de Control Interno_x000a_"/>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n v="0"/>
    <s v=""/>
    <s v="SOBRESALIENTE"/>
    <s v="SOBRESALIENTE"/>
    <s v="CRÍTICO"/>
    <s v="CRÍTICO"/>
  </r>
  <r>
    <s v="No aplica"/>
    <s v="No aplica"/>
    <s v="No aplica"/>
    <s v="No aplica"/>
    <s v="MCCO01 Control "/>
    <x v="2"/>
    <s v="MCCO01.02"/>
    <x v="7"/>
    <s v="MCCO01.02.04 Relación con Entes Externos"/>
    <s v="MCCO01.02.04.18.P02 Rendición de los formatos de obligatorio cumplimiento ante los entes externos de control"/>
    <s v="MCCO01.02.18.FT08 _x000a_ _x000a_ _x000a_"/>
    <x v="46"/>
    <s v="ACTIVO"/>
    <x v="0"/>
    <m/>
    <m/>
    <s v="Departamento Administrativo de Control Interno_x000a_"/>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n v="0"/>
    <s v=""/>
    <s v="SOBRESALIENTE"/>
    <s v="SOBRESALIENTE"/>
    <s v="CRÍTICO"/>
    <s v="CRÍTICO"/>
  </r>
  <r>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eguimiento y evaluación de los instrumentos de planificación"/>
    <s v="MEDE01.03.03.18.P01"/>
    <s v="MEDE01.03.18.FT01"/>
    <x v="47"/>
    <s v="ACTIVO"/>
    <x v="0"/>
    <m/>
    <m/>
    <s v="Departamento Administrativo de Planeación Municipal"/>
    <s v="EFICACIA"/>
    <s v="Porcentaje"/>
    <s v="Sumatoria del cumplimiento de los ejes por su ponderador_x000a_(IEOGi = Cumplimiento del eje i_x000a_mi = Ponderador del eje i)_x000a_"/>
    <s v="IET = ∑(IEOGi* mi)"/>
    <x v="2"/>
    <m/>
    <m/>
    <m/>
    <n v="1"/>
    <m/>
    <m/>
    <m/>
    <m/>
    <m/>
    <m/>
    <m/>
    <m/>
    <m/>
    <m/>
    <m/>
    <m/>
    <m/>
    <x v="0"/>
    <x v="19"/>
    <m/>
    <n v="0"/>
    <s v=""/>
    <s v="NO APLICA"/>
    <s v="NO APLICA"/>
    <s v="NO APLICA"/>
    <s v="CRÍTICO"/>
  </r>
  <r>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2"/>
    <x v="48"/>
    <s v="ACTIVO"/>
    <x v="0"/>
    <m/>
    <m/>
    <s v="Departamento Administrativo de Planeación Municipal"/>
    <s v="EFICIENCIA"/>
    <s v="Porcentaje"/>
    <s v="Organismos que cumplen con la entrega oportuna y completa de la información para el seguimiento del Plan de Acción  sobre el total de organismos  por cien (100)"/>
    <s v="(V1 / V2) * 100"/>
    <x v="1"/>
    <n v="1"/>
    <n v="1"/>
    <n v="1"/>
    <n v="1"/>
    <n v="1"/>
    <m/>
    <m/>
    <m/>
    <m/>
    <m/>
    <m/>
    <m/>
    <m/>
    <m/>
    <m/>
    <m/>
    <m/>
    <x v="9"/>
    <x v="33"/>
    <n v="0"/>
    <n v="0"/>
    <s v=""/>
    <s v="SOBRESALIENTE"/>
    <s v="CRÍTICO"/>
    <s v="CRÍTICO"/>
    <s v="CRÍTICO"/>
  </r>
  <r>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3"/>
    <x v="49"/>
    <s v="ACTIVO"/>
    <x v="0"/>
    <m/>
    <m/>
    <s v="Departamento Administrativo de Planeación Municipal"/>
    <s v="EFECTIVIDAD"/>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n v="0"/>
    <s v=""/>
    <s v="NO APLICA"/>
    <s v="NO APLICA"/>
    <s v="NO APLICA"/>
    <s v="CRÍTICO"/>
  </r>
  <r>
    <s v="No aplica"/>
    <s v="No aplica"/>
    <s v="No aplica"/>
    <s v="No aplica"/>
    <s v="MAGT04 Gestion Tecnologica y de la Informacion. "/>
    <x v="1"/>
    <s v="MAGT04.03"/>
    <x v="9"/>
    <s v="NO APLICA"/>
    <s v="MAGT04.03.18.P01"/>
    <s v="MAGT04.03.18.FT01"/>
    <x v="50"/>
    <s v="ACTIVO"/>
    <x v="0"/>
    <m/>
    <m/>
    <s v="Departamento Administrativo de Desarrollo e Innovación Institucional"/>
    <s v="EFICACIA"/>
    <s v="Porcentaje"/>
    <s v="Número de archivos de gestión inventariados sobre el Número de archivos de gestión identificados por cien (100)"/>
    <s v="(V1 / V2) * 100"/>
    <x v="4"/>
    <m/>
    <n v="1"/>
    <m/>
    <n v="1"/>
    <n v="0.66"/>
    <m/>
    <m/>
    <m/>
    <m/>
    <m/>
    <m/>
    <m/>
    <m/>
    <m/>
    <m/>
    <m/>
    <m/>
    <x v="0"/>
    <x v="34"/>
    <n v="0"/>
    <n v="0"/>
    <s v=""/>
    <s v="NO APLICA"/>
    <s v="MEDIO"/>
    <s v="CRÍTICO"/>
    <s v="CRÍTICO"/>
  </r>
  <r>
    <s v="No aplica"/>
    <s v="No aplica"/>
    <s v="No aplica"/>
    <s v="No aplica"/>
    <s v="MAGT04 Gestion Tecnologica y de la Informacion. "/>
    <x v="1"/>
    <s v="MAGT04.03"/>
    <x v="9"/>
    <s v="NO APLICA"/>
    <s v="MAGT04.03.18.P01"/>
    <s v="MAGT04.03.18.FT02"/>
    <x v="51"/>
    <s v="ACTIVO"/>
    <x v="0"/>
    <m/>
    <m/>
    <s v="Departamento Administrativo de Desarrollo e Innovación Institucional"/>
    <s v="EFICACIA"/>
    <s v="Porcentaje"/>
    <s v="Número de documentos producidos tipificados por serie en el sistema de gestión documental sobre el Número de documentos producidos en el sistema de gestión documental por cien (100)"/>
    <s v="(V1 / V2) * 100"/>
    <x v="0"/>
    <m/>
    <n v="1"/>
    <m/>
    <n v="1"/>
    <n v="0.3"/>
    <m/>
    <m/>
    <m/>
    <m/>
    <m/>
    <m/>
    <m/>
    <m/>
    <m/>
    <m/>
    <m/>
    <m/>
    <x v="0"/>
    <x v="35"/>
    <m/>
    <n v="0"/>
    <s v=""/>
    <s v="NO APLICA"/>
    <s v="CRÍTICO"/>
    <s v="NO APLICA"/>
    <s v="CRÍTICO"/>
  </r>
  <r>
    <s v="No aplica"/>
    <s v="No aplica"/>
    <s v="No aplica"/>
    <s v="No aplica"/>
    <s v="MAGT04 Gestion Tecnologica y de la Informacion. "/>
    <x v="1"/>
    <s v="MAGT04.03"/>
    <x v="9"/>
    <s v="NO APLICA"/>
    <s v="MAGT04.03.18.P01"/>
    <s v="MAGT04.03.18.FT03"/>
    <x v="52"/>
    <s v="ACTIVO"/>
    <x v="0"/>
    <m/>
    <m/>
    <s v="Departamento Administrativo de Desarrollo e Innovación Institucional"/>
    <s v="EFICACIA"/>
    <s v="Porcentaje"/>
    <s v="Número de Organismos con Centro de Documentación Implementado sobre el Numero Total de organismos por cien (100)"/>
    <s v="(V1 / V2) * 100%"/>
    <x v="1"/>
    <n v="1"/>
    <n v="1"/>
    <n v="1"/>
    <n v="1"/>
    <n v="0.66669999999999996"/>
    <m/>
    <m/>
    <n v="0.67"/>
    <m/>
    <m/>
    <m/>
    <m/>
    <m/>
    <m/>
    <m/>
    <m/>
    <m/>
    <x v="19"/>
    <x v="36"/>
    <n v="0"/>
    <n v="0"/>
    <s v=""/>
    <s v="MEDIO"/>
    <s v="MEDIO"/>
    <s v="CRÍTICO"/>
    <s v="CRÍTICO"/>
  </r>
  <r>
    <s v="No aplica"/>
    <s v="No aplica"/>
    <s v="No aplica"/>
    <s v="No aplica"/>
    <s v="MAGT04 Gestion Tecnologica y de la Informacion. "/>
    <x v="1"/>
    <s v="MAGT04.03"/>
    <x v="9"/>
    <s v="NO APLICA"/>
    <s v="MAGT04.03.18.P01"/>
    <s v="MAGT04.03.18.FT04"/>
    <x v="53"/>
    <s v="ACTIVO"/>
    <x v="0"/>
    <m/>
    <m/>
    <s v="Departamento Administrativo de Desarrollo e Innovación Institucional"/>
    <s v="EFICACIA"/>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n v="0"/>
    <s v=""/>
    <s v="SATISFACTORIO"/>
    <s v="SOBRESALIENTE"/>
    <s v="CRÍTICO"/>
    <s v="CRÍTICO"/>
  </r>
  <r>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1"/>
    <x v="54"/>
    <s v="ACTIVO"/>
    <x v="0"/>
    <m/>
    <m/>
    <s v="Departamento Administrativo de Desarrollo e Innovación Institucional"/>
    <s v="EFICACIA"/>
    <s v="Porcentaje"/>
    <s v="Número de indicadores de proceso que cumplen la meta a nivel Satisfactorio y Sobresaliente sobre el Número total de indicadores de proceso"/>
    <s v="(V1/V2)*100"/>
    <x v="0"/>
    <m/>
    <n v="0.5"/>
    <m/>
    <n v="0.7"/>
    <n v="0.63"/>
    <m/>
    <m/>
    <m/>
    <m/>
    <m/>
    <m/>
    <m/>
    <m/>
    <m/>
    <m/>
    <m/>
    <m/>
    <x v="0"/>
    <x v="38"/>
    <m/>
    <n v="0"/>
    <s v="POSITIVA"/>
    <s v="NO APLICA"/>
    <s v="SOBRESALIENTE"/>
    <s v="NO APLICA"/>
    <s v="CRÍTICO"/>
  </r>
  <r>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2"/>
    <x v="55"/>
    <s v="ACTIVO"/>
    <x v="0"/>
    <m/>
    <m/>
    <s v="Departamento Administrativo de Desarrollo e Innovación Institucional"/>
    <s v="EFICACIA"/>
    <s v="Porcentaje"/>
    <s v="Número de indicadores de proceso con tendencia positiva sobre Número total de indicadores de proceso"/>
    <s v="(V1/V2)*100"/>
    <x v="0"/>
    <m/>
    <n v="0.33"/>
    <m/>
    <n v="0.4"/>
    <n v="0.31"/>
    <m/>
    <m/>
    <m/>
    <m/>
    <m/>
    <m/>
    <m/>
    <m/>
    <m/>
    <m/>
    <m/>
    <m/>
    <x v="0"/>
    <x v="39"/>
    <m/>
    <n v="0"/>
    <s v=""/>
    <s v="NO APLICA"/>
    <s v="SOBRESALIENTE"/>
    <s v="NO APLICA"/>
    <s v="CRÍTICO"/>
  </r>
  <r>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1"/>
    <x v="56"/>
    <s v="ACTIVO"/>
    <x v="0"/>
    <s v="ELIMINADO"/>
    <m/>
    <s v="Secretaría de Vivienda Social y Hábitat"/>
    <s v="EFICIENCIA"/>
    <s v="Días"/>
    <s v="Número de Resoluciones de Trasferencia proyectadas sobre el  Número de Abogados encargados de Legalización de Predios"/>
    <s v="(V1 / V2) * 100"/>
    <x v="1"/>
    <n v="23"/>
    <n v="46"/>
    <n v="69"/>
    <n v="90"/>
    <n v="16"/>
    <m/>
    <m/>
    <n v="10"/>
    <m/>
    <m/>
    <m/>
    <m/>
    <m/>
    <m/>
    <m/>
    <m/>
    <m/>
    <x v="21"/>
    <x v="40"/>
    <n v="0"/>
    <n v="0"/>
    <s v=""/>
    <s v="MEDIO"/>
    <s v="CRÍTICO"/>
    <s v="CRÍTICO"/>
    <s v="CRÍTICO"/>
  </r>
  <r>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2"/>
    <x v="57"/>
    <s v="ACTIVO"/>
    <x v="0"/>
    <m/>
    <m/>
    <s v="Secretaría de Vivienda Social y Hábitat"/>
    <s v="EFICACIA"/>
    <s v="Porcentaje"/>
    <s v="Número de Predios Legalizados  sobre el numero de Predios Programados a Legalizar por cien (100)"/>
    <s v="(V1 / V2) * 100"/>
    <x v="1"/>
    <n v="0.25"/>
    <n v="0.5"/>
    <n v="0.75"/>
    <n v="1"/>
    <n v="0.25"/>
    <m/>
    <m/>
    <n v="0.2"/>
    <m/>
    <m/>
    <m/>
    <m/>
    <m/>
    <m/>
    <m/>
    <m/>
    <m/>
    <x v="9"/>
    <x v="41"/>
    <n v="0"/>
    <n v="0"/>
    <s v=""/>
    <s v="SOBRESALIENTE"/>
    <s v="BAJO"/>
    <s v="CRÍTICO"/>
    <s v="CRÍTICO"/>
  </r>
  <r>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3"/>
    <x v="58"/>
    <s v="ACTIVO"/>
    <x v="0"/>
    <s v="ELIMINADO"/>
    <m/>
    <s v="Secretaría de Vivienda Social y Hábitat"/>
    <s v="EFECTIVIDAD"/>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n v="0"/>
    <s v=""/>
    <s v="CRÍTICO"/>
    <s v="CRÍTICO"/>
    <s v="CRÍTICO"/>
    <s v="CRÍTICO"/>
  </r>
  <r>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4"/>
    <x v="59"/>
    <s v="ACTIVO"/>
    <x v="0"/>
    <m/>
    <m/>
    <s v="Secretaría de Vivienda Social y Hábitat"/>
    <s v="EFICIENCIA"/>
    <s v="Valor"/>
    <s v="Número de Subsidios Municipales de Vivienda asignados y Número de viviendas entregadas en el trimestre  sobre Número de viviendas entregadas en el trimestre"/>
    <s v="(V1 / V2)"/>
    <x v="1"/>
    <n v="56"/>
    <n v="56"/>
    <n v="56"/>
    <n v="56"/>
    <n v="58"/>
    <m/>
    <m/>
    <n v="63"/>
    <m/>
    <m/>
    <m/>
    <m/>
    <m/>
    <m/>
    <m/>
    <m/>
    <m/>
    <x v="23"/>
    <x v="43"/>
    <n v="0"/>
    <n v="0"/>
    <s v="POSITIVA"/>
    <s v="SOBRESALIENTE"/>
    <s v="SOBRESALIENTE"/>
    <s v="CRÍTICO"/>
    <s v="CRÍTICO"/>
  </r>
  <r>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5"/>
    <x v="60"/>
    <s v="ACTIVO"/>
    <x v="0"/>
    <m/>
    <m/>
    <s v="Secretaría de Vivienda Social y Hábitat"/>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n v="0"/>
    <s v="POSITIVA"/>
    <s v="SOBRESALIENTE"/>
    <s v="SOBRESALIENTE"/>
    <s v="CRÍTICO"/>
    <s v="CRÍTICO"/>
  </r>
  <r>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6"/>
    <x v="61"/>
    <s v="ACTIVO"/>
    <x v="0"/>
    <m/>
    <m/>
    <s v="Secretaría de Vivienda Social y Hábitat"/>
    <s v="EFECTIVIDAD"/>
    <s v="Porcentaje"/>
    <s v="Número de Viviendas entregadas y subsidios entregados en el año sobre Déficit cuantitativo y cualitativo de vivienda de la vigencia actual por cien"/>
    <s v="(V1 / V2) * 100"/>
    <x v="0"/>
    <m/>
    <n v="0.3"/>
    <m/>
    <n v="0.3"/>
    <n v="0.03"/>
    <m/>
    <m/>
    <m/>
    <m/>
    <m/>
    <m/>
    <m/>
    <m/>
    <m/>
    <m/>
    <m/>
    <m/>
    <x v="0"/>
    <x v="45"/>
    <m/>
    <n v="0"/>
    <s v=""/>
    <s v="NO APLICA"/>
    <s v="CRÍTICO"/>
    <s v="NO APLICA"/>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s v="Secretaría de Salud Pública"/>
    <s v="EFICACIA"/>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n v="0"/>
    <s v=""/>
    <s v="SOBRESALIENTE"/>
    <s v="CRÍTICO"/>
    <s v="CRÍTICO"/>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s v="Secretaría de Salud Pública"/>
    <s v="EFICACIA"/>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n v="0"/>
    <s v=""/>
    <s v="SOBRESALIENTE"/>
    <s v="CRÍTICO"/>
    <s v="CRÍTICO"/>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s v="Secretaría de Salud Pública"/>
    <s v="EFICIENCIA"/>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n v="0"/>
    <s v=""/>
    <s v="SOBRESALIENTE"/>
    <s v="CRÍTICO"/>
    <s v="CRÍTICO"/>
    <s v="CRÍTICO"/>
  </r>
  <r>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s v="Secretaría de Salud Pública"/>
    <s v="EFECTIVIDAD"/>
    <s v="Porcentaje"/>
    <s v="Sumatoria de indicadores de efectividad en salud controlados sobre sumatoria de indicadores de efectividad en salud priorizados por cien "/>
    <s v="(V1 / V2) * 100"/>
    <x v="2"/>
    <m/>
    <m/>
    <m/>
    <n v="0.83"/>
    <m/>
    <m/>
    <m/>
    <m/>
    <m/>
    <m/>
    <m/>
    <m/>
    <m/>
    <m/>
    <m/>
    <m/>
    <m/>
    <x v="0"/>
    <x v="19"/>
    <m/>
    <m/>
    <s v=""/>
    <s v="NO APLICA"/>
    <s v="NO APLICA"/>
    <s v="NO APLICA"/>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09, MMDS01.07.18.P13, MMDS01.07.18.P15, MMDS01.07.18.P18"/>
    <s v="MMDS01.07.18.FT01"/>
    <x v="66"/>
    <s v="ACTIVO"/>
    <x v="0"/>
    <m/>
    <m/>
    <s v="Secretaría de Bienestar Social"/>
    <s v="EFICACIA"/>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m/>
    <s v=""/>
    <s v="NO APLICA"/>
    <s v="CRÍTICO"/>
    <s v="NO APLICA"/>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10, MMDS01.07.18.P08"/>
    <s v="MMDS01.07.18.FT02"/>
    <x v="67"/>
    <s v="ACTIVO"/>
    <x v="2"/>
    <s v="ELIMINADO"/>
    <m/>
    <s v="Secretaría de Bienestar Social"/>
    <s v="EFICACIA"/>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n v="0"/>
    <s v=""/>
    <s v="SOBRESALIENTE"/>
    <s v="CRÍTICO"/>
    <s v="CRÍTICO"/>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3"/>
    <x v="68"/>
    <s v="ACTIVO"/>
    <x v="0"/>
    <m/>
    <m/>
    <s v="Secretaría de Bienestar Social"/>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n v="0"/>
    <s v=""/>
    <s v="SOBRESALIENTE"/>
    <s v="BAJO"/>
    <s v="BAJO"/>
    <s v="CRÍTICO"/>
  </r>
  <r>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4"/>
    <x v="69"/>
    <s v="ACTIVO"/>
    <x v="0"/>
    <m/>
    <m/>
    <s v="Secretaría de Bienestar Social"/>
    <s v="EFICACIA"/>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e v="#DIV/0!"/>
    <s v=""/>
    <s v="SOBRESALIENTE"/>
    <s v="MEDIO"/>
    <e v="#DIV/0!"/>
    <e v="#DIV/0!"/>
  </r>
  <r>
    <s v="Cali progresa contigo 2016 - 2019"/>
    <s v="1. Cali Social y Diversa"/>
    <s v="No aplica"/>
    <s v="No aplica"/>
    <s v="Desarrollo Social MMDS01"/>
    <x v="0"/>
    <s v="MMDS01.07"/>
    <x v="13"/>
    <s v="NO APLICA"/>
    <s v="MMDS01.07.18.P08 - MMDS01.07.18.P09 - MMDS01.07.18.P10 - MMDS01.07.18.P12 -  MMDS01.07.18.P14 - MMDS01.07.18.P15 - MMDS01.07.18.P16 - MMDS01.07.18.P18 - MMDS01.07.18.P20"/>
    <s v="MMDS01.07.18.FT05"/>
    <x v="70"/>
    <s v="NUEVO"/>
    <x v="0"/>
    <m/>
    <m/>
    <s v="Secretaría de Bienestar Social"/>
    <s v="EFICACIA"/>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m/>
    <s v=""/>
    <s v="NO APLICA"/>
    <s v="SATISFACTORIO"/>
    <m/>
    <m/>
  </r>
  <r>
    <s v="Cali progresa contigo 2016 - 2019"/>
    <s v="1. Cali Social y Diversa"/>
    <s v="No aplica"/>
    <s v="No aplica"/>
    <s v="Desarrollo Social MMDS01"/>
    <x v="0"/>
    <s v="MMDS01.07"/>
    <x v="13"/>
    <s v="NO APLICA"/>
    <s v="MMDS01.07.18.P08 - MMDS01.07.18.P09 - MMDS01.07.18.P11"/>
    <s v="MMDS01.07.18.FT06"/>
    <x v="71"/>
    <s v="NUEVO"/>
    <x v="0"/>
    <m/>
    <m/>
    <s v="Secretaría de Bienestar Social"/>
    <s v="EFECTIVIDAD"/>
    <s v="Porcentaje"/>
    <s v="Número de personas que cobran los subsidios sobre "/>
    <m/>
    <x v="1"/>
    <n v="1"/>
    <n v="1"/>
    <n v="1"/>
    <n v="1"/>
    <m/>
    <m/>
    <m/>
    <n v="0.7"/>
    <m/>
    <m/>
    <m/>
    <m/>
    <m/>
    <m/>
    <m/>
    <m/>
    <s v="CRECIENTE"/>
    <x v="0"/>
    <x v="50"/>
    <m/>
    <m/>
    <s v=""/>
    <m/>
    <s v="SATISFACTORIO"/>
    <m/>
    <m/>
  </r>
  <r>
    <s v="Cali progresa contigo 2016 - 2019"/>
    <s v="1. Cali Social y Diversa"/>
    <s v="No aplica"/>
    <s v="No aplica"/>
    <s v="Desarrollo Social MMDS01"/>
    <x v="0"/>
    <s v="MMDS01.07"/>
    <x v="13"/>
    <s v="NO APLICA"/>
    <s v="MMDS01.07.18.P19"/>
    <s v="MMDS01.07.18.FT07"/>
    <x v="72"/>
    <s v="NUEVO"/>
    <x v="0"/>
    <m/>
    <m/>
    <s v="Secretaría de Bienestar Social"/>
    <s v="EFICACIA"/>
    <s v="Porcentaje"/>
    <s v="Número de personas que reciben atencion humanitaria inmediata sobre Número de total de personas que solicitan la atención humanitaria de acuerdo con los terminos de ley"/>
    <m/>
    <x v="1"/>
    <n v="1"/>
    <n v="1"/>
    <n v="1"/>
    <n v="1"/>
    <m/>
    <m/>
    <m/>
    <n v="1"/>
    <m/>
    <m/>
    <m/>
    <m/>
    <m/>
    <m/>
    <m/>
    <m/>
    <s v="CRECIENTE"/>
    <x v="0"/>
    <x v="23"/>
    <m/>
    <m/>
    <s v=""/>
    <m/>
    <s v="SOBRESALIENTE"/>
    <m/>
    <m/>
  </r>
  <r>
    <s v="Cali progresa contigo 2016 - 2019"/>
    <s v="1. Cali Social y Diversa"/>
    <s v="4106. Lucha contra la pobreza extrema"/>
    <s v="4106001. Atención a población en extrema vulnerabilidad."/>
    <s v="Desarrollo Social MMDS01"/>
    <x v="0"/>
    <s v="MMDS01.07"/>
    <x v="13"/>
    <s v="NO APLICA"/>
    <s v="No Aplica"/>
    <s v="MMDS01.07.18.FT08"/>
    <x v="73"/>
    <s v="NUEVO"/>
    <x v="0"/>
    <m/>
    <m/>
    <s v="Secretaría de Bienestar Social"/>
    <s v="EFECTIVIDAD"/>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m/>
    <s v=""/>
    <m/>
    <s v="CRÍTICO"/>
    <m/>
    <m/>
  </r>
  <r>
    <s v="Cali progresa contigo 2016 - 2019"/>
    <s v="1. Cali Social y Diversa"/>
    <s v="No aplica"/>
    <s v="No aplica"/>
    <s v="Desarrollo Social MMDS01"/>
    <x v="0"/>
    <s v="MMDS01.07"/>
    <x v="13"/>
    <s v="NO APLICA"/>
    <s v="MMDS01.07.18.P08 -  MMDS01.07.18.P09 - MMDS01.07.18.P10 - MMDS01.07.18.P11 -  MMDS01.07.18.P12 - MMDS01.07.18.P13 - MMDS01.07.18.P14 - MMDS01.07.18.P15 - MMDS01.07.18.P16 - MMDS01.07.18.P17 - MMDS01.07.18.P18 - MMDS01.07.18.P19 - MMDS01.07.18.P20"/>
    <s v="MMDS01.07.18.FT09"/>
    <x v="74"/>
    <s v="NUEVO"/>
    <x v="0"/>
    <m/>
    <m/>
    <s v="Secretaría de Bienestar Social"/>
    <s v="EFECTIVIDAD"/>
    <s v="Porcentaje"/>
    <s v="Número de personas que califican el servicio como satisfactorio sobre Número de personas que diligencian las encuestas de satisfacción con los servicios"/>
    <m/>
    <x v="1"/>
    <n v="1"/>
    <n v="1"/>
    <n v="1"/>
    <n v="1"/>
    <m/>
    <m/>
    <m/>
    <n v="1"/>
    <m/>
    <m/>
    <m/>
    <m/>
    <m/>
    <m/>
    <m/>
    <m/>
    <s v="CRECIENTE"/>
    <x v="0"/>
    <x v="23"/>
    <m/>
    <m/>
    <s v=""/>
    <m/>
    <s v="SOBRESALIENTE"/>
    <m/>
    <m/>
  </r>
  <r>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1"/>
    <x v="75"/>
    <s v="ACTIVO"/>
    <x v="0"/>
    <m/>
    <m/>
    <s v="Departamento Administrativo de Planeación Municipal"/>
    <s v="EFICACIA"/>
    <s v="Porcentaje"/>
    <s v="Sumatoria de los avances porcentuales de los programas del PGIRS sobre Número de programas del PGIRS"/>
    <s v="(V1 / V2) * 100"/>
    <x v="2"/>
    <m/>
    <m/>
    <m/>
    <m/>
    <m/>
    <m/>
    <m/>
    <m/>
    <m/>
    <m/>
    <m/>
    <m/>
    <m/>
    <m/>
    <m/>
    <m/>
    <m/>
    <x v="0"/>
    <x v="19"/>
    <m/>
    <m/>
    <s v=""/>
    <s v="NO APLICA"/>
    <s v="NO APLICA"/>
    <s v="NO APLICA"/>
    <s v="CRÍTICO"/>
  </r>
  <r>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2"/>
    <x v="76"/>
    <s v="ACTIVO"/>
    <x v="2"/>
    <s v="ELIMINADO"/>
    <m/>
    <s v="Departamento Administrativo de Planeación Municipal"/>
    <s v="EFICIENCIA"/>
    <s v="Porcentaje"/>
    <s v="Sumatoria de los resultados de los programas del PGIRS  sobre el Número de programas del PGIRS"/>
    <s v="(V1 / V2)"/>
    <x v="0"/>
    <m/>
    <n v="1"/>
    <m/>
    <n v="1"/>
    <m/>
    <m/>
    <m/>
    <m/>
    <m/>
    <m/>
    <m/>
    <m/>
    <m/>
    <m/>
    <m/>
    <m/>
    <m/>
    <x v="0"/>
    <x v="19"/>
    <m/>
    <n v="0"/>
    <s v=""/>
    <s v="NO APLICA"/>
    <s v="NO APLICA"/>
    <s v="NO APLICA"/>
    <s v="CRÍTICO"/>
  </r>
  <r>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Expediente Municipal"/>
    <s v="MEDE01.04.04.18.P02"/>
    <s v="MEDE01.04.18.FT03"/>
    <x v="77"/>
    <s v="ACTIVO"/>
    <x v="0"/>
    <m/>
    <m/>
    <s v="Departamento Administrativo de Planeación Municipal"/>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n v="0"/>
    <s v="POSITIVA"/>
    <s v="NO APLICA"/>
    <s v="SOBRESALIENTE"/>
    <s v="NO APLICA"/>
    <s v="CRÍTICO"/>
  </r>
  <r>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1"/>
    <x v="78"/>
    <s v="ACTIVO"/>
    <x v="0"/>
    <m/>
    <m/>
    <s v="Departamento Administrativo de Planeación Municipal"/>
    <s v="EFICACIA"/>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n v="0"/>
    <s v=""/>
    <s v="NO APLICA"/>
    <s v="BAJO"/>
    <s v="NO APLICA"/>
    <s v="CRÍTICO"/>
  </r>
  <r>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2"/>
    <x v="79"/>
    <s v="ACTIVO"/>
    <x v="0"/>
    <m/>
    <m/>
    <s v="Departamento Administrativo de Planeación Municipal"/>
    <s v="EFICACIA"/>
    <s v="Porcentaje"/>
    <s v="Metadatos elaborados en un año sobre Metadatos planeados para un año"/>
    <s v="(V1/V2)*100"/>
    <x v="2"/>
    <m/>
    <m/>
    <m/>
    <n v="1"/>
    <m/>
    <m/>
    <m/>
    <m/>
    <m/>
    <m/>
    <m/>
    <m/>
    <m/>
    <m/>
    <m/>
    <m/>
    <m/>
    <x v="0"/>
    <x v="19"/>
    <m/>
    <n v="0"/>
    <s v=""/>
    <s v="NO APLICA"/>
    <s v="NO APLICA"/>
    <s v="NO APLICA"/>
    <s v="CRÍTICO"/>
  </r>
  <r>
    <s v="Cali progresa contigo 2016 - 2019"/>
    <s v="4.2 Cali Amable y Sostenible"/>
    <s v="4.2.6 Gestión Efeciente para la Prestación de los Servicios Públicos"/>
    <s v="4.2.6.1 Servicios Públicos Domiciliarios y TIC"/>
    <s v="Desarrollo Social - MMDS01"/>
    <x v="0"/>
    <s v="MMDS01.08"/>
    <x v="16"/>
    <s v="MMDS01.08.01"/>
    <s v="MMDS01.08.01.18.P02"/>
    <s v="MMDS01.08.18.FT01"/>
    <x v="80"/>
    <s v="ACTIVO"/>
    <x v="0"/>
    <m/>
    <m/>
    <s v="Unidad Administrativa Especial de Servicios Públicos"/>
    <s v="EFICACIA"/>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n v="0"/>
    <s v="POSITIVA"/>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2"/>
    <x v="81"/>
    <s v="ACTIVO"/>
    <x v="0"/>
    <m/>
    <m/>
    <s v="Unidad Administrativa Especial de Servicios Públicos"/>
    <s v="EFICACIA"/>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n v="0"/>
    <s v="POSITIVA"/>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3"/>
    <x v="82"/>
    <s v="ACTIVO"/>
    <x v="0"/>
    <m/>
    <m/>
    <s v="Unidad Administrativa Especial de Servicios Públicos"/>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n v="0"/>
    <s v=""/>
    <s v="NO APLICA"/>
    <s v="SATISFACTORIO"/>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4"/>
    <x v="83"/>
    <s v="ACTIVO"/>
    <x v="0"/>
    <m/>
    <m/>
    <s v="Unidad Administrativa Especial de Servicios Públicos"/>
    <s v="EFICACIA"/>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n v="0"/>
    <s v=""/>
    <s v="NO APLICA"/>
    <s v="CRÍTICO"/>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5"/>
    <x v="84"/>
    <s v="ACTIVO"/>
    <x v="0"/>
    <m/>
    <m/>
    <s v="Unidad Administrativa Especial de Servicios Públicos"/>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n v="0"/>
    <s v=""/>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6"/>
    <x v="85"/>
    <s v="ACTIVO"/>
    <x v="0"/>
    <m/>
    <m/>
    <s v="Unidad Administrativa Especial de Servicios Públicos"/>
    <s v="EFICACIA"/>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n v="0"/>
    <s v=""/>
    <s v="SOBRESALIENTE"/>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7"/>
    <x v="86"/>
    <s v="ACTIVO"/>
    <x v="0"/>
    <m/>
    <m/>
    <s v="Unidad Administrativa Especial de Servicios Públicos"/>
    <s v="EFICACIA"/>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n v="0"/>
    <s v="POSITIVA"/>
    <s v="SOBRESALIENTE"/>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8"/>
    <x v="87"/>
    <s v="ACTIVO"/>
    <x v="0"/>
    <m/>
    <m/>
    <s v="Unidad Administrativa Especial de Servicios Públicos"/>
    <s v="EFICACIA"/>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n v="0"/>
    <s v=""/>
    <s v="SOBRESALIENTE"/>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9"/>
    <x v="88"/>
    <s v="ACTIVO"/>
    <x v="0"/>
    <m/>
    <m/>
    <s v="Unidad Administrativa Especial de Servicios Públicos"/>
    <s v="EFICACIA"/>
    <s v="Porcentaje"/>
    <s v="Número total de cuentas de cobro verificadas por el municipio sobre Número de cuentas de cobro por deficit de subsidios radicadas por las ESPD"/>
    <s v="(V1 / V2) * 100"/>
    <x v="0"/>
    <m/>
    <n v="1"/>
    <m/>
    <n v="1"/>
    <n v="1"/>
    <m/>
    <m/>
    <m/>
    <m/>
    <m/>
    <m/>
    <m/>
    <m/>
    <m/>
    <m/>
    <m/>
    <m/>
    <x v="0"/>
    <x v="23"/>
    <m/>
    <n v="0"/>
    <s v=""/>
    <s v="NO APLICA"/>
    <s v="SOBRESALIENTE"/>
    <s v="NO APLICA"/>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3"/>
    <s v="MMDS01.08.18.FT10"/>
    <x v="89"/>
    <s v="ACTIVO"/>
    <x v="0"/>
    <m/>
    <m/>
    <s v="Unidad Administrativa Especial de Servicios Públicos"/>
    <s v="EFICACIA"/>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n v="0"/>
    <s v=""/>
    <s v="CRÍTICO"/>
    <s v="SOBRESALIENTE"/>
    <s v="CRÍTICO"/>
    <s v="CRÍTICO"/>
  </r>
  <r>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11"/>
    <x v="90"/>
    <s v="ACTIVO"/>
    <x v="0"/>
    <m/>
    <m/>
    <s v="Unidad Administrativa Especial de Servicios Públicos"/>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n v="0"/>
    <s v="POSITIVA"/>
    <s v="SOBRESALIENTE"/>
    <s v="SOBRESALIENTE"/>
    <s v="CRÍTICO"/>
    <s v="CRÍTICO"/>
  </r>
  <r>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x v="0"/>
    <s v="MMDS01.09"/>
    <x v="16"/>
    <s v="Gestión de Residuos, Aseguramiento de la prestación de los servicios de agua potable y saneamiento básico en la zona rural "/>
    <s v="MMDS01.08.06.18.P05, MMDS01.08.04.18.P01"/>
    <s v="MMDS01.08.18.FT12"/>
    <x v="91"/>
    <s v="NO APLICA"/>
    <x v="3"/>
    <m/>
    <m/>
    <s v="Unidad Administrativa Especial de Servicios Públicos"/>
    <s v="EFICACIA"/>
    <s v="Porcentaje"/>
    <s v="Número de visitas de seguimiento  realizadas sobre Número de visitas de seguimiento  programadas"/>
    <s v="(V1 / V2) * 100"/>
    <x v="1"/>
    <n v="0.8"/>
    <n v="0.8"/>
    <n v="0.8"/>
    <n v="0.8"/>
    <m/>
    <m/>
    <m/>
    <m/>
    <m/>
    <m/>
    <m/>
    <m/>
    <m/>
    <m/>
    <m/>
    <m/>
    <m/>
    <x v="0"/>
    <x v="19"/>
    <n v="0"/>
    <n v="0"/>
    <s v=""/>
    <m/>
    <s v="NO APLICA"/>
    <s v="CRÍTICO"/>
    <s v="CRÍTICO"/>
  </r>
  <r>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0"/>
    <x v="16"/>
    <s v="Gestión de Residuos"/>
    <s v="MMDS01.08.06.18.P05"/>
    <s v="MMDS01.08.18.FT13"/>
    <x v="92"/>
    <s v="NO APLICA"/>
    <x v="3"/>
    <m/>
    <m/>
    <s v="Unidad Administrativa Especial de Servicios Públicos"/>
    <s v="EFECTIVIDAD"/>
    <s v="Porcentaje"/>
    <s v="Número de novedades detectadas en el periodo inmediatamente anterior sobre Número de novedades detectadas en el periodo "/>
    <s v="(V2 / V1) -1*100"/>
    <x v="1"/>
    <n v="-0.02"/>
    <n v="-0.02"/>
    <n v="-0.02"/>
    <n v="-0.02"/>
    <m/>
    <m/>
    <m/>
    <m/>
    <m/>
    <m/>
    <m/>
    <m/>
    <m/>
    <m/>
    <m/>
    <m/>
    <m/>
    <x v="0"/>
    <x v="19"/>
    <n v="0"/>
    <n v="0"/>
    <s v=""/>
    <m/>
    <s v="NO APLICA"/>
    <s v="CRÍTICO"/>
    <s v="CRÍTICO"/>
  </r>
  <r>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1"/>
    <x v="16"/>
    <s v="Gestión de Residuos"/>
    <s v="MMDS01.08.06.18.P05"/>
    <s v="MMDS01.08.18.FT14"/>
    <x v="93"/>
    <s v="NO APLICA"/>
    <x v="3"/>
    <m/>
    <m/>
    <s v="Unidad Administrativa Especial de Servicios Públicos"/>
    <s v="EFICACIA"/>
    <s v="Porcentaje"/>
    <s v="Número de novedades atendidas oportunamente sobre Número de novedades reportadas"/>
    <s v="(V1 / V2) * 100"/>
    <x v="1"/>
    <n v="1"/>
    <n v="1"/>
    <n v="1"/>
    <n v="1"/>
    <m/>
    <m/>
    <m/>
    <m/>
    <m/>
    <m/>
    <m/>
    <m/>
    <m/>
    <m/>
    <m/>
    <m/>
    <m/>
    <x v="0"/>
    <x v="19"/>
    <n v="0"/>
    <n v="0"/>
    <s v=""/>
    <m/>
    <s v="NO APLICA"/>
    <s v="CRÍTICO"/>
    <s v="CRÍTICO"/>
  </r>
  <r>
    <s v="Cali progresa contigo 2016 - 2019"/>
    <s v="4.5. Cali Participativa y Bien Gobernada"/>
    <s v="4.2.6 Gestión Efeciente para la Prestación de los Servicios Públicos"/>
    <s v="4512. Información de Calidad para la Planificación Territorial"/>
    <s v="MMDI02 Desarrollo Integral del Territorio "/>
    <x v="0"/>
    <s v="MMDI02.01"/>
    <x v="17"/>
    <s v="MMDI02.01.01 Conservación Catastral"/>
    <s v="MMDI02.01.01.18.P19, MMDI02.01.01.18.P20, MMDI02.01.01.18.P21, MMDI02.01.01.18.P22"/>
    <s v="MMDI02.01.01.18.FT01"/>
    <x v="94"/>
    <s v="ACTIVO"/>
    <x v="0"/>
    <m/>
    <m/>
    <s v="Departamento Administrativo de Hacienda Municipal"/>
    <s v="EFICACIA"/>
    <s v="Porcentaje"/>
    <s v="Número de Mutaciones Realizadas  sobre el Número de Mutaciones Radicadas por cien (100) ."/>
    <s v="(V1 / V2) * 100"/>
    <x v="1"/>
    <n v="0.3"/>
    <n v="0.5"/>
    <n v="0.7"/>
    <n v="1"/>
    <n v="0.22"/>
    <m/>
    <m/>
    <m/>
    <m/>
    <m/>
    <m/>
    <m/>
    <m/>
    <m/>
    <m/>
    <m/>
    <m/>
    <x v="33"/>
    <x v="33"/>
    <n v="0"/>
    <n v="0"/>
    <s v=""/>
    <s v="SATISFACTORIO"/>
    <s v="CRÍTICO"/>
    <s v="CRÍTICO"/>
    <s v="CRÍTICO"/>
  </r>
  <r>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1 Conservación Catastral"/>
    <s v="MMDI02.01.01.18.P19, MMDI02.01.01.18.P20, MMDI02.01.01.18.P21, MMDI02.01.01.18.P22"/>
    <s v="MMDI02.01.01.18.FT02"/>
    <x v="95"/>
    <s v="ACTIVO"/>
    <x v="0"/>
    <m/>
    <m/>
    <s v="Departamento Administrativo de Hacienda Municipal"/>
    <s v="EFICIENCIA"/>
    <s v="Porcentaje"/>
    <s v="Número de solicitudes realizadas a tiempo sobre el Número de solicitudes de mutacion radicadas por cien (100)"/>
    <s v="(V1 / V2) * 100"/>
    <x v="3"/>
    <n v="1"/>
    <n v="1"/>
    <n v="1"/>
    <n v="1"/>
    <n v="0"/>
    <n v="0.03"/>
    <n v="0.03"/>
    <m/>
    <m/>
    <m/>
    <m/>
    <m/>
    <m/>
    <m/>
    <m/>
    <m/>
    <m/>
    <x v="34"/>
    <x v="33"/>
    <n v="0"/>
    <n v="0"/>
    <s v=""/>
    <s v="CRÍTICO"/>
    <s v="CRÍTICO"/>
    <s v="CRÍTICO"/>
    <s v="CRÍTICO"/>
  </r>
  <r>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2 Actualización Catastral"/>
    <s v="MMDI02.01.02.18.P01"/>
    <s v="MMDI02.01.01.18.FT03"/>
    <x v="96"/>
    <s v="ACTIVO"/>
    <x v="0"/>
    <m/>
    <m/>
    <s v="Departamento Administrativo de Hacienda Municipal"/>
    <s v="EFECTIVIDAD"/>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m/>
    <s v=""/>
    <s v="CRÍTICO"/>
    <s v="CRÍTICO"/>
    <m/>
    <m/>
  </r>
  <r>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4"/>
    <x v="97"/>
    <s v="NO APLICA"/>
    <x v="1"/>
    <s v="NUEVO"/>
    <m/>
    <s v="Departamento Administrativo de Hacienda Municipal"/>
    <s v="EFICACIA"/>
    <s v="Porcentaje"/>
    <s v="Número de predios modificados en la variable física sobre Predios de la base de datos cartográfica"/>
    <s v="(V1 / V2) * 100"/>
    <x v="3"/>
    <n v="1"/>
    <n v="1"/>
    <n v="1"/>
    <n v="1"/>
    <m/>
    <m/>
    <m/>
    <m/>
    <m/>
    <m/>
    <m/>
    <m/>
    <m/>
    <m/>
    <m/>
    <m/>
    <m/>
    <x v="0"/>
    <x v="19"/>
    <m/>
    <m/>
    <s v=""/>
    <m/>
    <s v="NO APLICA"/>
    <m/>
    <m/>
  </r>
  <r>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5"/>
    <x v="98"/>
    <s v="NO APLICA"/>
    <x v="1"/>
    <s v="NUEVO"/>
    <m/>
    <s v="Departamento Administrativo de Hacienda Municipal"/>
    <s v="EFICACIA"/>
    <s v="Porcentaje"/>
    <s v="Número de Rectificaciones de oficio realizadas en el periodo fiscal sobre Número de inconsistencias identificadas"/>
    <s v="(V1 / V2) * 100"/>
    <x v="1"/>
    <n v="0.3"/>
    <n v="0.5"/>
    <n v="0.7"/>
    <n v="1"/>
    <m/>
    <m/>
    <m/>
    <m/>
    <m/>
    <m/>
    <m/>
    <m/>
    <m/>
    <m/>
    <m/>
    <m/>
    <m/>
    <x v="0"/>
    <x v="19"/>
    <m/>
    <m/>
    <s v=""/>
    <m/>
    <s v="NO APLICA"/>
    <m/>
    <m/>
  </r>
  <r>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6"/>
    <x v="99"/>
    <s v="NO APLICA"/>
    <x v="1"/>
    <s v="NUEVO"/>
    <m/>
    <s v="Departamento Administrativo de Hacienda Municipal"/>
    <s v="EFICIENCIA"/>
    <s v="Porcentaje"/>
    <s v="Número de Visitas a Campo Atendidas sobre Número de Visitas a Campo Solicitadas"/>
    <s v="(V1 / V2) * 100"/>
    <x v="3"/>
    <n v="1"/>
    <n v="1"/>
    <n v="1"/>
    <n v="1"/>
    <m/>
    <m/>
    <m/>
    <m/>
    <m/>
    <m/>
    <m/>
    <m/>
    <m/>
    <m/>
    <m/>
    <m/>
    <m/>
    <x v="0"/>
    <x v="19"/>
    <m/>
    <m/>
    <s v=""/>
    <m/>
    <s v="NO APLICA"/>
    <m/>
    <m/>
  </r>
  <r>
    <s v="Cali progresa contigo 2016 - 2019"/>
    <s v="2. Cali amable y sostenible"/>
    <s v="2.2. Ordenamiento territorial e integración regional"/>
    <s v="Planificación y control del territorio"/>
    <s v="MMDI02 Desarrollo Integral del Territorio"/>
    <x v="0"/>
    <s v="MMDI02.02"/>
    <x v="18"/>
    <s v="MMDI02.02.06 Conceptos Técnicos para el Desarrollo Físico"/>
    <s v="No Aplica"/>
    <s v="MMDI02.02.18.FT01"/>
    <x v="100"/>
    <s v="ACTIVO"/>
    <x v="0"/>
    <m/>
    <m/>
    <s v="Secretaría de Infraestructura"/>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n v="0"/>
    <s v=""/>
    <s v="SOBRESALIENTE"/>
    <s v="SATISFACTORIO"/>
    <s v="CRÍTICO"/>
    <s v="CRÍTICO"/>
  </r>
  <r>
    <s v="Cali progresa contigo 2016 - 2019"/>
    <s v="2. Cali amable y sostenible"/>
    <s v="2.2. Ordenamiento territorial e integración regional"/>
    <s v="Planificación y control del territorio"/>
    <s v="MMDI02 Desarrollo Integral del Territorio"/>
    <x v="0"/>
    <s v="MMDI02.02"/>
    <x v="18"/>
    <s v="NO APLICA"/>
    <s v="No Aplica"/>
    <s v="MMDI02.02.18.FT02"/>
    <x v="101"/>
    <s v="ACTIVO"/>
    <x v="0"/>
    <m/>
    <m/>
    <s v="Secretaría de Infraestructura"/>
    <s v="EFICACIA"/>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m/>
    <m/>
    <m/>
    <m/>
    <m/>
    <m/>
    <m/>
    <m/>
    <m/>
    <m/>
    <x v="9"/>
    <x v="33"/>
    <n v="0"/>
    <n v="0"/>
    <s v=""/>
    <s v="SOBRESALIENTE"/>
    <s v="CRÍTICO"/>
    <s v="CRÍTICO"/>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3"/>
    <x v="102"/>
    <s v="ACTIVO"/>
    <x v="0"/>
    <m/>
    <m/>
    <s v="Secretaria Desarrollo Económico "/>
    <s v="EFICACIA"/>
    <s v="Número"/>
    <s v="Personas en edad de trabajar (PET) de la ciudad de Cali que asistieron a las ferias y jornadas de empleo"/>
    <s v="V1"/>
    <x v="3"/>
    <n v="100"/>
    <n v="200"/>
    <n v="300"/>
    <n v="300"/>
    <n v="0"/>
    <n v="0"/>
    <n v="0"/>
    <n v="0"/>
    <n v="0"/>
    <n v="0"/>
    <m/>
    <m/>
    <m/>
    <m/>
    <m/>
    <m/>
    <m/>
    <x v="32"/>
    <x v="33"/>
    <n v="0"/>
    <n v="0"/>
    <s v=""/>
    <s v="CRÍTICO"/>
    <s v="CRÍTICO"/>
    <s v="CRÍTICO"/>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4"/>
    <x v="103"/>
    <s v="ACTIVO"/>
    <x v="0"/>
    <m/>
    <m/>
    <s v="Secretaria Desarrollo Económico "/>
    <s v="EFICACIA"/>
    <s v="Número"/>
    <s v="Número de Personas en edad de trabajar (PET) que viven en la cudad de cali que se beneficiaron de las rutas de empleo"/>
    <s v="V1"/>
    <x v="2"/>
    <m/>
    <m/>
    <m/>
    <n v="3000"/>
    <m/>
    <m/>
    <m/>
    <m/>
    <m/>
    <m/>
    <m/>
    <m/>
    <m/>
    <m/>
    <m/>
    <m/>
    <m/>
    <x v="0"/>
    <x v="19"/>
    <m/>
    <n v="0"/>
    <s v=""/>
    <s v="NO APLICA"/>
    <s v="NO APLICA"/>
    <s v="NO APLICA"/>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5"/>
    <x v="104"/>
    <s v="ACTIVO"/>
    <x v="0"/>
    <m/>
    <m/>
    <s v="Secretaria Desarrollo Económico "/>
    <s v="EFICACIA"/>
    <s v="Número"/>
    <s v="Número de unidades produtivas fortalecidas a traves de los proyectos"/>
    <s v="V1"/>
    <x v="0"/>
    <m/>
    <n v="30"/>
    <m/>
    <n v="125"/>
    <n v="30"/>
    <m/>
    <m/>
    <m/>
    <m/>
    <m/>
    <n v="30"/>
    <m/>
    <m/>
    <m/>
    <m/>
    <m/>
    <m/>
    <x v="0"/>
    <x v="23"/>
    <m/>
    <n v="0.24"/>
    <s v=""/>
    <s v="NO APLICA"/>
    <s v="SOBRESALIENTE"/>
    <s v="NO APLICA"/>
    <s v="CRÍTICO"/>
  </r>
  <r>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6"/>
    <x v="105"/>
    <s v="ACTIVO"/>
    <x v="0"/>
    <m/>
    <m/>
    <s v="Secretaria Desarrollo Económico "/>
    <s v="EFECTIVIDAD"/>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n v="0"/>
    <s v=""/>
    <s v="NO APLICA"/>
    <s v="CRÍTICO"/>
    <s v="NO APLICA"/>
    <s v="CRÍTICO"/>
  </r>
  <r>
    <s v="Cali progresa contigo 2016 - 2019"/>
    <s v="2. Cali amable y sostenible"/>
    <s v="2.2. Ordenamiento territorial e integración regional"/>
    <s v="2.2.1. Planificación y control del territorio"/>
    <s v="Desarrollo Integral del Territorio - MMDI02"/>
    <x v="0"/>
    <s v="MMDI02.04"/>
    <x v="20"/>
    <s v="Regulación del uso, manejo y aprovechamiento de los Recursos Naturales  - MMDI02.04.05"/>
    <s v="No Aplica"/>
    <s v="MMDI02.04.18.FT01"/>
    <x v="106"/>
    <s v="ACTIVO"/>
    <x v="0"/>
    <m/>
    <m/>
    <s v="Departamento administrativo de gestión del Medio Ambiente  - DAGMA"/>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n v="0"/>
    <s v=""/>
    <s v="SOBRESALIENTE"/>
    <s v="SOBRESALIENTE"/>
    <s v="CRÍTICO"/>
    <s v="CRÍTICO"/>
  </r>
  <r>
    <s v="Cali progresa contigo 2016 - 2019"/>
    <s v="2. Cali amable y sostenible"/>
    <s v="2.2. Ordenamiento territorial e integración regional"/>
    <s v="2.2.1. Planificación y control del territorio"/>
    <s v="Desarrollo Integral del Territorio - MMDI02"/>
    <x v="0"/>
    <s v="MMDI02.04"/>
    <x v="20"/>
    <s v="No Aplica"/>
    <s v="No Aplica"/>
    <s v="MMDI02.04.18.FT02"/>
    <x v="107"/>
    <s v="ACTIVO"/>
    <x v="0"/>
    <m/>
    <m/>
    <s v="Departamento administrativo de gestión del Medio Ambiente  - DAGMA"/>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n v="0"/>
    <s v=""/>
    <s v="NO APLICA"/>
    <s v="NO APLICA"/>
    <s v="NO APLICA"/>
    <s v="CRÍTICO"/>
  </r>
  <r>
    <s v="Cali progresa contigo 2016 - 2019"/>
    <s v="2. Cali amable y sostenible"/>
    <s v="2.2. Ordenamiento territorial e integración regional"/>
    <s v="2.2.1. Planificación y control del territorio"/>
    <s v="Desarrollo Integral del Territorio - MMDI02"/>
    <x v="0"/>
    <s v="MMDI02.04"/>
    <x v="20"/>
    <s v="Conservación, Protección y Recuperación Ambiental - MMDI02.04.06"/>
    <s v="No Aplica"/>
    <s v="MMDI02.04.18.FT03"/>
    <x v="108"/>
    <s v="ACTIVO"/>
    <x v="0"/>
    <m/>
    <m/>
    <s v="Departamento administrativo de gestión del Medio Ambiente  - DAGMA"/>
    <s v="EFICACIA"/>
    <s v="Porcentaje"/>
    <s v="V1 = Número de zonas verdes públicas nuevas  adoptadas en la vigencia_x000a__x000a_V2 = Número de zonas verdes públicas adoptadas proyectadas para la vigencia"/>
    <s v="(V1 / V2 ) * 100"/>
    <x v="0"/>
    <m/>
    <n v="0.5"/>
    <m/>
    <n v="1"/>
    <n v="0.44"/>
    <m/>
    <m/>
    <m/>
    <m/>
    <m/>
    <m/>
    <m/>
    <m/>
    <m/>
    <m/>
    <m/>
    <m/>
    <x v="0"/>
    <x v="62"/>
    <m/>
    <n v="0"/>
    <s v=""/>
    <s v="NO APLICA"/>
    <s v="SOBRESALIENTE"/>
    <s v="NO APLICA"/>
    <s v="CRÍTICO"/>
  </r>
  <r>
    <s v="Cali progresa contigo 2016 - 2019"/>
    <s v="1. Cali Social y Diversa"/>
    <s v="1: Construyendo Sociedad"/>
    <s v="3: Vida, Familia y Salud mental"/>
    <s v="Convivencia y Seguridad"/>
    <x v="0"/>
    <s v="MMCS03.01"/>
    <x v="21"/>
    <s v="Resolucion de conflictos"/>
    <s v="MMCS03.01.02.18.P01  MMCS03.01.02.18.P02"/>
    <s v="MMCS03.01.18.FT01"/>
    <x v="109"/>
    <s v="ACTIVO"/>
    <x v="0"/>
    <m/>
    <m/>
    <s v="Secretaría de Seguridad y Justicia"/>
    <s v="EFICACIA"/>
    <s v="Porcentaje"/>
    <s v="PCbajo=Punto de corte menor o igual a Cp."/>
    <s v="(V1 / V2) * 100"/>
    <x v="3"/>
    <n v="0.55000000000000004"/>
    <n v="0.55000000000000004"/>
    <n v="0.55000000000000004"/>
    <n v="0.55000000000000004"/>
    <n v="0.48"/>
    <n v="0.36"/>
    <n v="0.56000000000000005"/>
    <n v="0.35"/>
    <n v="0.36"/>
    <n v="0.57999999999999996"/>
    <m/>
    <m/>
    <m/>
    <m/>
    <m/>
    <m/>
    <m/>
    <x v="37"/>
    <x v="63"/>
    <n v="0"/>
    <n v="0"/>
    <s v=""/>
    <s v="SOBRESALIENTE"/>
    <s v="SATISFACTORIO"/>
    <s v="CRÍTICO"/>
    <s v="CRÍTICO"/>
  </r>
  <r>
    <s v="Cali progresa contigo 2016 - 2019"/>
    <s v="1. Cali Social y Diversa"/>
    <s v="1: Construyendo Sociedad"/>
    <s v="3: Cali Progresa en Paz con Seguridad y Cultura Ciudadana"/>
    <s v="Convivencia y Seguridad"/>
    <x v="0"/>
    <s v="MMCS03.01"/>
    <x v="21"/>
    <s v="Resolución de Conflictos"/>
    <s v="MMCS03.01.03.18.P20"/>
    <s v="MMCS03.01.18.FT02"/>
    <x v="110"/>
    <s v="ACTIVO"/>
    <x v="0"/>
    <m/>
    <m/>
    <s v="Secretaría de Seguridad y Justicia"/>
    <s v="EFICACIA"/>
    <s v="Porcentaje"/>
    <s v="Ialto=Valor del ICA correpondiente al PC alto."/>
    <s v="(V1 / V2) * 100"/>
    <x v="3"/>
    <n v="1"/>
    <n v="1"/>
    <n v="1"/>
    <n v="1"/>
    <n v="0"/>
    <n v="0"/>
    <n v="0"/>
    <n v="1"/>
    <n v="1"/>
    <n v="1"/>
    <m/>
    <m/>
    <m/>
    <m/>
    <m/>
    <m/>
    <m/>
    <x v="32"/>
    <x v="23"/>
    <n v="0"/>
    <n v="0"/>
    <s v=""/>
    <s v="CRÍTICO"/>
    <s v="SOBRESALIENTE"/>
    <s v="CRÍTICO"/>
    <s v="CRÍTICO"/>
  </r>
  <r>
    <s v="Cali progresa contigo 2016 - 2019"/>
    <s v="1. Cali Social y Diversa"/>
    <s v="1: Construyendo Sociedad"/>
    <s v="1: Contruyendo Sociedad"/>
    <s v="Convivencia y Seguridad"/>
    <x v="0"/>
    <s v="MMCS03.01"/>
    <x v="21"/>
    <s v="Resolucion de conflictos"/>
    <s v="MMCS03.01.02.18.P18_x000a_MMCS03.01.02.18.P01_x000a_MMCS03.01.02.18.P02"/>
    <s v="MMCS03.01.18.FT03"/>
    <x v="111"/>
    <s v="ACTIVO"/>
    <x v="0"/>
    <m/>
    <m/>
    <s v="Secretaría de Seguridad y Justicia"/>
    <s v="EFICACIA"/>
    <s v="Porcentaje"/>
    <s v="Ibajo=Valor del ICA correpondiente al PC bajo."/>
    <s v="(V1 / V2) * 100"/>
    <x v="3"/>
    <n v="0.5"/>
    <n v="0.5"/>
    <n v="0.5"/>
    <n v="0.5"/>
    <n v="0.49"/>
    <n v="0.55000000000000004"/>
    <n v="0.52"/>
    <n v="0.56999999999999995"/>
    <n v="0.73"/>
    <n v="1.35"/>
    <m/>
    <m/>
    <m/>
    <m/>
    <m/>
    <m/>
    <m/>
    <x v="38"/>
    <x v="64"/>
    <n v="0"/>
    <n v="0"/>
    <s v="POSITIVA"/>
    <s v="SOBRESALIENTE"/>
    <s v="SOBRESALIENTE"/>
    <s v="CRÍTICO"/>
    <s v="CRÍTICO"/>
  </r>
  <r>
    <s v="Cali progresa contigo 2016 - 2019"/>
    <s v="1. Cali Social y Diversa"/>
    <s v="1: Construyendo Sociedad"/>
    <s v="3: Cali Progresa en Paz con Seguridad y Cultura Ciudadana"/>
    <s v="Convivencia y Seguridad"/>
    <x v="0"/>
    <s v="MMCS03.01"/>
    <x v="21"/>
    <s v="Resolucion de conflictos"/>
    <s v="MMCS03.01.02.18.P20"/>
    <s v="MMCS03.01.18.FT04"/>
    <x v="112"/>
    <s v="ACTIVO"/>
    <x v="0"/>
    <m/>
    <m/>
    <s v="Secretaría de Seguridad y Justicia"/>
    <s v="EFECTIVIDAD"/>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n v="0"/>
    <s v=""/>
    <s v="SOBRESALIENTE"/>
    <s v="SOBRESALIENTE"/>
    <s v="CRÍTICO"/>
    <s v="CRÍTICO"/>
  </r>
  <r>
    <s v="Cali progresa contigo 2016 - 2019"/>
    <s v="2. Cali amable y sostenible"/>
    <s v="2.2. Ordenamiento territorial e integración regional"/>
    <s v="2.2.1. Planificación y control del territorio"/>
    <s v="MMCS03 Convivencia y Seguridad"/>
    <x v="0"/>
    <s v="MMCS03.02"/>
    <x v="22"/>
    <s v="MMCS03.02.02 Control a Establecimientos"/>
    <s v="MMCS03.02.2.18 P02"/>
    <s v="MMCS03.02.18.FT01"/>
    <x v="113"/>
    <s v="ACTIVO"/>
    <x v="0"/>
    <m/>
    <m/>
    <s v="Secretaría de Seguridad y Justicia"/>
    <s v="EFICIENCIA"/>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n v="0"/>
    <s v=""/>
    <s v="SOBRESALIENTE"/>
    <s v="SOBRESALIENTE"/>
    <s v="CRÍTICO"/>
    <s v="CRÍTICO"/>
  </r>
  <r>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2"/>
    <x v="114"/>
    <s v="ACTIVO"/>
    <x v="2"/>
    <s v="ELIMINADO"/>
    <m/>
    <s v="Secretaría de Seguridad y Justicia"/>
    <s v="EFICIENCIA"/>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n v="0"/>
    <s v=""/>
    <s v="CRÍTICO"/>
    <s v="CRÍTICO"/>
    <s v="CRÍTICO"/>
    <s v="CRÍTICO"/>
  </r>
  <r>
    <s v="Cali progresa contigo 2016 - 2019"/>
    <s v="2. Cali amable y sostenible"/>
    <s v="2.3. Viviendo mejor y disfrutando más a Cali"/>
    <s v="2.3.2. Espacios públicos más verdes e incluyentes"/>
    <s v="MMCS03 Convivencia y Seguridad"/>
    <x v="0"/>
    <s v="MMCS03.02"/>
    <x v="22"/>
    <s v="MMCS03.02.03 Control a construcciones"/>
    <s v="MMCS03.02.03.18.P08"/>
    <s v="MMCS03.02.18.FT03"/>
    <x v="115"/>
    <s v="ACTIVO"/>
    <x v="0"/>
    <m/>
    <m/>
    <s v="Secretaría de Seguridad y Justicia"/>
    <s v="EFICIENCIA"/>
    <s v="Número"/>
    <s v="Número de publicidad exterior visual  desmontadas que no cumplen con la norma legal vigente sobre el Número de operativos ejecutados mensuamente "/>
    <s v="(V1 / V2) * 100"/>
    <x v="3"/>
    <n v="40"/>
    <n v="40"/>
    <n v="40"/>
    <n v="40"/>
    <n v="0"/>
    <n v="61"/>
    <n v="42"/>
    <n v="56"/>
    <n v="45"/>
    <n v="47"/>
    <m/>
    <m/>
    <m/>
    <m/>
    <m/>
    <m/>
    <m/>
    <x v="41"/>
    <x v="67"/>
    <n v="0"/>
    <n v="0"/>
    <s v="POSITIVA"/>
    <s v="SOBRESALIENTE"/>
    <s v="SOBRESALIENTE"/>
    <s v="CRÍTICO"/>
    <s v="CRÍTICO"/>
  </r>
  <r>
    <s v="Cali progresa contigo 2016 - 2019"/>
    <s v="2. Cali amable y sostenible"/>
    <s v="2.2 Ordenamiento Territorial e integración regional"/>
    <s v="2.2.1 Planificación y control del territorio"/>
    <s v="MMCS03 Convivencia y Seguridad"/>
    <x v="0"/>
    <s v="MMCS03.02"/>
    <x v="22"/>
    <s v="MMCS03.02.03 Control a construcciones"/>
    <s v="MMCS03.02.03.18.P08"/>
    <s v="MMCS03.02.18.FT05"/>
    <x v="116"/>
    <s v="NUEVO"/>
    <x v="0"/>
    <m/>
    <m/>
    <s v="Secretaría de Seguridad y Justicia"/>
    <s v="EFICACIA"/>
    <s v="Porcentaje"/>
    <s v="Número de proyectos urbanisticos que presentan infracciones sobre Número de proyectos  urbanísticos controlados"/>
    <s v="(V1 / V2) * 100"/>
    <x v="3"/>
    <n v="0.33"/>
    <n v="0.33"/>
    <n v="0.33"/>
    <n v="0.33"/>
    <m/>
    <m/>
    <m/>
    <n v="0.19"/>
    <n v="0.09"/>
    <n v="0.23"/>
    <m/>
    <m/>
    <m/>
    <m/>
    <m/>
    <m/>
    <m/>
    <x v="0"/>
    <x v="68"/>
    <m/>
    <m/>
    <s v="POSITIVA"/>
    <m/>
    <s v="SOBRESALIENTE"/>
    <m/>
    <m/>
  </r>
  <r>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6"/>
    <x v="117"/>
    <s v="NO APLICA"/>
    <x v="1"/>
    <s v="NUEVO"/>
    <m/>
    <s v="Secretaría de Seguridad y Justicia"/>
    <s v="EFICIENCIA"/>
    <s v="Número"/>
    <s v="Número de publicidad exterior visual desmontadas que no cumplen con la norma legal vigente"/>
    <s v="V1"/>
    <x v="3"/>
    <n v="865"/>
    <n v="865"/>
    <n v="865"/>
    <n v="865"/>
    <m/>
    <m/>
    <m/>
    <m/>
    <m/>
    <m/>
    <m/>
    <m/>
    <m/>
    <m/>
    <m/>
    <m/>
    <m/>
    <x v="0"/>
    <x v="19"/>
    <m/>
    <m/>
    <s v=""/>
    <m/>
    <s v="NO APLICA"/>
    <m/>
    <m/>
  </r>
  <r>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7"/>
    <x v="118"/>
    <s v="NO APLICA"/>
    <x v="1"/>
    <s v="NUEVO"/>
    <m/>
    <s v="Secretaría de Seguridad y Justicia"/>
    <s v="EFICIENCIA"/>
    <s v="Número"/>
    <s v="Número de operativos de espacio público realizados"/>
    <s v="V1"/>
    <x v="3"/>
    <m/>
    <n v="23"/>
    <n v="9"/>
    <n v="6"/>
    <m/>
    <m/>
    <m/>
    <m/>
    <m/>
    <m/>
    <m/>
    <m/>
    <m/>
    <m/>
    <m/>
    <m/>
    <m/>
    <x v="0"/>
    <x v="19"/>
    <m/>
    <m/>
    <s v=""/>
    <m/>
    <s v="NO APLICA"/>
    <m/>
    <m/>
  </r>
  <r>
    <s v="No aplica"/>
    <s v="No aplica"/>
    <s v="No aplica"/>
    <s v="No aplica"/>
    <s v="MAHP03 - HACIENDA PUBLICA "/>
    <x v="1"/>
    <s v="MAHP03.03"/>
    <x v="23"/>
    <s v="MAHP03.03.01 Contabilización"/>
    <s v="MAHP03.03.01.18.P02 Causación de cuentas por pagar proveedores y acreededores financieros y de bienes y servicios."/>
    <s v="MAHP03.03.18.FT01"/>
    <x v="119"/>
    <s v="ACTIVO"/>
    <x v="0"/>
    <m/>
    <m/>
    <s v="Departamento Administrativo de Hacienda Municipal"/>
    <s v="EFICIENCIA"/>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n v="0"/>
    <s v="POSITIVA"/>
    <s v="BAJO"/>
    <s v="SOBRESALIENTE"/>
    <s v="CRÍTICO"/>
    <s v="CRÍTICO"/>
  </r>
  <r>
    <s v="No aplica"/>
    <s v="No aplica"/>
    <s v="No aplica"/>
    <s v="No aplica"/>
    <s v="MAHP03 - HACIENDA PUBLICA "/>
    <x v="1"/>
    <s v="MAHP03.03"/>
    <x v="23"/>
    <s v="MAHP03.03.01 CONTABILIZACION "/>
    <s v="MAHP03.03.01.18.P02 CAUSACION DE CUENTAS POR PAGAR PROVEEDORES Y ACREEDORES FINANCIEROS Y DE BIENES Y SERVICIOS"/>
    <s v="MAHP03.03.18.FT02 "/>
    <x v="120"/>
    <s v="ACTIVO"/>
    <x v="0"/>
    <m/>
    <m/>
    <s v="Departamento Administrativo de Hacienda Municipal"/>
    <s v="EFICACIA"/>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n v="0"/>
    <s v="POSITIVA"/>
    <s v="SOBRESALIENTE"/>
    <s v="SOBRESALIENTE"/>
    <s v="CRÍTICO"/>
    <s v="CRÍTICO"/>
  </r>
  <r>
    <s v="No aplica"/>
    <s v="No aplica"/>
    <s v="No aplica"/>
    <s v="No aplica"/>
    <s v="MAHP03 - HACIENDA PUBLICA "/>
    <x v="1"/>
    <s v="MAHP03.03"/>
    <x v="23"/>
    <s v="CONTABILIZACION MAHP03.03.01"/>
    <s v="MAHP03.03.02.18 P01 PREPARACIÓN DE LA INFORMACIÓN CONTABLE"/>
    <s v="MAHP03.03.18.FT03"/>
    <x v="121"/>
    <s v="ACTIVO"/>
    <x v="0"/>
    <m/>
    <m/>
    <s v="Departamento Administrativo de Hacienda Municipal"/>
    <s v="EFICACIA"/>
    <s v="Porcentaje"/>
    <s v="Número total de informes financieros presentados oportunamente sobre el Número de informes financieros por presentar por cien (100)"/>
    <s v="(V1 / V2) * 100"/>
    <x v="3"/>
    <n v="1"/>
    <n v="1"/>
    <n v="1"/>
    <n v="1"/>
    <n v="1"/>
    <n v="1"/>
    <n v="1"/>
    <n v="1"/>
    <n v="1"/>
    <n v="1"/>
    <m/>
    <m/>
    <m/>
    <m/>
    <m/>
    <m/>
    <m/>
    <x v="9"/>
    <x v="23"/>
    <n v="0"/>
    <n v="0"/>
    <s v=""/>
    <s v="SOBRESALIENTE"/>
    <s v="SOBRESALIENTE"/>
    <s v="CRÍTICO"/>
    <s v="CRÍTICO"/>
  </r>
  <r>
    <s v="No aplica"/>
    <s v="No aplica"/>
    <s v="No aplica"/>
    <s v="No aplica"/>
    <s v="MAHP03 - HACIENDA PUBLICA "/>
    <x v="1"/>
    <s v="MAHP03.03"/>
    <x v="23"/>
    <s v="CONTABILIZACION MAHP03.03.01"/>
    <s v="AFECTA TODOS LOS PROCEDIMIENTOS DE LOS DOS SUBPROCESOS"/>
    <s v="MAHP03.03.18.FT04 "/>
    <x v="122"/>
    <s v="ACTIVO"/>
    <x v="0"/>
    <m/>
    <m/>
    <s v="Departamento Administrativo de Hacienda Municipal"/>
    <s v="EFECTIVIDAD"/>
    <s v="Porcentaje"/>
    <m/>
    <s v="1- (V1/V2)"/>
    <x v="2"/>
    <m/>
    <m/>
    <m/>
    <n v="0.92"/>
    <m/>
    <m/>
    <m/>
    <m/>
    <m/>
    <m/>
    <m/>
    <m/>
    <m/>
    <m/>
    <m/>
    <m/>
    <m/>
    <x v="0"/>
    <x v="19"/>
    <m/>
    <n v="0"/>
    <s v=""/>
    <s v="NO APLICA"/>
    <s v="NO APLICA"/>
    <s v="NO APLICA"/>
    <s v="CRÍTICO"/>
  </r>
  <r>
    <s v="No aplica"/>
    <s v="No aplica"/>
    <s v="No aplica"/>
    <s v="No aplica"/>
    <s v="MAHP03 - HACIENDA PUBLICA "/>
    <x v="1"/>
    <s v="MAHP03.03"/>
    <x v="23"/>
    <s v="CONTABILIZACION MAHP03.03.01"/>
    <s v="MAHP03.03.01.18 P02 CAUSACIÓN DE CUENTAS POR PAGAR PROVEEDORES Y ACREEDORES FINANCIEROS Y DE BIENES Y SERVICIOS"/>
    <s v="MAHP03.03.18.FT05"/>
    <x v="123"/>
    <s v="ACTIVO"/>
    <x v="0"/>
    <m/>
    <m/>
    <s v="Departamento Administrativo de Hacienda Municipal"/>
    <s v="EFICIENCIA"/>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n v="0"/>
    <s v="POSITIVA"/>
    <s v="SOBRESALIENTE"/>
    <s v="SOBRESALIENTE"/>
    <s v="CRÍTICO"/>
    <s v="CRÍTICO"/>
  </r>
  <r>
    <s v="No aplica"/>
    <s v="No aplica"/>
    <s v="No aplica"/>
    <s v="No aplica"/>
    <s v="MAHP03 - HACIENDA PUBLICA "/>
    <x v="1"/>
    <s v="MAHP03.03"/>
    <x v="23"/>
    <s v="CONTABILIZACION MAHP03.03.01"/>
    <s v="MAHP03.03.01.18 P02 CAUSACIÓN DE CUENTAS POR PAGAR PROVEEDORES Y ACREEDORES FINANCIEROS Y DE BIENES Y SERVICIOS"/>
    <s v="MAHP03.03.18.FT06 "/>
    <x v="124"/>
    <s v="ACTIVO"/>
    <x v="0"/>
    <m/>
    <m/>
    <s v="Departamento Administrativo de Hacienda Municipal"/>
    <s v="EFICIENCIA"/>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n v="0"/>
    <s v="POSITIVA"/>
    <s v="MEDIO"/>
    <s v="SOBRESALIENTE"/>
    <s v="CRÍTICO"/>
    <s v="CRÍTICO"/>
  </r>
  <r>
    <s v="No aplica"/>
    <s v="No aplica"/>
    <s v="No aplica"/>
    <s v="No aplica"/>
    <s v="MAHP03 - HACIENDA PUBLICA "/>
    <x v="1"/>
    <s v="MAHP03.03"/>
    <x v="23"/>
    <s v="MAHP03.03.01 CONTABILIZACION "/>
    <s v="MAHP03.03.01.18 P02 CAUSACIÓN DE CUENTAS POR PAGAR PROVEEDORES Y ACREEDORES FINANCIEROS Y DE BIENES Y SERVICIOS"/>
    <s v="MAHP03.03.18.FT07"/>
    <x v="125"/>
    <s v="ACTIVO"/>
    <x v="0"/>
    <m/>
    <m/>
    <s v="Departamento Administrativo de Hacienda Municipal"/>
    <s v="EFICIENCIA"/>
    <s v="Días"/>
    <s v="Sumatoria de los tiempos de contabilización de las sentencias sobre el numero de sentencias contabilizadas"/>
    <s v="(V1 / V2)"/>
    <x v="3"/>
    <n v="1"/>
    <n v="1"/>
    <n v="1"/>
    <n v="1"/>
    <n v="0"/>
    <n v="0"/>
    <n v="1"/>
    <n v="1"/>
    <n v="1"/>
    <n v="1"/>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MAHP03.02.02 Administración de Ingresos"/>
    <s v="MAHP03.02.02.18.P01"/>
    <s v="MAHP03.02.18.FT01 "/>
    <x v="126"/>
    <s v="ACTIVO"/>
    <x v="0"/>
    <m/>
    <m/>
    <s v="Departamento Admnistrativo de Hacienda Pública"/>
    <s v="EFICACIA"/>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Ingresos MAHP03.02.02"/>
    <s v="MAHP03.02.02.18.P01"/>
    <s v="MAHP03.02.18.FT02 _x000a_ _x000a_ _x000a_"/>
    <x v="127"/>
    <s v="ACTIVO"/>
    <x v="0"/>
    <m/>
    <m/>
    <s v="Departamento Admnistrativo de Hacienda Pública"/>
    <s v="EFICACIA"/>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1"/>
    <s v="MAHP03.02.18.FT03 _x000a_ _x000a_ _x000a_"/>
    <x v="128"/>
    <s v="ACTIVO"/>
    <x v="0"/>
    <m/>
    <m/>
    <s v="Departamento Admnistrativo de Hacienda Pública"/>
    <s v="EFICACIA"/>
    <s v="Número"/>
    <s v="Sumatoria de los días de trámite de las cuentas por pagar en el mes sobre Número total de cuentas tramitadas en el mes"/>
    <s v="(V1 / V2)"/>
    <x v="3"/>
    <n v="3"/>
    <n v="3"/>
    <n v="3"/>
    <n v="3"/>
    <s v="8,58"/>
    <s v="0,64"/>
    <s v="0,53"/>
    <s v="1,24"/>
    <s v="0,86"/>
    <s v="0,82"/>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4"/>
    <s v="MAHP03.02.18.FT04 _x000a_ _x000a_ _x000a_"/>
    <x v="129"/>
    <s v="ACTIVO"/>
    <x v="0"/>
    <m/>
    <m/>
    <s v="Departamento Admnistrativo de Hacienda Pública"/>
    <s v="EFICACIA"/>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5 _x000a_ _x000a_ _x000a_"/>
    <x v="130"/>
    <s v="ACTIVO"/>
    <x v="0"/>
    <m/>
    <m/>
    <s v="Departamento Admnistrativo de Hacienda Pública"/>
    <s v="EFICIENCIA"/>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2"/>
    <s v="MAHP03.02.18.FT06"/>
    <x v="131"/>
    <s v="ACTIVO"/>
    <x v="0"/>
    <m/>
    <m/>
    <s v="Departamento Admnistrativo de Hacienda Pública"/>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7 _x000a_ _x000a_ _x000a_"/>
    <x v="132"/>
    <s v="ACTIVO"/>
    <x v="0"/>
    <m/>
    <m/>
    <s v="Departamento Admnistrativo de Hacienda Pública"/>
    <s v="EFICIENCIA"/>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e v="#DIV/0!"/>
    <s v="POSITIVA"/>
    <s v="SOBRESALIENTE"/>
    <s v="SOBRESALIENTE"/>
    <e v="#DIV/0!"/>
    <e v="#DIV/0!"/>
  </r>
  <r>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8 _x000a_ _x000a_ _x000a_"/>
    <x v="133"/>
    <s v="ACTIVO"/>
    <x v="0"/>
    <m/>
    <m/>
    <s v="Departamento Admnistrativo de Hacienda Pública"/>
    <s v="EFICACIA"/>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n v="0"/>
    <s v="POSITIVA"/>
    <s v="SOBRESALIENTE"/>
    <s v="SOBRESALIENTE"/>
    <s v="CRÍTICO"/>
    <s v="CRÍTICO"/>
  </r>
  <r>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9"/>
    <x v="134"/>
    <s v="ACTIVO"/>
    <x v="0"/>
    <m/>
    <m/>
    <s v="Departamento Admnistrativo de Hacienda Pública"/>
    <s v="EFICACIA"/>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n v="0"/>
    <s v="POSITIVA"/>
    <s v="SOBRESALIENTE"/>
    <s v="SOBRESALIENTE"/>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plicación de actos administrativos MAHP03.01.01.18.P13"/>
    <s v="MAHP03.01.18.FT01 _x000a_ _x000a_ _x000a_"/>
    <x v="135"/>
    <s v="ACTIVO"/>
    <x v="0"/>
    <m/>
    <m/>
    <s v="Departamento Administrativo de Hacienda Municipal"/>
    <s v="EFICACIA"/>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n v="0"/>
    <s v="POSITIVA"/>
    <s v="SOBRESALIENTE"/>
    <s v="SOBRESALIENTE"/>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Revisión y ajuste de la cuenta corriente de los diferentes impuestos y rentas municipales (MAHP03.01.01.18.P20)."/>
    <s v="MAHP03.01.18.FT02"/>
    <x v="136"/>
    <s v="ACTIVO"/>
    <x v="0"/>
    <m/>
    <m/>
    <s v="Departamento Administrativo de Hacienda Municipal"/>
    <s v="EFICACIA"/>
    <s v="Número"/>
    <s v="Número de revisiones y ajustes realizados a la cuenta corriente del contribuyente en el período objeto de medición"/>
    <s v="V1"/>
    <x v="1"/>
    <n v="1"/>
    <n v="1"/>
    <n v="1"/>
    <n v="1"/>
    <n v="1"/>
    <m/>
    <m/>
    <n v="1"/>
    <m/>
    <m/>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Liquidación y facturación masiva del impuesto predial unificado IPU MAHP03.01.01.18.P10"/>
    <s v="MAHP03.01.18.FT03 _x000a_ _x000a_ _x000a_"/>
    <x v="137"/>
    <s v="ACTIVO"/>
    <x v="0"/>
    <m/>
    <m/>
    <s v="Departamento Administrativo de Hacienda Municipal"/>
    <s v="EFICACIA"/>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m/>
    <m/>
    <m/>
    <m/>
    <m/>
    <m/>
    <m/>
    <m/>
    <m/>
    <m/>
    <x v="53"/>
    <x v="33"/>
    <n v="0"/>
    <n v="0"/>
    <s v=""/>
    <s v="SOBRESALIENTE"/>
    <s v="CRÍTICO"/>
    <s v="CRÍTICO"/>
    <s v="CRÍTICO"/>
  </r>
  <r>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juste del impuesto predial unificado en el estado de cuenta de predios propiedad del municipio (MAHP03.01.01.18.P21)"/>
    <s v="MAHP03.01.18.FT04 _x000a_ _x000a_ _x000a_"/>
    <x v="138"/>
    <s v="ACTIVO"/>
    <x v="0"/>
    <m/>
    <m/>
    <s v="Departamento Administrativo de Hacienda Municipal"/>
    <s v="EFICACIA"/>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n v="0"/>
    <s v=""/>
    <s v="SOBRESALIENTE"/>
    <s v="BAJO"/>
    <s v="CRÍTICO"/>
    <s v="CRÍTICO"/>
  </r>
  <r>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5 _x000a_ _x000a_ _x000a_"/>
    <x v="139"/>
    <s v="ACTIVO"/>
    <x v="0"/>
    <m/>
    <m/>
    <s v="Departamento Administrativo de Hacienda Municipal"/>
    <s v="EFICACIA"/>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n v="0"/>
    <s v="POSITIVA"/>
    <s v="SOBRESALIENTE"/>
    <s v="SOBRESALIENTE"/>
    <s v="CRÍTICO"/>
    <s v="CRÍTICO"/>
  </r>
  <r>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6 _x000a_ _x000a_ _x000a_"/>
    <x v="140"/>
    <s v="ACTIVO"/>
    <x v="0"/>
    <m/>
    <m/>
    <s v="Departamento Administrativo de Hacienda Municipal"/>
    <s v="EFICACIA"/>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n v="0"/>
    <s v=""/>
    <s v="CRÍTICO"/>
    <s v="CRÍTICO"/>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1"/>
    <s v="MAHP03.01.18.FT07 _x000a_ _x000a_ _x000a_"/>
    <x v="141"/>
    <s v="ACTIVO"/>
    <x v="0"/>
    <m/>
    <m/>
    <s v="Departamento Administrativo de Hacienda Municipal"/>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n v="0"/>
    <s v=""/>
    <s v="MEDIO"/>
    <s v="SOBRESALIENTE"/>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08 _x000a_ _x000a_ _x000a_"/>
    <x v="142"/>
    <s v="ACTIVO"/>
    <x v="0"/>
    <m/>
    <m/>
    <s v="Departamento Administrativo de Hacienda Municipal"/>
    <s v="EFICACIA"/>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n v="0"/>
    <s v=""/>
    <s v="BAJO"/>
    <s v="SATISFACTORIO"/>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4"/>
    <s v="MAHP03.01.18.FT09 _x000a_ _x000a_ _x000a_"/>
    <x v="143"/>
    <s v="ACTIVO"/>
    <x v="0"/>
    <m/>
    <m/>
    <s v="Departamento Administrativo de Hacienda Municipal"/>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n v="0"/>
    <s v="POSITIVA"/>
    <s v="MEDIO"/>
    <s v="SOBRESALIENTE"/>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3"/>
    <s v="MAHP03.01.18.FT10 _x000a_ _x000a_ _x000a_"/>
    <x v="144"/>
    <s v="ACTIVO"/>
    <x v="0"/>
    <m/>
    <m/>
    <s v="Departamento Administrativo de Hacienda Municipal"/>
    <s v="EFICACIA"/>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n v="0"/>
    <s v=""/>
    <s v="CRÍTICO"/>
    <s v="BAJO"/>
    <s v="CRÍTICO"/>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1 _x000a_ _x000a_ _x000a_"/>
    <x v="145"/>
    <s v="ACTIVO"/>
    <x v="0"/>
    <m/>
    <m/>
    <s v="Departamento Administrativo de Hacienda Municipal"/>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n v="0"/>
    <s v=""/>
    <s v="NO APLICA"/>
    <s v="CRÍTICO"/>
    <s v="NO APLICA"/>
    <s v="CRÍTICO"/>
  </r>
  <r>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2 _x000a_ _x000a_ _x000a_"/>
    <x v="146"/>
    <s v="ACTIVO"/>
    <x v="0"/>
    <m/>
    <m/>
    <s v="Departamento Administrativo de Hacienda Municipal"/>
    <s v="EFICIENCIA"/>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n v="0"/>
    <s v=""/>
    <s v="NO APLICA"/>
    <s v="SOBRESALIENTE"/>
    <s v="NO APLICA"/>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3"/>
    <x v="147"/>
    <s v="ACTIVO"/>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e v="#REF!"/>
    <s v=""/>
    <s v="NO APLICA"/>
    <s v="NO APLICA"/>
    <s v="NO APLICA"/>
    <e v="#REF!"/>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4_x000a_ _x000a_ _x000a_ _x000a_"/>
    <x v="148"/>
    <s v="ACTIVO"/>
    <x v="0"/>
    <m/>
    <m/>
    <s v="Departamento Administrativo de Hacienda Municipal"/>
    <s v="EFICACIA"/>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n v="0"/>
    <s v=""/>
    <s v="NO APLICA"/>
    <s v="BAJO"/>
    <s v="NO APLICA"/>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5"/>
    <x v="149"/>
    <s v="ACTIVO"/>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e v="#REF!"/>
    <s v=""/>
    <s v="NO APLICA"/>
    <s v="CRÍTICO"/>
    <e v="#DIV/0!"/>
    <e v="#REF!"/>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6_x000a_ _x000a_ _x000a_"/>
    <x v="150"/>
    <s v="ACTIVO"/>
    <x v="0"/>
    <m/>
    <m/>
    <s v="Departamento Administrativo de Hacienda Municipal"/>
    <s v="EFICACIA"/>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n v="0"/>
    <s v=""/>
    <s v="NO APLICA"/>
    <s v="BAJO"/>
    <e v="#DIV/0!"/>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1"/>
    <s v="MAHP03.01.18.FT17_x000a_ _x000a_ _x000a_ _x000a_"/>
    <x v="151"/>
    <s v="ACTIVO"/>
    <x v="0"/>
    <m/>
    <m/>
    <s v="Departamento Administrativo de Hacienda Municipal"/>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n v="0"/>
    <s v=""/>
    <s v="SOBRESALIENTE"/>
    <s v="CRÍTICO"/>
    <s v="CRÍTICO"/>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10.02"/>
    <s v="MAHP03.01.02.18.P12"/>
    <s v="MAHP03.01.18.FT18_x000a_ _x000a_ _x000a_ _x000a_"/>
    <x v="152"/>
    <s v="ACTIVO"/>
    <x v="0"/>
    <m/>
    <m/>
    <s v="Departamento Administrativo de Hacienda Municipal"/>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n v="0"/>
    <s v=""/>
    <s v="CRÍTICO"/>
    <s v="CRÍTICO"/>
    <s v="CRÍTICO"/>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19_x000a_ _x000a_ _x000a_ _x000a_"/>
    <x v="153"/>
    <s v="ACTIVO"/>
    <x v="0"/>
    <m/>
    <m/>
    <s v="Departamento Administrativo de Hacienda Municipal"/>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n v="0"/>
    <s v=""/>
    <s v="CRÍTICO"/>
    <s v="CRÍTICO"/>
    <s v="CRÍTICO"/>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20_x000a_ _x000a_ _x000a_ _x000a_"/>
    <x v="154"/>
    <s v="ACTIVO"/>
    <x v="0"/>
    <m/>
    <m/>
    <s v="Departamento Administrativo de Hacienda Municipal"/>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n v="0"/>
    <s v=""/>
    <e v="#DIV/0!"/>
    <s v="CRÍTICO"/>
    <e v="#DIV/0!"/>
    <s v="CRÍTICO"/>
  </r>
  <r>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3"/>
    <s v="MAHP03.01.18.FT21_x000a_ _x000a_ _x000a_ _x000a_"/>
    <x v="155"/>
    <s v="ACTIVO"/>
    <x v="0"/>
    <m/>
    <m/>
    <s v="Departamento Administrativo de Hacienda Municipal"/>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n v="0"/>
    <s v=""/>
    <e v="#DIV/0!"/>
    <s v="CRÍTICO"/>
    <e v="#DIV/0!"/>
    <s v="CRÍTICO"/>
  </r>
  <r>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1 _x000a_ _x000a_ _x000a_"/>
    <x v="156"/>
    <s v="ACTIVO"/>
    <x v="0"/>
    <m/>
    <m/>
    <s v="Departamento Administrativo de Desarrollo e Innovación Institucional"/>
    <s v="EFICACIA"/>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n v="0"/>
    <s v=""/>
    <s v="SOBRESALIENTE"/>
    <s v="SOBRESALIENTE"/>
    <s v="CRÍTICO"/>
    <s v="CRÍTICO"/>
  </r>
  <r>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2 _x000a_ _x000a_ _x000a_"/>
    <x v="157"/>
    <s v="ACTIVO"/>
    <x v="0"/>
    <m/>
    <m/>
    <s v="Departamento Administrativo de Desarrollo e Innovación Institucional"/>
    <s v="EFICIENCIA"/>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n v="0"/>
    <s v="POSITIVA"/>
    <s v="SOBRESALIENTE"/>
    <s v="SOBRESALIENTE"/>
    <s v="CRÍTICO"/>
    <s v="CRÍTICO"/>
  </r>
  <r>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3 _x000a_ _x000a_ _x000a_"/>
    <x v="158"/>
    <s v="ACTIVO"/>
    <x v="0"/>
    <m/>
    <m/>
    <s v="Departamento Administrativo de Desarrollo e Innovación Institucional"/>
    <s v="EFECTIVIDAD"/>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m/>
    <m/>
    <m/>
    <m/>
    <m/>
    <m/>
    <m/>
    <m/>
    <m/>
    <s v="DECRECIENTE"/>
    <x v="65"/>
    <x v="33"/>
    <n v="0"/>
    <n v="0"/>
    <s v=""/>
    <s v="CRÍTICO"/>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2"/>
    <s v="MAHP03.06.18.FT01"/>
    <x v="159"/>
    <s v="ACTIVO"/>
    <x v="0"/>
    <m/>
    <m/>
    <s v="Departamento Administrativo de Hacienda Municipal"/>
    <s v="EFICACIA"/>
    <s v="Porcentaje"/>
    <s v="Numero de actividades cumplidas de acuerdo con los tiempos establecidos sobre el numero total de actividades esperadas en el trimestre por cien (100)"/>
    <s v="(V1 / V2) * 100"/>
    <x v="1"/>
    <n v="10"/>
    <n v="10"/>
    <n v="24"/>
    <n v="24"/>
    <n v="3"/>
    <m/>
    <m/>
    <n v="5"/>
    <m/>
    <m/>
    <m/>
    <m/>
    <m/>
    <m/>
    <m/>
    <m/>
    <m/>
    <x v="66"/>
    <x v="95"/>
    <n v="0"/>
    <n v="0"/>
    <s v=""/>
    <s v="CRÍTICO"/>
    <s v="BAJO"/>
    <s v="CRÍTICO"/>
    <s v="CRÍTICO"/>
  </r>
  <r>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2"/>
    <x v="160"/>
    <s v="ACTIVO"/>
    <x v="0"/>
    <m/>
    <m/>
    <s v="Departamento Administrativo de Hacienda Municipal"/>
    <s v="EFICACIA"/>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n v="0"/>
    <s v=""/>
    <s v="CRÍTICO"/>
    <s v="SOBRESALIENTE"/>
    <s v="CRÍTICO"/>
    <s v="CRÍTICO"/>
  </r>
  <r>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3"/>
    <x v="161"/>
    <s v="ACTIVO"/>
    <x v="0"/>
    <m/>
    <m/>
    <s v="Departamento Administrativo de Hacienda Municipal"/>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4"/>
    <x v="162"/>
    <s v="ACTIVO"/>
    <x v="0"/>
    <m/>
    <m/>
    <s v="Departamento Administrativo de Hacienda Municipal"/>
    <s v="EFICACIA"/>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n v="0"/>
    <s v=""/>
    <s v="SOBRESALIENTE"/>
    <s v="SOBRESALIENTE"/>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5"/>
    <x v="163"/>
    <s v="ACTIVO"/>
    <x v="0"/>
    <m/>
    <m/>
    <s v="Departamento Administrativo de Hacienda Municipal"/>
    <s v="EFECTIVIDAD"/>
    <s v="Porcentaje"/>
    <s v="Gastos de Funcionaniento (GF) sobre Ingresos corrientes de Libre Destinacion (ICLD) por cien (100)"/>
    <s v="(V1 / V2) * 100"/>
    <x v="2"/>
    <m/>
    <m/>
    <m/>
    <n v="0.48"/>
    <m/>
    <m/>
    <m/>
    <m/>
    <m/>
    <m/>
    <m/>
    <m/>
    <m/>
    <m/>
    <m/>
    <m/>
    <m/>
    <x v="0"/>
    <x v="19"/>
    <m/>
    <n v="0"/>
    <s v=""/>
    <s v="NO APLICA"/>
    <s v="NO APLICA"/>
    <s v="NO APLICA"/>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1"/>
    <s v="MAHP03.06.18.FT06"/>
    <x v="164"/>
    <s v="ACTIVO"/>
    <x v="0"/>
    <m/>
    <m/>
    <s v="Departamento Administrativo de Hacienda Municipal"/>
    <s v="EFICACIA"/>
    <s v="Porcentaje"/>
    <s v="Valor Ejecutado del Presupuesto de gastos sobre el Valor del Presupuesto de gastos asignado por cien (100)"/>
    <s v="(V1 / V2) * 100"/>
    <x v="3"/>
    <n v="0.3"/>
    <n v="0.5"/>
    <n v="0.75"/>
    <n v="0.9"/>
    <n v="0.14000000000000001"/>
    <n v="0.2"/>
    <n v="0.3"/>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07"/>
    <x v="165"/>
    <s v="ACTIVO"/>
    <x v="0"/>
    <m/>
    <m/>
    <s v="Departamento Administrativo de Hacienda Municipal"/>
    <s v="EFICACIA"/>
    <s v="Porcentaje"/>
    <s v="Número Modificaciones Presupuestales realizadas en SAP sobre el Número de modificaciones del presupuesto autorizadas por el Confis por cien (100)"/>
    <s v="(V1 / V2) * 100"/>
    <x v="3"/>
    <n v="1"/>
    <n v="1"/>
    <n v="1"/>
    <n v="1"/>
    <n v="1"/>
    <n v="1"/>
    <n v="1"/>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3"/>
    <s v="MAHP03.06.18.FT08"/>
    <x v="166"/>
    <s v="ACTIVO"/>
    <x v="0"/>
    <m/>
    <m/>
    <s v="Departamento Administrativo de Hacienda Municipal"/>
    <s v="EFICIENCIA"/>
    <s v="Porcentaje"/>
    <s v="Valor del ingreso de la fuente de financiación menos el valor del gasto de la fuente de financiación"/>
    <s v="(V1 - V2)"/>
    <x v="1"/>
    <n v="0.65"/>
    <n v="0.75"/>
    <n v="0.85"/>
    <n v="0.9"/>
    <n v="0.97"/>
    <m/>
    <m/>
    <m/>
    <m/>
    <m/>
    <m/>
    <m/>
    <m/>
    <m/>
    <m/>
    <m/>
    <m/>
    <x v="68"/>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4"/>
    <s v="MAHP03.06.18.FT09"/>
    <x v="167"/>
    <s v="ACTIVO"/>
    <x v="0"/>
    <m/>
    <m/>
    <s v="Departamento Administrativo de Hacienda Municipal"/>
    <s v="EFICACIA"/>
    <s v="Porcentaje"/>
    <s v="Numero de Informes Presentados en el Mes Sobre el Numero de Informes a Presentar en el Mes por cien (100)"/>
    <s v="(V1 / V2) * 100"/>
    <x v="3"/>
    <n v="1"/>
    <n v="1"/>
    <n v="1"/>
    <n v="1"/>
    <n v="1"/>
    <n v="1"/>
    <n v="1"/>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8"/>
    <s v="MAHP03.06.18.FT10"/>
    <x v="168"/>
    <s v="ACTIVO"/>
    <x v="0"/>
    <m/>
    <m/>
    <s v="Departamento Administrativo de Hacienda Municipal"/>
    <s v="EFICACIA"/>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n v="0"/>
    <s v=""/>
    <s v="SOBRESALIENTE"/>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9"/>
    <s v="MAHP03.06.18.FT11"/>
    <x v="169"/>
    <s v="ACTIVO"/>
    <x v="0"/>
    <m/>
    <m/>
    <s v="Departamento Administrativo de Hacienda Municipal"/>
    <s v="EFICACIA"/>
    <s v="Porcentaje"/>
    <s v="Valor Ejecutado del Presupuesto de ingresos al mes sobre Valor del Presupuesto de ingresos asignado en la vigencia por cien (100)"/>
    <s v="(V1 / V2) * 100"/>
    <x v="3"/>
    <n v="0.4"/>
    <n v="0.65"/>
    <n v="0.8"/>
    <n v="0.9"/>
    <n v="0.1"/>
    <n v="0.16"/>
    <n v="0.31"/>
    <m/>
    <m/>
    <m/>
    <m/>
    <m/>
    <m/>
    <m/>
    <m/>
    <m/>
    <m/>
    <x v="69"/>
    <x v="33"/>
    <n v="0"/>
    <n v="0"/>
    <s v=""/>
    <s v="SATISFACTORIO"/>
    <s v="CRÍTICO"/>
    <s v="CRÍTICO"/>
    <s v="CRÍTICO"/>
  </r>
  <r>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12"/>
    <x v="170"/>
    <s v="ACTIVO"/>
    <x v="0"/>
    <m/>
    <m/>
    <s v="Departamento Administrativo de Hacienda Municipal"/>
    <s v="EFICACIA"/>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n v="0"/>
    <s v=""/>
    <s v="SOBRESALIENTE"/>
    <s v="CRÍTICO"/>
    <s v="CRÍTICO"/>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3"/>
    <x v="171"/>
    <s v="ACTIVO"/>
    <x v="0"/>
    <m/>
    <m/>
    <s v="Departamento Administrativo de Hacienda Municipal"/>
    <s v="EFICACIA"/>
    <s v="Porcentaje"/>
    <s v="Superavit Primario sobre los Intereses de la Deuda Pública por cien (100)"/>
    <s v="(V1 / V2) * 100"/>
    <x v="1"/>
    <n v="1"/>
    <n v="1"/>
    <n v="1"/>
    <n v="1"/>
    <m/>
    <m/>
    <m/>
    <m/>
    <m/>
    <m/>
    <m/>
    <m/>
    <m/>
    <m/>
    <m/>
    <m/>
    <m/>
    <x v="0"/>
    <x v="33"/>
    <m/>
    <n v="0"/>
    <s v=""/>
    <s v="NO APLICA"/>
    <s v="CRÍTICO"/>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4"/>
    <x v="172"/>
    <s v="ACTIVO"/>
    <x v="0"/>
    <m/>
    <m/>
    <s v="Departamento Administrativo de Hacienda Municipal"/>
    <s v="EFICACIA"/>
    <s v="Porcentaje"/>
    <s v="Saldo deuda pública sobre ingresos corrientes por cien (100)"/>
    <s v="(V1 / V2) * 100"/>
    <x v="1"/>
    <n v="0.8"/>
    <n v="0.8"/>
    <n v="0.8"/>
    <n v="0.8"/>
    <m/>
    <m/>
    <m/>
    <m/>
    <m/>
    <m/>
    <m/>
    <m/>
    <m/>
    <m/>
    <m/>
    <m/>
    <m/>
    <x v="0"/>
    <x v="33"/>
    <m/>
    <n v="0"/>
    <s v=""/>
    <s v="NO APLICA"/>
    <s v="CRÍTICO"/>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5"/>
    <x v="173"/>
    <s v="ACTIVO"/>
    <x v="0"/>
    <m/>
    <m/>
    <s v="Departamento Administrativo de Hacienda Municipal"/>
    <s v="EFICACIA"/>
    <s v="Porcentaje"/>
    <s v="Intereses deuda sobre ahorro operacional por cien (100)"/>
    <s v="(V1 / V2) * 100"/>
    <x v="1"/>
    <n v="0.4"/>
    <n v="0.4"/>
    <n v="0.4"/>
    <n v="0.4"/>
    <m/>
    <m/>
    <m/>
    <m/>
    <m/>
    <m/>
    <m/>
    <m/>
    <m/>
    <m/>
    <m/>
    <m/>
    <m/>
    <x v="0"/>
    <x v="33"/>
    <m/>
    <n v="0"/>
    <s v=""/>
    <s v="NO APLICA"/>
    <s v="CRÍTICO"/>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6"/>
    <x v="174"/>
    <s v="ACTIVO"/>
    <x v="2"/>
    <s v="ELIMINADO"/>
    <m/>
    <s v="Departamento Administrativo de Hacienda Municipal"/>
    <s v="EFICACIA"/>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n v="0"/>
    <s v=""/>
    <s v="NO APLICA"/>
    <s v="NO APLICA"/>
    <s v="NO APLICA"/>
    <s v="CRÍTICO"/>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7"/>
    <x v="175"/>
    <s v="ACTIVO"/>
    <x v="0"/>
    <m/>
    <m/>
    <s v="Departamento Administrativo de Hacienda Municipal"/>
    <s v="EFICIENCIA"/>
    <s v="Días"/>
    <s v="Fecha de pago programada menos fecha de oficio a tesoreria"/>
    <s v="V1 - V2"/>
    <x v="0"/>
    <m/>
    <n v="8"/>
    <m/>
    <n v="3"/>
    <n v="12"/>
    <m/>
    <m/>
    <m/>
    <m/>
    <m/>
    <n v="6"/>
    <m/>
    <m/>
    <m/>
    <m/>
    <m/>
    <m/>
    <x v="0"/>
    <x v="96"/>
    <m/>
    <n v="2"/>
    <s v="POSITIVA"/>
    <s v="NO APLICA"/>
    <s v="SOBRESALIENTE"/>
    <s v="NO APLICA"/>
    <s v="SOBRESALIENTE"/>
  </r>
  <r>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8"/>
    <x v="176"/>
    <s v="ACTIVO"/>
    <x v="2"/>
    <s v="ELIMINADO"/>
    <m/>
    <s v="Departamento Administrativo de Hacienda Municipal"/>
    <s v="EFICIENCIA"/>
    <s v="Días"/>
    <s v="Fecha de pago programada menos fecha de oficio a Tesorería"/>
    <s v="V1 - V2"/>
    <x v="0"/>
    <m/>
    <n v="8"/>
    <m/>
    <n v="8"/>
    <m/>
    <m/>
    <m/>
    <m/>
    <m/>
    <m/>
    <m/>
    <m/>
    <m/>
    <m/>
    <m/>
    <m/>
    <m/>
    <x v="0"/>
    <x v="19"/>
    <m/>
    <n v="0"/>
    <s v=""/>
    <s v="NO APLICA"/>
    <s v="NO APLICA"/>
    <s v="NO APLICA"/>
    <s v="CRÍTICO"/>
  </r>
  <r>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1"/>
    <s v="MAHP03.06.18.FT20"/>
    <x v="177"/>
    <s v="NUEVO"/>
    <x v="0"/>
    <m/>
    <m/>
    <s v="Departamento Administrativo de Hacienda Municipal"/>
    <s v="EFICACIA"/>
    <s v="Porcentaje"/>
    <s v="Número de Convocatorias divulgadas sobre Número de Convocatorias Encontradas"/>
    <m/>
    <x v="0"/>
    <m/>
    <n v="5"/>
    <m/>
    <n v="5"/>
    <n v="5"/>
    <m/>
    <m/>
    <m/>
    <m/>
    <m/>
    <m/>
    <m/>
    <m/>
    <m/>
    <m/>
    <m/>
    <m/>
    <x v="0"/>
    <x v="23"/>
    <m/>
    <m/>
    <s v=""/>
    <s v="NO APLICA"/>
    <s v="SOBRESALIENTE"/>
    <m/>
    <m/>
  </r>
  <r>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3"/>
    <s v="MAHP03.06.18.FT21"/>
    <x v="178"/>
    <s v="NUEVO"/>
    <x v="0"/>
    <m/>
    <m/>
    <s v="Departamento Administrativo de Hacienda Municipal"/>
    <s v="EFICACIA"/>
    <s v="Porcentaje"/>
    <s v="Número de convenicos cerrados sobre Número total de convenios "/>
    <m/>
    <x v="0"/>
    <m/>
    <n v="1"/>
    <m/>
    <n v="1"/>
    <n v="0"/>
    <m/>
    <m/>
    <m/>
    <m/>
    <m/>
    <m/>
    <m/>
    <m/>
    <m/>
    <m/>
    <m/>
    <m/>
    <x v="0"/>
    <x v="33"/>
    <m/>
    <m/>
    <s v=""/>
    <s v="NO APLICA"/>
    <s v="CRÍTICO"/>
    <m/>
    <m/>
  </r>
  <r>
    <s v="Cali progresa contigo 2016 - 2019"/>
    <s v="5. Cali participativa y bien gobernada"/>
    <s v="5.1. Gerencia Pública basada en resultados y la defensa de lo público"/>
    <s v="5.1.1. Finanzas Públicas Sostenibles"/>
    <s v="MAHP03 - Gestión de Hacienda Pública"/>
    <x v="1"/>
    <s v="MAHP03.06 "/>
    <x v="27"/>
    <s v="MAHP03.06.04  / Cofinanciación y Regalías"/>
    <s v="MAHP03.06.04.18.P01"/>
    <s v="MAHP03.06.18.FT19"/>
    <x v="179"/>
    <s v="ACTIVO"/>
    <x v="2"/>
    <s v="ELIMINADO"/>
    <m/>
    <s v="Departamento Administrativo de Hacienda Municipal"/>
    <s v="EFICACIA"/>
    <s v="Porcentaje"/>
    <s v="Recursos Aportados por el Ente Cofinanciante sobre los Recursos Aportados por Ente Solicitante más los Recursos Aportados por el Ente Cofinanciante por cien ( 100 )"/>
    <s v="(V1 / V2) * 100"/>
    <x v="2"/>
    <m/>
    <m/>
    <m/>
    <n v="0.5"/>
    <m/>
    <m/>
    <m/>
    <m/>
    <m/>
    <m/>
    <m/>
    <m/>
    <m/>
    <m/>
    <m/>
    <m/>
    <m/>
    <x v="0"/>
    <x v="19"/>
    <m/>
    <n v="0"/>
    <s v=""/>
    <s v="NO APLICA"/>
    <s v="NO APLICA"/>
    <s v="NO APLICA"/>
    <s v="CRÍTICO"/>
  </r>
  <r>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mplementarios"/>
    <s v="MATH02.07.01.18.P01"/>
    <s v="MATH02.07.18.FT01 _x000a_ _x000a_ _x000a_"/>
    <x v="180"/>
    <s v="ACTIVO"/>
    <x v="0"/>
    <m/>
    <m/>
    <s v="Departamento Administrativo de Desarrollo e Innovación Institucional"/>
    <s v="EFICACIA"/>
    <s v="Porcentaje"/>
    <s v="Numero de Novedades Aplicadas en el mes sobre el  Número Total de Novedades Reportadas en el mes por cien (100)"/>
    <s v="(V1 / V2) * 100"/>
    <x v="3"/>
    <n v="1"/>
    <n v="1"/>
    <n v="1"/>
    <n v="1"/>
    <n v="1"/>
    <n v="1"/>
    <n v="1"/>
    <n v="1"/>
    <n v="1"/>
    <n v="1"/>
    <m/>
    <m/>
    <m/>
    <m/>
    <m/>
    <m/>
    <m/>
    <x v="9"/>
    <x v="23"/>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MATH02.07.01.18.P01"/>
    <s v="MATH02.07.18.FT02 _x000a_ _x000a_ _x000a_"/>
    <x v="181"/>
    <s v="ACTIVO"/>
    <x v="0"/>
    <m/>
    <m/>
    <s v="Departamento Administrativo de Desarrollo e Innovación Institucional"/>
    <s v="EFICACIA"/>
    <s v="Porcentaje"/>
    <s v="Valor de la Deuda depurada en el Trimestre sobre el valor Total de la deuda presunta  por cien (100)"/>
    <s v="(V1 / V2) * 100"/>
    <x v="1"/>
    <n v="0.4"/>
    <n v="0.4"/>
    <n v="0.4"/>
    <n v="0.4"/>
    <n v="0.32642172454870749"/>
    <m/>
    <m/>
    <n v="0.32642172454870749"/>
    <m/>
    <m/>
    <m/>
    <m/>
    <m/>
    <m/>
    <m/>
    <m/>
    <m/>
    <x v="71"/>
    <x v="97"/>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 MATH02.07.01.18.P03"/>
    <s v="MATH02.07.18.FT03 _x000a_ _x000a_ _x000a_"/>
    <x v="182"/>
    <s v="ACTIVO"/>
    <x v="0"/>
    <m/>
    <m/>
    <s v="Departamento Administrativo de Desarrollo e Innovación Institucional"/>
    <s v="EFICACIA"/>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8"/>
    <n v="0"/>
    <n v="0"/>
    <s v=""/>
    <s v="SOBRESALIENTE"/>
    <s v="CRÍTICO"/>
    <s v="CRÍTICO"/>
    <s v="CRÍTICO"/>
  </r>
  <r>
    <s v="Cali progresa contigo 2016 - 2019"/>
    <m/>
    <m/>
    <m/>
    <s v="Gestión del Talento Humano"/>
    <x v="1"/>
    <s v="MATH02.06"/>
    <x v="29"/>
    <m/>
    <m/>
    <s v="MATH02.06.18.FT01"/>
    <x v="183"/>
    <s v="ACTIVO"/>
    <x v="0"/>
    <m/>
    <m/>
    <s v="Departamento Administrativo de Desarrollo e Innovación Institucional"/>
    <s v="EFICACIA"/>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99"/>
    <e v="#DIV/0!"/>
    <e v="#DIV/0!"/>
    <s v="POSITIVA"/>
    <s v="SOBRESALIENTE"/>
    <s v="SOBRESALIENTE"/>
    <e v="#DIV/0!"/>
    <e v="#DIV/0!"/>
  </r>
  <r>
    <s v="Cali progresa contigo 2016 - 2019"/>
    <m/>
    <m/>
    <m/>
    <s v="Gestión del Talento Humano"/>
    <x v="1"/>
    <s v="MATH02.06"/>
    <x v="29"/>
    <m/>
    <m/>
    <s v="MATH02.06.18.FT02"/>
    <x v="184"/>
    <s v="ACTIVO"/>
    <x v="0"/>
    <m/>
    <m/>
    <s v="Departamento Administrativo de Desarrollo e Innovación Institucional"/>
    <s v="EFECTIVIDAD"/>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0"/>
    <m/>
    <m/>
    <s v="POSITIVA"/>
    <s v="SOBRESALIENTE"/>
    <s v="SOBRESALIENTE"/>
    <s v="NO APLICA"/>
    <s v="CRÍTICO"/>
  </r>
  <r>
    <s v="Cali progresa contigo 2016 - 2019"/>
    <m/>
    <m/>
    <m/>
    <s v="Gestión del Talento Humano"/>
    <x v="1"/>
    <s v="MATH02.06"/>
    <x v="29"/>
    <m/>
    <m/>
    <s v="MATH02.06.18.FT03"/>
    <x v="185"/>
    <s v="ACTIVO"/>
    <x v="0"/>
    <m/>
    <m/>
    <s v="Departamento Administrativo de Desarrollo e Innovación Institucional"/>
    <s v="EFECTIVIDAD"/>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1"/>
    <e v="#DIV/0!"/>
    <e v="#DIV/0!"/>
    <s v="POSITIVA"/>
    <s v="SOBRESALIENTE"/>
    <s v="SOBRESALIENTE"/>
    <e v="#DIV/0!"/>
    <e v="#DIV/0!"/>
  </r>
  <r>
    <s v="Cali progresa contigo 2016 - 2019"/>
    <m/>
    <m/>
    <m/>
    <s v="Gestión del Talento Humano"/>
    <x v="1"/>
    <s v="MATH02.06"/>
    <x v="29"/>
    <m/>
    <m/>
    <s v="MATH02.06.18.FT04"/>
    <x v="186"/>
    <s v="ACTIVO"/>
    <x v="0"/>
    <m/>
    <m/>
    <s v="Departamento Administrativo de Desarrollo e Innovación Institucional"/>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n v="0"/>
    <s v=""/>
    <s v="CRÍTICO"/>
    <s v="CRÍTICO"/>
    <s v="CRÍTICO"/>
    <s v="CRÍTICO"/>
  </r>
  <r>
    <s v="Cali progresa contigo 2016 - 2019"/>
    <m/>
    <m/>
    <m/>
    <s v="Gestión del Talento Humano"/>
    <x v="1"/>
    <s v="MATH02.06"/>
    <x v="29"/>
    <m/>
    <m/>
    <s v="MATH02.06.18.FT05"/>
    <x v="187"/>
    <s v="ACTIVO"/>
    <x v="0"/>
    <m/>
    <m/>
    <s v="Departamento Administrativo de Desarrollo e Innovación Institucional"/>
    <s v="EFICIENCIA"/>
    <s v="Días"/>
    <s v="V1=Sumatoria de los días empleados en la provision de empleos vacantes._x000a__x000a_V2=Numero de empleos vacantes provistos."/>
    <s v="(V1 / V2)"/>
    <x v="1"/>
    <n v="150"/>
    <n v="150"/>
    <n v="150"/>
    <n v="150"/>
    <n v="22.8"/>
    <m/>
    <m/>
    <n v="32.4"/>
    <m/>
    <m/>
    <m/>
    <m/>
    <m/>
    <m/>
    <m/>
    <m/>
    <m/>
    <x v="76"/>
    <x v="102"/>
    <n v="0"/>
    <n v="0"/>
    <s v="POSITIVA"/>
    <s v="SOBRESALIENTE"/>
    <s v="SOBRESALIENTE"/>
    <s v="CRÍTICO"/>
    <s v="CRÍTICO"/>
  </r>
  <r>
    <s v="Cali progresa contigo 2016 - 2019"/>
    <m/>
    <m/>
    <m/>
    <s v="Gestión del Talento Humano"/>
    <x v="1"/>
    <s v="MATH02.06"/>
    <x v="29"/>
    <m/>
    <m/>
    <s v="MATH02.06.18.FT06"/>
    <x v="188"/>
    <s v="ACTIVO"/>
    <x v="0"/>
    <m/>
    <m/>
    <s v="Departamento Administrativo de Desarrollo e Innovación Institucional"/>
    <s v="EFICACIA"/>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3"/>
    <n v="0"/>
    <n v="0"/>
    <s v="POSITIVA"/>
    <s v="SOBRESALIENTE"/>
    <s v="SOBRESALIENTE"/>
    <s v="CRÍTICO"/>
    <s v="CRÍTICO"/>
  </r>
  <r>
    <s v="Cali progresa contigo 2016 - 2019"/>
    <m/>
    <m/>
    <m/>
    <s v="Gestión del Talento Humano"/>
    <x v="1"/>
    <s v="MATH02.06"/>
    <x v="29"/>
    <m/>
    <m/>
    <s v="MATH02.06.18.FT07"/>
    <x v="189"/>
    <s v="ACTIVO"/>
    <x v="0"/>
    <m/>
    <m/>
    <s v="Departamento Administrativo de Desarrollo e Innovación Institucional"/>
    <s v="EFICACIA"/>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4"/>
    <n v="0"/>
    <n v="0"/>
    <s v=""/>
    <s v="SOBRESALIENTE"/>
    <s v="SOBRESALIENTE"/>
    <s v="CRÍTICO"/>
    <s v="CRÍTICO"/>
  </r>
  <r>
    <s v="Cali progresa contigo 2016 - 2019"/>
    <m/>
    <m/>
    <m/>
    <s v="Gestión del Talento Humano"/>
    <x v="1"/>
    <s v="MATH02.06"/>
    <x v="29"/>
    <m/>
    <m/>
    <s v="MATH02.06.18.FT08"/>
    <x v="190"/>
    <s v="ACTIVO"/>
    <x v="0"/>
    <m/>
    <m/>
    <s v="Departamento Administrativo de Desarrollo e Innovación Institucional"/>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e v="#REF!"/>
    <s v=""/>
    <s v="NO APLICA"/>
    <s v="NO APLICA"/>
    <e v="#DIV/0!"/>
    <e v="#REF!"/>
  </r>
  <r>
    <s v="Cali progresa contigo 2016 - 2019"/>
    <m/>
    <m/>
    <m/>
    <s v="Gestión del Talento Humano"/>
    <x v="1"/>
    <s v="MATH02.06"/>
    <x v="29"/>
    <m/>
    <m/>
    <s v="MATH02.06.18.FT09"/>
    <x v="191"/>
    <s v="ACTIVO"/>
    <x v="0"/>
    <m/>
    <m/>
    <s v="Departamento Administrativo de Desarrollo e Innovación Institucional"/>
    <s v="EFECTIVIDAD"/>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e v="#REF!"/>
    <s v=""/>
    <s v="NO APLICA"/>
    <s v="NO APLICA"/>
    <e v="#DIV/0!"/>
    <e v="#REF!"/>
  </r>
  <r>
    <s v="Cali progresa contigo 2016 - 2019"/>
    <m/>
    <m/>
    <m/>
    <s v="Gestión del Talento Humano"/>
    <x v="1"/>
    <s v="MATH02.06"/>
    <x v="29"/>
    <m/>
    <m/>
    <s v="MATH02.06.18.FT10"/>
    <x v="192"/>
    <s v="ACTIVO"/>
    <x v="0"/>
    <m/>
    <m/>
    <s v="Departamento Administrativo de Desarrollo e Innovación Institucional"/>
    <s v="EFICACIA"/>
    <s v="Porcentaje"/>
    <s v="V1=Número de actividades de bienestar realizadas_x000a__x000a_V2=Número total de actividades de bienestar programadas"/>
    <s v="(V1 / V2) * 100"/>
    <x v="1"/>
    <n v="0.8"/>
    <n v="0.8"/>
    <n v="0.8"/>
    <n v="0.8"/>
    <n v="1"/>
    <m/>
    <m/>
    <n v="1"/>
    <m/>
    <m/>
    <m/>
    <m/>
    <m/>
    <m/>
    <m/>
    <m/>
    <m/>
    <x v="79"/>
    <x v="105"/>
    <m/>
    <n v="1.25"/>
    <s v="POSITIVA"/>
    <s v="SOBRESALIENTE"/>
    <s v="SOBRESALIENTE"/>
    <s v="NO APLICA"/>
    <s v="SOBRESALIENTE"/>
  </r>
  <r>
    <s v="Cali progresa contigo 2016 - 2019"/>
    <m/>
    <m/>
    <m/>
    <s v="Gestión del Talento Humano"/>
    <x v="1"/>
    <s v="MATH02.06"/>
    <x v="29"/>
    <m/>
    <m/>
    <s v="MATH02.06.18.FT11"/>
    <x v="193"/>
    <s v="ACTIVO"/>
    <x v="0"/>
    <m/>
    <m/>
    <s v="Departamento Administrativo de Desarrollo e Innovación Institucional"/>
    <s v="EFICACIA"/>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6"/>
    <n v="0"/>
    <n v="0"/>
    <s v="POSITIVA"/>
    <s v="SOBRESALIENTE"/>
    <s v="SOBRESALIENTE"/>
    <s v="CRÍTICO"/>
    <s v="CRÍTICO"/>
  </r>
  <r>
    <s v="Cali progresa contigo 2016 - 2019"/>
    <m/>
    <m/>
    <m/>
    <s v="Gestión del Talento Humano"/>
    <x v="1"/>
    <s v="MATH02.06"/>
    <x v="29"/>
    <m/>
    <m/>
    <s v="MATH02.06.18.FT12"/>
    <x v="194"/>
    <s v="ACTIVO"/>
    <x v="0"/>
    <m/>
    <m/>
    <s v="Departamento Administrativo de Desarrollo e Innovación Institucional"/>
    <s v="EFICACIA"/>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7"/>
    <n v="0"/>
    <n v="0"/>
    <s v="POSITIVA"/>
    <s v="SOBRESALIENTE"/>
    <s v="SOBRESALIENTE"/>
    <s v="CRÍTICO"/>
    <s v="CRÍTICO"/>
  </r>
  <r>
    <s v="Cali progresa contigo 2016 - 2019"/>
    <m/>
    <m/>
    <m/>
    <s v="Gestión del Talento Humano"/>
    <x v="1"/>
    <s v="MATH02.06"/>
    <x v="29"/>
    <m/>
    <m/>
    <s v="MATH02.06.18.FT13"/>
    <x v="195"/>
    <s v="ACTIVO"/>
    <x v="0"/>
    <m/>
    <m/>
    <s v="Departamento Administrativo de Desarrollo e Innovación Institucional"/>
    <s v="EFICACIA"/>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8"/>
    <n v="0"/>
    <n v="0"/>
    <s v=""/>
    <s v="SOBRESALIENTE"/>
    <s v="BAJO"/>
    <s v="CRÍTICO"/>
    <s v="CRÍTICO"/>
  </r>
  <r>
    <s v="Cali progresa contigo 2016 - 2019"/>
    <m/>
    <m/>
    <m/>
    <s v="Gestión del Talento Humano"/>
    <x v="1"/>
    <s v="MATH02.06"/>
    <x v="29"/>
    <m/>
    <m/>
    <s v="MATH02.06.18.FT14"/>
    <x v="196"/>
    <s v="ACTIVO"/>
    <x v="0"/>
    <m/>
    <m/>
    <s v="Departamento Administrativo de Desarrollo e Innovación Institucional"/>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n v="0"/>
    <s v=""/>
    <s v="SOBRESALIENTE"/>
    <s v="CRÍTICO"/>
    <s v="CRÍTICO"/>
    <s v="CRÍTICO"/>
  </r>
  <r>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MAJA01.02.02 Contractual, MAJA01.02.02 Poscontractual "/>
    <s v="Todos los procedimientos del proceso"/>
    <s v="MAJA01.02.18.FT01 _x000a_ _x000a_ _x000a_"/>
    <x v="197"/>
    <s v="ACTIVO"/>
    <x v="0"/>
    <m/>
    <m/>
    <s v="Departamento Administrativo de Contratación"/>
    <s v="EFICIENCIA"/>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09"/>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s v="Departamento Administrativo de Contratación"/>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0"/>
    <n v="0"/>
    <n v="0"/>
    <s v=""/>
    <s v="SOBRESALIENTE"/>
    <s v="SOBRESALIENTE"/>
    <s v="CRÍTICO"/>
    <s v="CRÍTICO"/>
  </r>
  <r>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2 Contractual, MAJA01.02.03 Poscontractual"/>
    <s v="MAJA01.02.02.18.P09 Supervisión, MAJA01.02.03.18.P01 Liquidación del Contrato"/>
    <s v="MAJA01.02.18.FT03"/>
    <x v="199"/>
    <s v="ACTIVO"/>
    <x v="0"/>
    <m/>
    <m/>
    <s v="Departamento Administrativo de Contratación"/>
    <s v="EFECTIVIDAD"/>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n v="0"/>
    <s v=""/>
    <s v="SOBRESALIENTE"/>
    <s v="SOBRESALIENTE"/>
    <s v="CRÍTICO"/>
    <s v="CRÍTICO"/>
  </r>
  <r>
    <s v="Cali progresa contigo 2016 - 2019"/>
    <s v="5. Cali participativa y bien gobernada"/>
    <s v="5.3. Participación Ciudadana"/>
    <s v="5.3.1 Ciudadania Activa y Participativa "/>
    <s v="MMPS04 Participación Social "/>
    <x v="0"/>
    <s v="MMPS04.01 "/>
    <x v="31"/>
    <s v="No Aplica"/>
    <s v="MMPS04.01.18.P01  Promoción de Control Social"/>
    <s v="MMPS04.01.18.FT01 _x000a_ _x000a_ _x000a_"/>
    <x v="200"/>
    <s v="ACTIVO"/>
    <x v="0"/>
    <m/>
    <m/>
    <s v="Secretaría de Desarrollo Territorial y Participacion Ciudadana"/>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n v="0"/>
    <s v="POSITIVA"/>
    <s v="NO APLICA"/>
    <s v="SOBRESALIENTE"/>
    <s v="NO APLICA"/>
    <s v="CRÍTICO"/>
  </r>
  <r>
    <s v="Cali progresa contigo 2016 - 2019"/>
    <s v="5. Cali participativa y bien gobernada"/>
    <s v="5.3. Participación Ciudadana"/>
    <s v="5.3.1 Ciudadania Activa y Participativa "/>
    <s v="MMPS04 Participación Social "/>
    <x v="0"/>
    <s v="MMPS04.01 "/>
    <x v="31"/>
    <s v="No Aplica"/>
    <s v="MMPS04.01.18.P05  Planeación Participativa "/>
    <s v="MMPS04.01.18.FT02_x000a_ _x000a_ _x000a_"/>
    <x v="201"/>
    <s v="ACTIVO"/>
    <x v="0"/>
    <m/>
    <m/>
    <s v="Secretaría de Desarrollo Territorial y Participacion Ciudadana"/>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n v="0"/>
    <s v="POSITIVA"/>
    <s v="NO APLICA"/>
    <s v="SOBRESALIENTE"/>
    <s v="NO APLICA"/>
    <s v="CRÍTICO"/>
  </r>
  <r>
    <s v="Cali progresa contigo 2016 - 2019"/>
    <s v="5. Cali participativa y bien gobernada"/>
    <s v="5.3. Participación Ciudadana"/>
    <s v="5.3.1 Ciudadania Activa y Participativa "/>
    <s v="MMPS04 Participación Social "/>
    <x v="0"/>
    <s v="MMPS04.01 "/>
    <x v="31"/>
    <s v="No Aplica"/>
    <s v="MMPS04.01.18.P02  Promoción y Fortalecimiento de la Participación "/>
    <s v="MMPS04.01.18.FT03 _x000a_ _x000a_ _x000a_"/>
    <x v="202"/>
    <s v="ACTIVO"/>
    <x v="0"/>
    <m/>
    <m/>
    <s v="Secretaría de Desarrollo Territorial y Participacion Ciudadana"/>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1"/>
    <m/>
    <n v="0"/>
    <s v="POSITIVA"/>
    <s v="NO APLICA"/>
    <s v="SOBRESALIENTE"/>
    <s v="NO APLICA"/>
    <s v="CRÍTICO"/>
  </r>
  <r>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2 "/>
    <x v="203"/>
    <s v="ACTIVO"/>
    <x v="0"/>
    <m/>
    <m/>
    <s v="Secretaria de Gestion del Riesgo, Emergencia y Desastres"/>
    <s v="EFICACIA"/>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2"/>
    <n v="0"/>
    <n v="0"/>
    <s v="POSITIVA"/>
    <s v="SOBRESALIENTE"/>
    <s v="SOBRESALIENTE"/>
    <s v="CRÍTICO"/>
    <s v="CRÍTICO"/>
  </r>
  <r>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3"/>
    <x v="204"/>
    <s v="ACTIVO"/>
    <x v="0"/>
    <m/>
    <m/>
    <s v="Secretaria de Gestion del Riesgo, Emergencia y Desastres"/>
    <s v="EFICACIA"/>
    <s v="Porcentaje"/>
    <s v="Numero de capacitaciones y entrenamientos de prevencionistas  realizadas sobre Numero de capacitaciones y entrenamientos programados"/>
    <s v="V1/V2*100"/>
    <x v="1"/>
    <n v="0"/>
    <n v="0.15"/>
    <n v="0.32"/>
    <n v="0.33"/>
    <n v="0"/>
    <m/>
    <m/>
    <n v="0"/>
    <m/>
    <m/>
    <m/>
    <m/>
    <m/>
    <m/>
    <m/>
    <m/>
    <m/>
    <x v="32"/>
    <x v="33"/>
    <n v="0"/>
    <n v="0"/>
    <s v=""/>
    <s v="CRÍTICO"/>
    <s v="CRÍTICO"/>
    <s v="CRÍTICO"/>
    <s v="CRÍTICO"/>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1 _x000a_"/>
    <x v="205"/>
    <s v="ACTIVO"/>
    <x v="0"/>
    <m/>
    <m/>
    <s v="Secretaria de Movilidad"/>
    <s v="EFICIENCIA"/>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3"/>
    <e v="#REF!"/>
    <n v="0"/>
    <s v=""/>
    <s v="SATISFACTORIO"/>
    <s v="SOBRESALIENTE"/>
    <e v="#REF!"/>
    <s v="SOBRESALIENTE"/>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2 _x000a_ _x000a_ _x000a_"/>
    <x v="206"/>
    <s v="ACTIVO"/>
    <x v="0"/>
    <m/>
    <m/>
    <s v="Secretaria de Movilidad"/>
    <s v="EFECTIVIDAD"/>
    <s v="Tasa por 100.000 habitantes "/>
    <s v="V1= Número de defunciones por accidentes de tránsito           _x000a_V2 = Número de habitantes del municipio de Santiago de Cali            _x000a_"/>
    <s v="V1/V2 x 100.000"/>
    <x v="3"/>
    <n v="9"/>
    <n v="9"/>
    <n v="9"/>
    <n v="9"/>
    <s v="1,51"/>
    <s v="1,39"/>
    <n v="1.59"/>
    <n v="0.94"/>
    <n v="1.06"/>
    <n v="0.94"/>
    <m/>
    <m/>
    <m/>
    <m/>
    <m/>
    <m/>
    <m/>
    <x v="86"/>
    <x v="114"/>
    <n v="1"/>
    <n v="1"/>
    <s v=""/>
    <s v=""/>
    <s v="SOBRESALIENTE"/>
    <s v="SOBRESALIENTE"/>
    <s v="SOBRESALIENTE"/>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3 Campañas educativas"/>
    <s v="MMCS03.10.18.FT03 "/>
    <x v="207"/>
    <s v="ACTIVO"/>
    <x v="0"/>
    <m/>
    <m/>
    <s v="Secretaria de Movilidad"/>
    <s v="EFICACIA"/>
    <s v="Porcentaje"/>
    <s v="V1 = Número de aulas moviles realizadas al trimestre          _x000a_V2 = Número de aulas moviles programadas al trimestre          _x000a_"/>
    <s v="(V1 / V2) * 100"/>
    <x v="1"/>
    <n v="0.9"/>
    <n v="0.9"/>
    <n v="0.9"/>
    <n v="0.9"/>
    <n v="0.92307692307692313"/>
    <m/>
    <m/>
    <n v="0.9"/>
    <m/>
    <m/>
    <m/>
    <m/>
    <m/>
    <m/>
    <m/>
    <m/>
    <m/>
    <x v="87"/>
    <x v="23"/>
    <n v="0"/>
    <n v="0"/>
    <s v=""/>
    <s v="SATISFACTORIO"/>
    <s v="SOBRESALIENTE"/>
    <s v="CRÍTICO"/>
    <s v="CRÍTICO"/>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s v="Secretaria de Movilidad"/>
    <s v="EFICACIA"/>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5"/>
    <n v="0"/>
    <n v="0"/>
    <s v="POSITIVA"/>
    <s v="SOBRESALIENTE"/>
    <s v="SOBRESALIENTE"/>
    <s v="CRÍTICO"/>
    <s v="CRÍTICO"/>
  </r>
  <r>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s v="Secretaria de Movilidad"/>
    <s v="EFICACIA"/>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6"/>
    <n v="0"/>
    <n v="0"/>
    <s v="POSITIVA"/>
    <s v="SOBRESALIENTE"/>
    <s v="SOBRESALIENTE"/>
    <s v="CRÍTICO"/>
    <s v="CRÍTICO"/>
  </r>
  <r>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11.18.P03"/>
    <s v="MMDS01.11.18.FT.01"/>
    <x v="210"/>
    <s v="ACTIVO"/>
    <x v="0"/>
    <m/>
    <m/>
    <s v="Secretaría de Turismo"/>
    <s v="EFICACIA"/>
    <s v="Porcentaje"/>
    <s v="Número de estrategias promocionales desarrolladas sobre Número de estrategias promocionales proyectadas a realizar"/>
    <s v="V1/V2*100"/>
    <x v="0"/>
    <m/>
    <n v="0.3"/>
    <m/>
    <n v="0.7"/>
    <n v="0.3"/>
    <m/>
    <m/>
    <m/>
    <m/>
    <m/>
    <m/>
    <m/>
    <m/>
    <m/>
    <m/>
    <m/>
    <m/>
    <x v="0"/>
    <x v="23"/>
    <m/>
    <m/>
    <s v=""/>
    <s v="NO APLICA"/>
    <s v="SOBRESALIENTE"/>
    <s v="NO APLICA"/>
    <s v="NO APLICA"/>
  </r>
  <r>
    <s v="Cali progresa contigo 2016 - 2019"/>
    <s v="4. Cali Emprendedora y Pujante"/>
    <s v="4.3. Componente:  Zonas de vocación económica  y marketing de ciudad"/>
    <s v="4.3.1. Programa:  Potencial turístico rural y urbano"/>
    <s v="DESARROLLO SOCIAL "/>
    <x v="0"/>
    <s v="MMDS01.11"/>
    <x v="34"/>
    <s v="No Aplica"/>
    <s v="MMDS01.11.18.P03 Promocion y Monitoreo del sector turístico"/>
    <s v="MMDS01.11.18.FT.02"/>
    <x v="211"/>
    <s v="ACTIVO"/>
    <x v="0"/>
    <m/>
    <m/>
    <s v="Secretaría de Turismo"/>
    <s v="EFICACIA"/>
    <s v="Porcentaje"/>
    <s v="Número de prestadores de servicios turísticos formados sobre Numero de prestadores de servicios turísticos a formar proyectados"/>
    <s v="V1/V2*100"/>
    <x v="0"/>
    <m/>
    <n v="0.4"/>
    <m/>
    <n v="0.6"/>
    <n v="0.50800000000000001"/>
    <m/>
    <m/>
    <m/>
    <m/>
    <m/>
    <m/>
    <m/>
    <m/>
    <m/>
    <m/>
    <m/>
    <m/>
    <x v="90"/>
    <x v="117"/>
    <m/>
    <m/>
    <s v="POSITIVA"/>
    <s v="NO APLICA"/>
    <s v="SOBRESALIENTE"/>
    <s v="NO APLICA"/>
    <s v="NO APLICA"/>
  </r>
  <r>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09.06.18.P03"/>
    <s v="MMDS01.11.18.FT.03"/>
    <x v="212"/>
    <s v="ACTIVO"/>
    <x v="0"/>
    <m/>
    <m/>
    <s v="Secretaría de Turismo"/>
    <s v="EFICACIA"/>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8"/>
    <m/>
    <m/>
    <s v="POSITIVA"/>
    <s v="NO APLICA"/>
    <s v="SOBRESALIENTE"/>
    <s v="NO APLICA"/>
    <s v="NO APLICA"/>
  </r>
  <r>
    <s v="Cali progresa contigo 2016 - 2019"/>
    <s v="4. Cali Emprendedora y Pujante"/>
    <s v="3.5.4. Cali vitrina al mundo"/>
    <s v="3.5.4.3. Visita Cali"/>
    <s v="DESARROLLO SOCIAL "/>
    <x v="0"/>
    <s v="MMDS01.11"/>
    <x v="34"/>
    <s v="No Aplica"/>
    <s v="Desarrollo e Innovación del Producto Turístico MMDS01.11.18.P02"/>
    <s v="MMDS01.11.18.FT.04"/>
    <x v="213"/>
    <s v="ACTIVO"/>
    <x v="0"/>
    <m/>
    <m/>
    <s v="Secretaría de Turismo"/>
    <s v="EFICACIA"/>
    <s v="Porcentaje"/>
    <s v="Número de eventos  organizados sobre Número total de eventos a organizar  "/>
    <s v="V1/V2*100"/>
    <x v="1"/>
    <n v="0.05"/>
    <n v="0.3"/>
    <n v="0.35"/>
    <n v="0.3"/>
    <n v="0.11"/>
    <m/>
    <m/>
    <n v="0.37"/>
    <m/>
    <m/>
    <m/>
    <m/>
    <m/>
    <m/>
    <m/>
    <m/>
    <m/>
    <x v="92"/>
    <x v="119"/>
    <m/>
    <m/>
    <s v="POSITIVA"/>
    <s v="SOBRESALIENTE"/>
    <s v="SOBRESALIENTE"/>
    <s v="NO APLICA"/>
    <s v="NO APLICA"/>
  </r>
  <r>
    <s v="Cali progresa contigo 2016 - 2019"/>
    <s v="4. Cali Emprendedora y Pujante"/>
    <s v="3.5.4. Cali vitrina al mundo "/>
    <s v="3.5.4.3. Visita Cali"/>
    <s v="DESARROLLO SOCIAL "/>
    <x v="0"/>
    <s v="MMDS01.11"/>
    <x v="34"/>
    <s v="No Aplica"/>
    <s v="Promoción y Monitoreo del Sector Turístico  MMDS01.09.06.18.P03"/>
    <s v="MMDS01.11.18.FT.05"/>
    <x v="214"/>
    <s v="ACTIVO"/>
    <x v="0"/>
    <m/>
    <m/>
    <s v="Secretaría de Turismo"/>
    <s v="EFICACIA"/>
    <s v="Porcentaje"/>
    <s v="Numero de eventos turísticos  en los cuales se participa sobre Número total de eventos  a participar programados"/>
    <m/>
    <x v="0"/>
    <m/>
    <n v="0.4"/>
    <m/>
    <n v="0.6"/>
    <n v="0.56000000000000005"/>
    <m/>
    <m/>
    <m/>
    <m/>
    <m/>
    <m/>
    <m/>
    <m/>
    <m/>
    <m/>
    <m/>
    <m/>
    <x v="0"/>
    <x v="120"/>
    <m/>
    <m/>
    <s v="POSITIVA"/>
    <s v="NO APLICA"/>
    <s v="SOBRESALIENTE"/>
    <m/>
    <m/>
  </r>
  <r>
    <s v="Cali progresa contigo 2016 - 2019"/>
    <s v="4. Cali Emprendedora y Pujante"/>
    <s v="4.3. Componente:  Zonas de vocación económica  y marketing de ciudad"/>
    <s v="4.3.1. Programa:  Potencial turístico rural y urbano"/>
    <s v="DESARROLLO SOCIAL "/>
    <x v="0"/>
    <s v="MMDS01.11"/>
    <x v="34"/>
    <s v="No Aplica"/>
    <s v="Planificación Turística MMDS01.11.18.P01"/>
    <s v="MMDS01.11.18.FT.06"/>
    <x v="215"/>
    <s v="NO APLICA"/>
    <x v="3"/>
    <m/>
    <m/>
    <s v="Secretaría de Turismo"/>
    <s v="EFICACIA"/>
    <s v="Porcentaje"/>
    <s v="Porcentaje de ejecución presupuestal de los proyectos de inversión de la Secretaría de Turísmo"/>
    <s v="V1/V2*100"/>
    <x v="1"/>
    <n v="0.05"/>
    <n v="0.3"/>
    <n v="0.5"/>
    <n v="0.15"/>
    <m/>
    <m/>
    <m/>
    <m/>
    <m/>
    <m/>
    <m/>
    <m/>
    <m/>
    <m/>
    <m/>
    <m/>
    <m/>
    <x v="0"/>
    <x v="19"/>
    <m/>
    <m/>
    <s v=""/>
    <s v="NO APLICA"/>
    <s v="IND NUEVO"/>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Desarrollo e Innovación del Producto Turístico MMDS01.11.18.P02    "/>
    <s v="MMCS03.06.18.FT01"/>
    <x v="216"/>
    <s v="ACTIVO"/>
    <x v="0"/>
    <m/>
    <m/>
    <s v="Secretaría de Paz y Cultura Ciudadana "/>
    <s v="EFICACIA"/>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1"/>
    <m/>
    <m/>
    <s v="POSITIVA"/>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Promocion y Monitoreo del sector turístico MMDS01.11.06.18.P03"/>
    <s v="MMCS03.06.18.FT02"/>
    <x v="217"/>
    <s v="ACTIVO"/>
    <x v="0"/>
    <m/>
    <m/>
    <s v="Secretaría de Paz y Cultura Ciudadana "/>
    <s v="EFICACIA"/>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2"/>
    <m/>
    <m/>
    <s v=""/>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3"/>
    <x v="218"/>
    <s v="ACTIVO"/>
    <x v="0"/>
    <m/>
    <m/>
    <s v="Secretaría de Paz y Cultura Ciudadana "/>
    <s v="EFICACIA"/>
    <s v="Porcentaje"/>
    <s v="PE= Porcentaje cobertura poblacional de cada programa , V2= avance cobertura , V3= Cobertura planeada"/>
    <s v="PE= (V2/V3)*100    Porcentaje total de cobertura= (PE1+PE2+PE3+…PE n) / numero de eventos"/>
    <x v="1"/>
    <m/>
    <n v="0.5"/>
    <m/>
    <m/>
    <s v="N.A."/>
    <m/>
    <m/>
    <n v="0.6"/>
    <m/>
    <m/>
    <m/>
    <m/>
    <m/>
    <m/>
    <m/>
    <m/>
    <m/>
    <x v="93"/>
    <x v="123"/>
    <m/>
    <m/>
    <s v="POSITIVA"/>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4"/>
    <x v="219"/>
    <s v="ACTIVO"/>
    <x v="0"/>
    <m/>
    <m/>
    <s v="Secretaría de Paz y Cultura Ciudadana "/>
    <s v="EFICACIA"/>
    <s v="Porcentaje"/>
    <s v="V1+V2+V3+Vn= Porcentaje de satisfaccion de cada evento realizado , n= numero de eventos realizadas "/>
    <s v="Nivel de satisfaccion de los ciudadanos sobre las acciones de Intervencion del proceso= V1+V2+V3+Vn / n"/>
    <x v="1"/>
    <m/>
    <n v="1"/>
    <m/>
    <m/>
    <s v="N.A."/>
    <m/>
    <m/>
    <n v="0.95"/>
    <m/>
    <m/>
    <m/>
    <m/>
    <m/>
    <m/>
    <m/>
    <m/>
    <m/>
    <x v="93"/>
    <x v="122"/>
    <m/>
    <m/>
    <s v=""/>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5"/>
    <x v="220"/>
    <s v="ACTIVO"/>
    <x v="0"/>
    <m/>
    <m/>
    <s v="Secretaría de Paz y Cultura Ciudadana "/>
    <s v="EFICACIA"/>
    <s v="Porcentaje"/>
    <s v="PE= Porcentaje cobertura poblacional de cada programa, V2= avance cobertura , V3= Cobertura planeada"/>
    <s v="PE= (V2/V3)*100    Porcentaje total de cobertura= (PE1+PE2+PE3+…PE n) / numero de eventos"/>
    <x v="1"/>
    <m/>
    <n v="0.5"/>
    <m/>
    <m/>
    <s v="N.A."/>
    <m/>
    <m/>
    <n v="0.96"/>
    <m/>
    <m/>
    <m/>
    <m/>
    <m/>
    <m/>
    <m/>
    <m/>
    <m/>
    <x v="93"/>
    <x v="124"/>
    <m/>
    <m/>
    <s v="POSITIVA"/>
    <s v="IND NUEVO"/>
    <s v="SOBRESALIENTE"/>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6"/>
    <x v="221"/>
    <s v="ACTIVO"/>
    <x v="0"/>
    <m/>
    <m/>
    <s v="Secretaría de Paz y Cultura Ciudadana "/>
    <s v="EFICACIA"/>
    <s v="Porcentaje"/>
    <s v="V1+V2+V3+Vn= Porcentaje de satisfaccion de cada evento realizado, n= numero de eventos realizadas "/>
    <s v="Nivel de satisfaccion de los ciudadanos sobre las acciones de Visibilizacion del proceso= V1+V2+V3+Vn / n"/>
    <x v="1"/>
    <m/>
    <n v="1"/>
    <m/>
    <m/>
    <s v="N.A."/>
    <m/>
    <m/>
    <n v="0.42"/>
    <m/>
    <m/>
    <m/>
    <m/>
    <m/>
    <m/>
    <m/>
    <m/>
    <m/>
    <x v="93"/>
    <x v="125"/>
    <m/>
    <m/>
    <s v=""/>
    <s v="IND NUEVO"/>
    <s v="BAJO"/>
    <s v="NO APLICA"/>
    <s v="NO APLICA"/>
  </r>
  <r>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7"/>
    <x v="222"/>
    <s v="ACTIVO"/>
    <x v="0"/>
    <m/>
    <m/>
    <s v="Secretaría de Paz y Cultura Ciudadana "/>
    <s v="EFICACIA"/>
    <s v="Porcentaje"/>
    <s v="n= Numero de eventos encontrados., V1, V2, V3, Vn = porcentaje de avance de cada uno de los eventos de visibilizacion de paz, cultura ciudadana y derechos humanos"/>
    <m/>
    <x v="1"/>
    <m/>
    <n v="0.5"/>
    <m/>
    <m/>
    <s v="N.A."/>
    <m/>
    <m/>
    <n v="0.48"/>
    <m/>
    <m/>
    <m/>
    <m/>
    <m/>
    <m/>
    <m/>
    <m/>
    <m/>
    <x v="93"/>
    <x v="37"/>
    <m/>
    <m/>
    <s v=""/>
    <s v="IND NUEVO"/>
    <s v="SOBRESALIENTE"/>
    <m/>
    <m/>
  </r>
  <r>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8"/>
    <x v="223"/>
    <s v="NO APLICA"/>
    <x v="3"/>
    <m/>
    <m/>
    <s v="Secretaría de Paz y Cultura Ciudadana "/>
    <s v="EFECTIVIDAD"/>
    <s v="Porcentaje"/>
    <s v="V1,V2,V3,Vn = Resultado de encuestas de percepcion realizadas sobre n=  # de encuestas de percepcion realizadas"/>
    <m/>
    <x v="1"/>
    <m/>
    <m/>
    <m/>
    <m/>
    <m/>
    <m/>
    <m/>
    <m/>
    <m/>
    <m/>
    <m/>
    <m/>
    <m/>
    <m/>
    <m/>
    <m/>
    <m/>
    <x v="0"/>
    <x v="19"/>
    <m/>
    <m/>
    <s v=""/>
    <m/>
    <s v="IND NUEVO"/>
    <m/>
    <m/>
  </r>
  <r>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9"/>
    <x v="224"/>
    <s v="NO APLICA"/>
    <x v="3"/>
    <m/>
    <m/>
    <s v="Secretaría de Paz y Cultura Ciudadana "/>
    <s v="EFECTIVIDAD"/>
    <s v="Porcentaje"/>
    <s v="Avance cobertura sobre Cobertura planeada"/>
    <m/>
    <x v="1"/>
    <m/>
    <m/>
    <m/>
    <m/>
    <m/>
    <m/>
    <m/>
    <m/>
    <m/>
    <m/>
    <m/>
    <m/>
    <m/>
    <m/>
    <m/>
    <m/>
    <m/>
    <x v="0"/>
    <x v="19"/>
    <m/>
    <m/>
    <s v=""/>
    <m/>
    <s v="IND NUEVO"/>
    <m/>
    <m/>
  </r>
  <r>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10"/>
    <x v="225"/>
    <s v="NO APLICA"/>
    <x v="3"/>
    <m/>
    <m/>
    <s v="Secretaría de Paz y Cultura Ciudadana "/>
    <s v="EFECTIVIDAD"/>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m/>
    <s v=""/>
    <m/>
    <s v="IND NUEVO"/>
    <s v="NO APLICA"/>
    <s v="NO APLICA"/>
  </r>
  <r>
    <s v="Cali progresa contigo 2016 - 2019"/>
    <m/>
    <m/>
    <m/>
    <s v="Desarrollo Social"/>
    <x v="0"/>
    <s v="MMDS01.01"/>
    <x v="36"/>
    <s v="Inspección y Vigilancia"/>
    <s v="Evaluación para el control de los establecimientos de educación formal, de educación para el trabajo y el desarrollo humano y educacion informal"/>
    <s v="MMDS01.01.18.FT.01"/>
    <x v="226"/>
    <s v="ACTIVO"/>
    <x v="3"/>
    <m/>
    <m/>
    <s v="Secretaría de Educación "/>
    <s v="EFICIENCIA"/>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m/>
    <s v=""/>
    <s v="IND NUEVO"/>
    <s v="NO APLICA"/>
    <s v="NO APLICA"/>
    <s v="NO APLICA"/>
  </r>
  <r>
    <s v="Cali progresa contigo 2016 - 2019"/>
    <m/>
    <m/>
    <m/>
    <s v="Desarrollo Social "/>
    <x v="0"/>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s v="Secretaría de Educación "/>
    <s v="EFICIENCIA"/>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m/>
    <s v=""/>
    <s v="IND NUEVO"/>
    <s v="NO APLICA"/>
    <s v="NO APLICA"/>
    <s v="NO APLICA"/>
  </r>
  <r>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s v="Secretaría de Educación "/>
    <s v="EFECTIVIDAD"/>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m/>
    <s v=""/>
    <s v="IND NUEVO"/>
    <s v="NO APLICA"/>
    <s v="NO APLICA"/>
    <s v="NO APLICA"/>
  </r>
  <r>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s v="Secretaría de Educación "/>
    <s v="EFECTIVIDAD"/>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m/>
    <s v=""/>
    <s v="IND NUEVO"/>
    <s v="NO APLICA"/>
    <s v="NO APLICA"/>
    <s v="NO APLIC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n v="1"/>
    <s v="Cali progresa contigo 2016 - 2019"/>
    <s v="1. Cali Social y Diversa"/>
    <s v="1.5. Cali vibra con la cultura y el deporte"/>
    <s v="1.5.2: Patrimonio, arte y cultura"/>
    <s v="MMDS01 - Desarrollo Social"/>
    <x v="0"/>
    <s v="MMDS01.10"/>
    <x v="0"/>
    <s v="MMDS01.10.01 - Gestión del Patrimonio Cultural"/>
    <s v="MMDS01.10.01.18.P01"/>
    <s v="MMDS01.10.18.FT01"/>
    <x v="0"/>
    <s v="ACTIVO"/>
    <x v="0"/>
    <m/>
    <m/>
    <x v="0"/>
    <s v="EFICACIA"/>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x v="0"/>
    <s v="POSITIVA"/>
    <s v="NO APLICA"/>
    <s v="SOBRESALIENTE"/>
    <s v="NO APLICA"/>
    <s v="CRÍTICO"/>
  </r>
  <r>
    <n v="2"/>
    <s v="Cali progresa contigo 2016 - 2019"/>
    <s v="1. Cali Social y Diversa"/>
    <s v="1.5. Cali vibra con la cultura y el deporte"/>
    <s v="1.5.2: Patrimonio, arte y cultura"/>
    <s v="MMDS01 - Desarrollo Social"/>
    <x v="0"/>
    <s v="MMDS01.10"/>
    <x v="0"/>
    <s v="MMDS01.10.01 - Gestión del Patrimonio Cultural"/>
    <s v="MMDS01.10.01.18.P02 "/>
    <s v="MMDS01.10.18.FT02"/>
    <x v="1"/>
    <s v="ACTIVO"/>
    <x v="0"/>
    <m/>
    <m/>
    <x v="0"/>
    <s v="EFICACIA"/>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x v="0"/>
    <s v="POSITIVA"/>
    <s v="NO APLICA"/>
    <s v="SOBRESALIENTE"/>
    <s v="NO APLICA"/>
    <s v="CRÍTICO"/>
  </r>
  <r>
    <n v="3"/>
    <s v="Cali progresa contigo 2016 - 2019"/>
    <s v="1. Cali Social y Diversa"/>
    <s v="1.5. Cali vibra con la cultura y el deporte"/>
    <s v="1.5.2: Patrimonio, arte y cultura"/>
    <s v="MMDS01 - Desarrollo Social"/>
    <x v="0"/>
    <s v="MMDS01.10"/>
    <x v="0"/>
    <s v="MMDS01.10.01 - Gestión del Patrimonio Cultural"/>
    <s v="MMDS01.10.01.18.P02"/>
    <s v="MMDS01.10.18.FT03"/>
    <x v="2"/>
    <s v="ACTIVO"/>
    <x v="0"/>
    <m/>
    <m/>
    <x v="0"/>
    <s v="EFICACIA"/>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x v="0"/>
    <s v="POSITIVA"/>
    <s v="NO APLICA"/>
    <s v="SOBRESALIENTE"/>
    <s v="NO APLICA"/>
    <s v="CRÍTICO"/>
  </r>
  <r>
    <n v="4"/>
    <s v="Cali progresa contigo 2016 - 2019"/>
    <s v="1. Cali Social y Diversa"/>
    <s v="1.5. Cali vibra con la cultura y el deporte"/>
    <s v="1.5.2: Patrimonio, arte y cultura"/>
    <s v="MMDS01 - Desarrollo Social"/>
    <x v="0"/>
    <s v="MMDS01.10"/>
    <x v="0"/>
    <s v="MMDS01.10.01 - Gestión del Patrimonio Cultural"/>
    <s v="MMDS01.10.01.18.P03"/>
    <s v="MMDS01.10.18.FT04"/>
    <x v="3"/>
    <s v="ACTIVO"/>
    <x v="0"/>
    <m/>
    <m/>
    <x v="0"/>
    <s v="EFICACIA"/>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x v="0"/>
    <s v=""/>
    <s v="NO APLICA"/>
    <s v="SOBRESALIENTE"/>
    <s v="NO APLICA"/>
    <s v="CRÍTICO"/>
  </r>
  <r>
    <n v="5"/>
    <s v="Cali progresa contigo 2016 - 2019"/>
    <s v="1. Cali Social y Diversa"/>
    <s v="1.5. Cali vibra con la cultura y el deporte"/>
    <s v="1.5.2: Patrimonio, arte y cultura"/>
    <s v="MMDS01 - Desarrollo Social"/>
    <x v="0"/>
    <s v="MMDS01.10"/>
    <x v="0"/>
    <s v="MMDS01.10.01 - Gestión del Patrimonio Cultural"/>
    <s v="MMDS01.10.02.18.P01"/>
    <s v="MMDS01.10.18.FT05"/>
    <x v="4"/>
    <s v="ACTIVO"/>
    <x v="0"/>
    <m/>
    <m/>
    <x v="0"/>
    <s v="EFICACIA"/>
    <s v="Porcentaje"/>
    <s v="Número de intervenciones artisticas realizadas sobre Número de requerimientos realizados por la comunidad en materia de intervenciones artisticas"/>
    <s v="(V1 / V2) * 100"/>
    <x v="0"/>
    <m/>
    <n v="0.3"/>
    <m/>
    <n v="0.6"/>
    <n v="0.56999999999999995"/>
    <m/>
    <m/>
    <m/>
    <m/>
    <m/>
    <m/>
    <m/>
    <m/>
    <m/>
    <m/>
    <m/>
    <m/>
    <x v="0"/>
    <x v="3"/>
    <m/>
    <x v="0"/>
    <s v="POSITIVA"/>
    <s v="NO APLICA"/>
    <s v="SOBRESALIENTE"/>
    <s v="NO APLICA"/>
    <s v="CRÍTICO"/>
  </r>
  <r>
    <n v="6"/>
    <s v="Cali progresa contigo 2016 - 2019"/>
    <s v="1. Cali Social y Diversa"/>
    <s v="1.5. Cali vibra con la cultura y el deporte"/>
    <s v="1.5.2: Patrimonio, arte y cultura"/>
    <s v="MMDS01 - Desarrollo Social"/>
    <x v="0"/>
    <s v="MMDS01.10"/>
    <x v="0"/>
    <s v="MMDS01.10.02 - Gestión de Artes"/>
    <s v="MMDS01.10.02.18.P01"/>
    <s v="MMDS01.10.18.FT06"/>
    <x v="5"/>
    <s v="ACTIVO"/>
    <x v="0"/>
    <m/>
    <m/>
    <x v="0"/>
    <s v="EFICACIA"/>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x v="0"/>
    <s v="POSITIVA"/>
    <s v="NO APLICA"/>
    <s v="SOBRESALIENTE"/>
    <s v="NO APLICA"/>
    <s v="CRÍTICO"/>
  </r>
  <r>
    <n v="7"/>
    <s v="Cali progresa contigo 2016 - 2019"/>
    <s v="1. Cali Social y Diversa"/>
    <s v="1.5. Cali vibra con la cultura y el deporte"/>
    <s v="1.5.2: Patrimonio, arte y cultura"/>
    <s v="MMDS01 - Desarrollo Social"/>
    <x v="0"/>
    <s v="MMDS01.10"/>
    <x v="0"/>
    <s v="MMDS01.10.02 - Gestión de Artes"/>
    <s v="MMDS01.10.02.18.P02"/>
    <s v="MMDS01.10.18.FT07"/>
    <x v="6"/>
    <s v="ACTIVO"/>
    <x v="0"/>
    <m/>
    <m/>
    <x v="0"/>
    <s v="EFICACIA"/>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x v="0"/>
    <s v="POSITIVA"/>
    <s v="NO APLICA"/>
    <s v="SOBRESALIENTE"/>
    <s v="NO APLICA"/>
    <s v="CRÍTICO"/>
  </r>
  <r>
    <n v="8"/>
    <s v="Cali progresa contigo 2016 - 2019"/>
    <s v="1. Cali Social y Diversa"/>
    <s v="1.5. Cali vibra con la cultura y el deporte"/>
    <s v="1.5.2: Patrimonio, arte y cultura"/>
    <s v="MMDS01 - Desarrollo Social"/>
    <x v="0"/>
    <s v="MMDS01.10"/>
    <x v="0"/>
    <s v="MMDS01.10.02 - Gestión de Artes"/>
    <s v="MMDS01.10.02.18.P02"/>
    <s v="MMDS01.10.18.FT08"/>
    <x v="7"/>
    <s v="ACTIVO"/>
    <x v="0"/>
    <m/>
    <m/>
    <x v="0"/>
    <s v="EFICACIA"/>
    <s v="Porcentaje"/>
    <s v="Número de  comunas y corregimientos con monitores culturales sobre el Número de comunas y corregimientos del municipio de santiago de cali por cien (100)"/>
    <s v="(V1 / V2) * 100"/>
    <x v="0"/>
    <m/>
    <n v="0.3"/>
    <m/>
    <n v="0.9"/>
    <n v="0.78"/>
    <m/>
    <m/>
    <m/>
    <m/>
    <m/>
    <m/>
    <m/>
    <m/>
    <m/>
    <m/>
    <m/>
    <m/>
    <x v="0"/>
    <x v="5"/>
    <m/>
    <x v="0"/>
    <s v="POSITIVA"/>
    <s v="NO APLICA"/>
    <s v="SOBRESALIENTE"/>
    <s v="NO APLICA"/>
    <s v="CRÍTICO"/>
  </r>
  <r>
    <n v="9"/>
    <s v="Cali progresa contigo 2016 - 2019"/>
    <s v="1. Cali Social y Diversa"/>
    <s v="1.5. Cali vibra con la cultura y el deporte"/>
    <s v="1.5.2: Patrimonio, arte y cultura"/>
    <s v="MMDS01 - Desarrollo Social"/>
    <x v="0"/>
    <s v="MMDS01.10"/>
    <x v="0"/>
    <s v="MMDS01.10.02 - Gestión de Artes"/>
    <s v="MMDS01.10.02.18.P02"/>
    <s v="MMDS01.10.18.FT09"/>
    <x v="8"/>
    <s v="ACTIVO"/>
    <x v="0"/>
    <m/>
    <m/>
    <x v="0"/>
    <s v="EFICACIA"/>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x v="0"/>
    <s v=""/>
    <s v="NO APLICA"/>
    <s v="SOBRESALIENTE"/>
    <s v="NO APLICA"/>
    <s v="CRÍTICO"/>
  </r>
  <r>
    <n v="10"/>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0"/>
    <x v="9"/>
    <s v="ACTIVO"/>
    <x v="0"/>
    <m/>
    <m/>
    <x v="0"/>
    <s v="EFICACIA"/>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x v="0"/>
    <s v=""/>
    <s v="CRÍTICO"/>
    <s v="CRÍTICO"/>
    <s v="CRÍTICO"/>
    <s v="CRÍTICO"/>
  </r>
  <r>
    <n v="11"/>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s v="MMDS01.10.18.FT11"/>
    <x v="10"/>
    <s v="ACTIVO"/>
    <x v="0"/>
    <m/>
    <m/>
    <x v="0"/>
    <s v="EFICACIA"/>
    <s v="Porcentaje"/>
    <s v="Número de colecciones de la Red de Bibliotecas Públicas de Cali  adquiridas  sobre Número Total de colecciones de la Red de Bibliotecas Públicas de Cali por cien (100)"/>
    <s v="(V1 / V2) * 100"/>
    <x v="0"/>
    <m/>
    <n v="0.02"/>
    <m/>
    <n v="0.04"/>
    <n v="0.05"/>
    <m/>
    <m/>
    <m/>
    <m/>
    <m/>
    <m/>
    <m/>
    <m/>
    <m/>
    <m/>
    <m/>
    <m/>
    <x v="0"/>
    <x v="8"/>
    <m/>
    <x v="0"/>
    <s v="POSITIVA"/>
    <s v="NO APLICA"/>
    <s v="SOBRESALIENTE"/>
    <s v="NO APLICA"/>
    <s v="CRÍTICO"/>
  </r>
  <r>
    <n v="12"/>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2"/>
    <s v="MMDS01.10.18.FT12"/>
    <x v="11"/>
    <s v="ACTIVO"/>
    <x v="0"/>
    <m/>
    <m/>
    <x v="0"/>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x v="0"/>
    <s v=""/>
    <s v="NO APLICA"/>
    <s v="SATISFACTORIO"/>
    <s v="NO APLICA"/>
    <s v="CRÍTICO"/>
  </r>
  <r>
    <n v="13"/>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3"/>
    <s v="MMDS01.10.18.FT13"/>
    <x v="12"/>
    <s v="ACTIVO"/>
    <x v="0"/>
    <m/>
    <m/>
    <x v="0"/>
    <s v="EFICACIA"/>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x v="0"/>
    <s v=""/>
    <s v="NO APLICA"/>
    <s v="BAJO"/>
    <s v="NO APLICA"/>
    <s v="CRÍTICO"/>
  </r>
  <r>
    <n v="14"/>
    <s v="Cali progresa contigo 2016 - 2019"/>
    <s v="1. Cali Social y Diversa"/>
    <s v="1.5. Cali vibra con la cultura y el deporte"/>
    <s v="1.5.2: Patrimonio, arte y cultura"/>
    <s v="MMDS01 - Desarrollo Social"/>
    <x v="0"/>
    <s v="MMDS01.10"/>
    <x v="0"/>
    <s v="MMDS01.10.04 - Gestión del Fortalecimiento y Promoción Cultural "/>
    <s v="MMDS01.10.04.18.P01"/>
    <s v="MMDS01.10.18.FT14"/>
    <x v="13"/>
    <s v="ACTIVO"/>
    <x v="0"/>
    <m/>
    <m/>
    <x v="0"/>
    <s v="EFICACIA"/>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x v="0"/>
    <s v="POSITIVA"/>
    <s v="NO APLICA"/>
    <s v="SOBRESALIENTE"/>
    <s v="NO APLICA"/>
    <s v="CRÍTICO"/>
  </r>
  <r>
    <n v="15"/>
    <s v="Cali progresa contigo 2016 - 2019"/>
    <s v="1. Cali Social y Diversa"/>
    <s v="1.5. Cali vibra con la cultura y el deporte"/>
    <s v="1.5.2: Patrimonio, arte y cultura"/>
    <s v="MMDS01 - Desarrollo Social"/>
    <x v="0"/>
    <s v="MMDS01.10"/>
    <x v="0"/>
    <s v="MMDS01.10.04 - Gestión del Fortalecimiento y Promoción Cultural"/>
    <s v="MMDS01.10.04.18.P03"/>
    <s v="MMDS01.10.18.FT15"/>
    <x v="14"/>
    <s v="ACTIVO"/>
    <x v="0"/>
    <m/>
    <m/>
    <x v="0"/>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x v="0"/>
    <s v="POSITIVA"/>
    <s v="NO APLICA"/>
    <s v="SOBRESALIENTE"/>
    <s v="NO APLICA"/>
    <s v="CRÍTICO"/>
  </r>
  <r>
    <n v="16"/>
    <s v="Cali progresa contigo 2016 - 2019"/>
    <s v="1. Cali Social y Diversa"/>
    <s v="1.5. Cali vibra con la cultura y el deporte"/>
    <s v="1.5.2: Patrimonio, arte y cultura"/>
    <s v="MMDS01 - Desarrollo Social"/>
    <x v="0"/>
    <s v="MMDS01.10"/>
    <x v="0"/>
    <s v="MMDS01.10.04 - Gestión del Fortalecimiento y Promoción Cultural "/>
    <s v="MMDS01.10.04.18.P03"/>
    <s v="MMDS01.10.18.FT16"/>
    <x v="15"/>
    <s v="ACTIVO"/>
    <x v="0"/>
    <m/>
    <m/>
    <x v="0"/>
    <s v="EFICACIA"/>
    <s v="Porcentaje"/>
    <s v="Número de alianzas realizadas de fortalecimiento y promoción cultural sobre Número de alianzas proyectadas a realizar para el fortalecimiento y promoción cultural"/>
    <s v="(V1 / V2) * 100"/>
    <x v="0"/>
    <m/>
    <n v="0.9"/>
    <m/>
    <n v="0.95"/>
    <n v="0.88"/>
    <m/>
    <m/>
    <m/>
    <m/>
    <m/>
    <m/>
    <m/>
    <m/>
    <m/>
    <m/>
    <m/>
    <m/>
    <x v="0"/>
    <x v="13"/>
    <m/>
    <x v="0"/>
    <s v=""/>
    <s v="NO APLICA"/>
    <s v="SOBRESALIENTE"/>
    <s v="NO APLICA"/>
    <s v="CRÍTICO"/>
  </r>
  <r>
    <n v="17"/>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 MAJA01.01.01.18.P03"/>
    <s v="MAJA01.01.18.FT01"/>
    <x v="16"/>
    <s v="ACTIVO"/>
    <x v="0"/>
    <m/>
    <m/>
    <x v="1"/>
    <s v="EFICACIA"/>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x v="0"/>
    <s v=""/>
    <s v="SOBRESALIENTE"/>
    <s v="SOBRESALIENTE"/>
    <s v="CRÍTICO"/>
    <s v="CRÍTICO"/>
  </r>
  <r>
    <n v="18"/>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s v="MAJA01.01.18.FT02"/>
    <x v="17"/>
    <s v="ACTIVO"/>
    <x v="0"/>
    <m/>
    <m/>
    <x v="1"/>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x v="0"/>
    <s v=""/>
    <s v="SATISFACTORIO"/>
    <s v="SOBRESALIENTE"/>
    <s v="CRÍTICO"/>
    <s v="CRÍTICO"/>
  </r>
  <r>
    <n v="19"/>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
    <s v="MAJA01.01.18.FT03"/>
    <x v="18"/>
    <s v="ACTIVO"/>
    <x v="0"/>
    <m/>
    <m/>
    <x v="1"/>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x v="0"/>
    <s v=""/>
    <s v="SOBRESALIENTE"/>
    <s v="SOBRESALIENTE"/>
    <s v="CRÍTICO"/>
    <s v="CRÍTICO"/>
  </r>
  <r>
    <n v="20"/>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s v="MAJA01.01.18.FT04"/>
    <x v="19"/>
    <s v="ACTIVO"/>
    <x v="0"/>
    <m/>
    <m/>
    <x v="1"/>
    <s v="EFECTIVIDAD"/>
    <s v="Porcentaje"/>
    <s v="Valor de las pretensiones de los fallos favorables sobre el Valor de las pretensiones de todos los fallos por cien (100)"/>
    <s v="(V1 / V2) * 100"/>
    <x v="1"/>
    <n v="0.6"/>
    <n v="0.6"/>
    <n v="0.6"/>
    <n v="0.6"/>
    <n v="0.88"/>
    <m/>
    <m/>
    <n v="0.999"/>
    <m/>
    <m/>
    <m/>
    <m/>
    <m/>
    <m/>
    <m/>
    <m/>
    <m/>
    <x v="5"/>
    <x v="17"/>
    <n v="0"/>
    <x v="0"/>
    <s v="POSITIVA"/>
    <s v="SOBRESALIENTE"/>
    <s v="SOBRESALIENTE"/>
    <s v="CRÍTICO"/>
    <s v="CRÍTICO"/>
  </r>
  <r>
    <n v="21"/>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NO APLICA"/>
    <s v="No Aplica"/>
    <s v="MAJA01.01.18.FT05"/>
    <x v="20"/>
    <s v="ACTIVO"/>
    <x v="0"/>
    <m/>
    <m/>
    <x v="1"/>
    <s v="EFECTIVIDAD"/>
    <s v="Porcentaje"/>
    <s v="Aporte porcentual acumulado de la conformación de un equipo de trabajo sobre Aporte porcentual acumulado de la alternativa de solución al problema"/>
    <s v="V1 + V2 + V3"/>
    <x v="1"/>
    <n v="0.25"/>
    <n v="0.5"/>
    <n v="0.75"/>
    <n v="1"/>
    <n v="0.22"/>
    <m/>
    <m/>
    <n v="0.53"/>
    <m/>
    <m/>
    <m/>
    <m/>
    <m/>
    <m/>
    <m/>
    <m/>
    <m/>
    <x v="6"/>
    <x v="18"/>
    <n v="0"/>
    <x v="0"/>
    <s v="POSITIVA"/>
    <s v="SOBRESALIENTE"/>
    <s v="SOBRESALIENTE"/>
    <s v="CRÍTICO"/>
    <s v="CRÍTICO"/>
  </r>
  <r>
    <n v="22"/>
    <s v="No aplica"/>
    <s v="No aplica"/>
    <s v="No aplica"/>
    <s v="No aplica"/>
    <s v="MAJA01 Gestión Juridico Administrativa"/>
    <x v="1"/>
    <s v="MAJA01.01"/>
    <x v="1"/>
    <s v="NO APLICA"/>
    <s v="No Aplica"/>
    <s v="MAJA01.01.18.FT06"/>
    <x v="21"/>
    <s v="NO APLICA"/>
    <x v="1"/>
    <s v="NUEVO"/>
    <m/>
    <x v="1"/>
    <s v="EFICACIA"/>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x v="1"/>
    <s v=""/>
    <s v="NO APLICA"/>
    <s v="NO APLICA"/>
    <m/>
    <m/>
  </r>
  <r>
    <n v="23"/>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1 _x000a_ _x000a_ _x000a_"/>
    <x v="22"/>
    <s v="ACTIVO"/>
    <x v="0"/>
    <m/>
    <m/>
    <x v="2"/>
    <s v="EFICACIA"/>
    <s v="Número"/>
    <s v="Cantidad ciudadanos del municipio de Santiago de Cali beneficiadas por proyectos de iniciación y formación deportiva.          _x000a_          _x000a_"/>
    <s v="V1"/>
    <x v="3"/>
    <n v="7170"/>
    <n v="23529"/>
    <n v="28027"/>
    <n v="31773"/>
    <n v="0"/>
    <n v="0"/>
    <n v="9001"/>
    <n v="14653"/>
    <n v="17684"/>
    <n v="19453"/>
    <m/>
    <m/>
    <m/>
    <m/>
    <m/>
    <m/>
    <m/>
    <x v="7"/>
    <x v="20"/>
    <n v="0"/>
    <x v="0"/>
    <s v=""/>
    <s v="SOBRESALIENTE"/>
    <s v="SOBRESALIENTE"/>
    <s v="CRÍTICO"/>
    <s v="CRÍTICO"/>
  </r>
  <r>
    <n v="24"/>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2 _x000a_ _x000a_ _x000a_"/>
    <x v="23"/>
    <s v="ACTIVO"/>
    <x v="0"/>
    <m/>
    <m/>
    <x v="2"/>
    <s v="EFICIENCIA"/>
    <s v="Número"/>
    <s v="V : Cantidad promedio de beneficiarios por monitor._x000a_V1: Cantidad acumulada de beneficiarios. _x000a_v2: Cantidad de monitores. "/>
    <s v="(V1 / V2)"/>
    <x v="0"/>
    <m/>
    <n v="55"/>
    <m/>
    <n v="55"/>
    <n v="51.73"/>
    <m/>
    <m/>
    <m/>
    <m/>
    <m/>
    <m/>
    <m/>
    <m/>
    <m/>
    <m/>
    <m/>
    <m/>
    <x v="0"/>
    <x v="21"/>
    <m/>
    <x v="0"/>
    <s v=""/>
    <s v="NO APLICA"/>
    <s v="SOBRESALIENTE"/>
    <s v="NO APLICA"/>
    <s v="CRÍTICO"/>
  </r>
  <r>
    <n v="25"/>
    <s v="Cali progresa contigo 2016 - 2019"/>
    <s v="1. Cali Social y Diversa"/>
    <s v="1.1. Construyendo Sociedad"/>
    <s v="1.1.2. Niños, Niñas, Adolescentes y Jóvenes - NNAJ con oportunidades para su desarrollo."/>
    <s v="MMDS01 MISIONAL DE DESARROLLO SOCIAL "/>
    <x v="0"/>
    <s v="MMDS01.04"/>
    <x v="2"/>
    <s v="NO APLICA"/>
    <s v="MMDS01.04.18.P02"/>
    <s v="MMDS01.04.18.FT03"/>
    <x v="24"/>
    <s v="ACTIVO"/>
    <x v="0"/>
    <m/>
    <m/>
    <x v="2"/>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x v="0"/>
    <s v=""/>
    <s v="SATISFACTORIO"/>
    <s v="SOBRESALIENTE"/>
    <s v="CRÍTICO"/>
    <s v="CRÍTICO"/>
  </r>
  <r>
    <n v="26"/>
    <s v="Cali progresa contigo 2016 - 2019"/>
    <s v="5. Cali participativa y bien gobernada"/>
    <s v="5.2. Modernización institucional con transparencia y dignificación del servicio público"/>
    <s v="5.2.2. Gestión pública efectiva y transparente"/>
    <s v="MCCO01 Segimiento y Evaluacion "/>
    <x v="2"/>
    <s v="MCCO01.03"/>
    <x v="3"/>
    <s v="NO APLICA"/>
    <s v="No Aplica"/>
    <s v="MCCO01.03.18.FT01 _x000a_ _x000a_ _x000a_"/>
    <x v="25"/>
    <s v="ACTIVO"/>
    <x v="0"/>
    <m/>
    <m/>
    <x v="3"/>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x v="0"/>
    <s v=""/>
    <s v="SOBRESALIENTE"/>
    <s v="SOBRESALIENTE"/>
    <s v="CRÍTICO"/>
    <s v="CRÍTICO"/>
  </r>
  <r>
    <n v="27"/>
    <s v="Cali progresa contigo 2016 - 2019"/>
    <s v="5. Cali participativa y bien gobernada"/>
    <s v="5.2. Modernización institucional con transparencia y dignificación del servicio público"/>
    <s v="5.2.2. Gestión pública efectiva y transparente"/>
    <s v="MCCO01 Control"/>
    <x v="2"/>
    <s v="MCCO01.03"/>
    <x v="3"/>
    <s v="NO APLICA"/>
    <s v="No Aplica"/>
    <s v="MCCO01.03.18.FT02 _x000a_ _x000a_ _x000a_"/>
    <x v="26"/>
    <s v="ACTIVO"/>
    <x v="0"/>
    <m/>
    <m/>
    <x v="3"/>
    <s v="EFICIENCIA"/>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x v="0"/>
    <s v="POSITIVA"/>
    <s v="SOBRESALIENTE"/>
    <s v="SOBRESALIENTE"/>
    <s v="CRÍTICO"/>
    <s v="CRÍTICO"/>
  </r>
  <r>
    <n v="28"/>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1 _x000a_ _x000a_ _x000a_"/>
    <x v="27"/>
    <s v="ACTIVO"/>
    <x v="2"/>
    <m/>
    <m/>
    <x v="4"/>
    <s v="EFICACIA"/>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x v="0"/>
    <s v=""/>
    <s v="SOBRESALIENTE"/>
    <s v="NO APLICA"/>
    <s v="CRÍTICO"/>
    <s v="CRÍTICO"/>
  </r>
  <r>
    <n v="29"/>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2 _x000a_ _x000a_ _x000a_"/>
    <x v="28"/>
    <s v="ACTIVO"/>
    <x v="2"/>
    <m/>
    <m/>
    <x v="4"/>
    <s v="EFICIENCIA"/>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x v="0"/>
    <s v=""/>
    <s v="SOBRESALIENTE"/>
    <s v="NO APLICA"/>
    <s v="CRÍTICO"/>
    <s v="CRÍTICO"/>
  </r>
  <r>
    <n v="30"/>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3 _x000a_ _x000a_ _x000a_"/>
    <x v="29"/>
    <s v="ACTIVO"/>
    <x v="2"/>
    <m/>
    <m/>
    <x v="4"/>
    <s v="EFICIENCIA"/>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x v="0"/>
    <s v=""/>
    <s v="SOBRESALIENTE"/>
    <s v="NO APLICA"/>
    <s v="CRÍTICO"/>
    <s v="CRÍTICO"/>
  </r>
  <r>
    <n v="31"/>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4 _x000a_ _x000a_ _x000a_"/>
    <x v="30"/>
    <s v="NUEVO"/>
    <x v="0"/>
    <m/>
    <m/>
    <x v="4"/>
    <s v="EFICACIA"/>
    <s v="Porcentaje"/>
    <s v="Número de incidentes en la mesa de servicios TI cerrados sobre Número de incidentes en la mesa de servicios TI creados"/>
    <s v="(V1 / V2) * 100"/>
    <x v="3"/>
    <n v="0.98"/>
    <n v="0.94"/>
    <n v="0.94"/>
    <n v="0.94"/>
    <m/>
    <m/>
    <m/>
    <m/>
    <m/>
    <n v="0.87"/>
    <m/>
    <m/>
    <m/>
    <m/>
    <m/>
    <m/>
    <m/>
    <x v="0"/>
    <x v="25"/>
    <n v="0"/>
    <x v="0"/>
    <s v=""/>
    <s v="NO APLICA"/>
    <s v="SOBRESALIENTE"/>
    <s v="CRÍTICO"/>
    <s v="CRÍTICO"/>
  </r>
  <r>
    <n v="32"/>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5"/>
    <x v="31"/>
    <s v="NUEVO"/>
    <x v="0"/>
    <m/>
    <m/>
    <x v="4"/>
    <s v="EFICIENCIA"/>
    <s v="Porcentaje"/>
    <s v="Número de incidentes en  mesa de servicios TI cerrados oportunamente sobre Número de incidentes en la mesa de servicios TI cerrados"/>
    <s v="(V1 / V2) * 100"/>
    <x v="3"/>
    <n v="0.86"/>
    <n v="0.84"/>
    <n v="0.84"/>
    <n v="0.84"/>
    <m/>
    <m/>
    <m/>
    <m/>
    <m/>
    <n v="0.98099999999999998"/>
    <m/>
    <m/>
    <m/>
    <m/>
    <m/>
    <m/>
    <m/>
    <x v="0"/>
    <x v="26"/>
    <n v="0"/>
    <x v="0"/>
    <s v="POSITIVA"/>
    <s v="NO APLICA"/>
    <s v="SOBRESALIENTE"/>
    <s v="CRÍTICO"/>
    <s v="CRÍTICO"/>
  </r>
  <r>
    <n v="33"/>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s v="MAGT04.04.18.FT06"/>
    <x v="32"/>
    <s v="NUEVO"/>
    <x v="0"/>
    <m/>
    <m/>
    <x v="4"/>
    <s v="EFICIENCIA"/>
    <s v="Porcentaje"/>
    <s v="Número de incidentes en de la mesa de servicios TI cerrados oportunamente sobre Número de incidentes en la mesa de servicios TI creados"/>
    <s v="(V1 / V2) * 100"/>
    <x v="3"/>
    <n v="0.86"/>
    <n v="0.78"/>
    <n v="0.78"/>
    <n v="0.78"/>
    <m/>
    <m/>
    <m/>
    <m/>
    <m/>
    <n v="0.8"/>
    <m/>
    <m/>
    <m/>
    <m/>
    <m/>
    <m/>
    <m/>
    <x v="0"/>
    <x v="27"/>
    <n v="0"/>
    <x v="0"/>
    <s v="POSITIVA"/>
    <s v="NO APLICA"/>
    <s v="SOBRESALIENTE"/>
    <s v="CRÍTICO"/>
    <s v="CRÍTICO"/>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1   Radicacion de Comunicaciones Oficiales a traves de los diferentes canales de Atencion. "/>
    <s v="MAGT04.05.18.FT01 _x000a_ _x000a_ _x000a_"/>
    <x v="33"/>
    <s v="ACTIVO"/>
    <x v="0"/>
    <m/>
    <m/>
    <x v="5"/>
    <s v="EFICACIA"/>
    <s v="Porcentaje"/>
    <s v="Número de comunicaciones oficiales direccionadas correctamente sobre el  Número Total de  Comunicaciones Oficiales Radicadas por cien  (100) "/>
    <s v="(V1 / V2) * 100"/>
    <x v="1"/>
    <n v="0.95"/>
    <n v="0.95"/>
    <n v="0.95"/>
    <n v="0.95"/>
    <n v="0.88"/>
    <m/>
    <m/>
    <n v="0.9"/>
    <m/>
    <m/>
    <m/>
    <m/>
    <m/>
    <m/>
    <m/>
    <m/>
    <m/>
    <x v="14"/>
    <x v="28"/>
    <n v="0"/>
    <x v="0"/>
    <s v=""/>
    <s v="SOBRESALIENTE"/>
    <s v="SOBRESALIENTE"/>
    <s v="CRÍTICO"/>
    <s v="CRÍTICO"/>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No Aplica"/>
    <s v="MAGT04.05.18.FT02 _x000a_ _x000a_ _x000a_"/>
    <x v="34"/>
    <s v="ACTIVO"/>
    <x v="0"/>
    <m/>
    <m/>
    <x v="5"/>
    <s v="EFICACIA"/>
    <s v="Porcentaje"/>
    <s v="Número de PQRS Clasificadas con Eje Tematico sobre el Número Total de PQRS Radicadas por cien (100)"/>
    <s v="(V1 / V2) * 100"/>
    <x v="1"/>
    <n v="0.3"/>
    <n v="0.3"/>
    <n v="0.4"/>
    <n v="0.5"/>
    <n v="0.16700000000000001"/>
    <m/>
    <m/>
    <n v="0.21199999999999999"/>
    <m/>
    <m/>
    <m/>
    <m/>
    <m/>
    <m/>
    <m/>
    <m/>
    <m/>
    <x v="15"/>
    <x v="29"/>
    <n v="0"/>
    <x v="0"/>
    <s v=""/>
    <s v="BAJO"/>
    <s v="SATISFACTORIO"/>
    <s v="CRÍTICO"/>
    <s v="CRÍTICO"/>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3 _x000a_ _x000a_ _x000a_"/>
    <x v="35"/>
    <s v="ACTIVO"/>
    <x v="0"/>
    <m/>
    <m/>
    <x v="5"/>
    <s v="EFECTIVIDAD"/>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x v="0"/>
    <s v="POSITIVA"/>
    <s v="SOBRESALIENTE"/>
    <s v="SOBRESALIENTE"/>
    <s v="CRÍTICO"/>
    <s v="CRÍTICO"/>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s v="MAGT04.05.18.FT04 _x000a_ _x000a_ _x000a_"/>
    <x v="36"/>
    <s v="ACTIVO"/>
    <x v="0"/>
    <m/>
    <m/>
    <x v="5"/>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x v="0"/>
    <s v="POSITIVA"/>
    <s v="SOBRESALIENTE"/>
    <s v="SOBRESALIENTE"/>
    <s v="CRÍTICO"/>
    <s v="CRÍTICO"/>
  </r>
  <r>
    <n v="38"/>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1 _x000a_ _x000a_ _x000a_"/>
    <x v="37"/>
    <s v="ACTIVO"/>
    <x v="0"/>
    <m/>
    <m/>
    <x v="6"/>
    <s v="EFICACIA"/>
    <s v="Porcentaje"/>
    <s v="Número de contenido noticioso realizado por mes sobre el Número de contenido noticioso programado por mes"/>
    <s v="(V1 / V2) * 100"/>
    <x v="3"/>
    <n v="1"/>
    <n v="1"/>
    <n v="1"/>
    <n v="1"/>
    <n v="0.47"/>
    <n v="0.8"/>
    <n v="0.97"/>
    <n v="0.78"/>
    <n v="1.01"/>
    <n v="0.86"/>
    <m/>
    <m/>
    <m/>
    <m/>
    <m/>
    <m/>
    <m/>
    <x v="18"/>
    <x v="32"/>
    <n v="0"/>
    <x v="0"/>
    <s v=""/>
    <s v="SATISFACTORIO"/>
    <s v="SOBRESALIENTE"/>
    <s v="CRÍTICO"/>
    <s v="CRÍTICO"/>
  </r>
  <r>
    <n v="39"/>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s v="MEDE01.06.18.FT02 _x000a_ _x000a_ _x000a_"/>
    <x v="38"/>
    <s v="ACTIVO"/>
    <x v="0"/>
    <m/>
    <m/>
    <x v="6"/>
    <s v="EFECTIVIDAD"/>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x v="0"/>
    <s v=""/>
    <s v="NO APLICA"/>
    <s v="NO APLICA"/>
    <s v="NO APLICA"/>
    <s v="CRÍTICO"/>
  </r>
  <r>
    <n v="40"/>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1"/>
    <x v="39"/>
    <s v="ACTIVO"/>
    <x v="0"/>
    <m/>
    <m/>
    <x v="7"/>
    <s v="EFICIENCIA"/>
    <s v="Número"/>
    <s v="V1 = Número de servidores públicos asistentes a la sensibilización"/>
    <s v="V1"/>
    <x v="0"/>
    <m/>
    <n v="500"/>
    <m/>
    <n v="500"/>
    <n v="500"/>
    <m/>
    <m/>
    <m/>
    <m/>
    <m/>
    <m/>
    <m/>
    <m/>
    <m/>
    <m/>
    <m/>
    <m/>
    <x v="0"/>
    <x v="23"/>
    <m/>
    <x v="0"/>
    <s v=""/>
    <s v="NO APLICA"/>
    <s v="SOBRESALIENTE"/>
    <s v="NO APLICA"/>
    <s v="CRÍTICO"/>
  </r>
  <r>
    <n v="41"/>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s v="MCCO01.02.18.FT02 _x000a_ _x000a_ _x000a_"/>
    <x v="40"/>
    <s v="ACTIVO"/>
    <x v="0"/>
    <m/>
    <m/>
    <x v="7"/>
    <s v="EFICACIA"/>
    <s v="Porcentaje"/>
    <s v="V1: No. de evaluaciones realizadas con calificación ≥ 80% _x000a_V2: No. total de evaluaciones aplicadas_x000a_"/>
    <s v=" (V1/ V2) *100  "/>
    <x v="0"/>
    <m/>
    <n v="0"/>
    <m/>
    <n v="400"/>
    <n v="0"/>
    <m/>
    <m/>
    <m/>
    <m/>
    <m/>
    <m/>
    <m/>
    <m/>
    <m/>
    <m/>
    <m/>
    <m/>
    <x v="0"/>
    <x v="33"/>
    <m/>
    <x v="0"/>
    <s v=""/>
    <s v="NO APLICA"/>
    <s v="CRÍTICO"/>
    <s v="NO APLICA"/>
    <s v="CRÍTICO"/>
  </r>
  <r>
    <n v="42"/>
    <s v="Cali progresa contigo 2016 - 2019"/>
    <s v="5. Cali participativa y bien gobernada"/>
    <s v="5.2. Modernización institucional con transparencia y dignificación del servicio público"/>
    <s v="5.2.2. Gestión pública efectiva y transparente"/>
    <s v="MCCO01 Control "/>
    <x v="2"/>
    <s v="MCCO01.02"/>
    <x v="7"/>
    <s v="MCCO01.02.03 Evaluación y Seguimiento "/>
    <s v="MCCO01.02.03.14.12.P03 - MCCO01.02.03.14.12.P04 - MCCO01.02.03.14.12.P05"/>
    <s v="MCCO01.02.18.FT03 _x000a_ _x000a_ _x000a_"/>
    <x v="41"/>
    <s v="ACTIVO"/>
    <x v="0"/>
    <m/>
    <m/>
    <x v="7"/>
    <s v="EFICACIA"/>
    <s v="Porcentaje"/>
    <s v="V1 = Número de auditorías internas realizadas en el periodo_x000a_V2 = Número de auditorías internas programadas en el periodo"/>
    <s v="(∑V1i+V1j…+ V1n/)/(∑V2) * 100%"/>
    <x v="3"/>
    <n v="1"/>
    <n v="1"/>
    <n v="1"/>
    <n v="1"/>
    <n v="0"/>
    <n v="1"/>
    <n v="1"/>
    <n v="1"/>
    <n v="1"/>
    <n v="1"/>
    <m/>
    <m/>
    <m/>
    <m/>
    <m/>
    <m/>
    <m/>
    <x v="9"/>
    <x v="23"/>
    <n v="0"/>
    <x v="0"/>
    <s v=""/>
    <s v="SOBRESALIENTE"/>
    <s v="SOBRESALIENTE"/>
    <s v="CRÍTICO"/>
    <s v="CRÍTICO"/>
  </r>
  <r>
    <n v="43"/>
    <s v="No aplica"/>
    <s v="No aplica"/>
    <s v="No aplica"/>
    <s v="No aplica"/>
    <s v="MCCO01 Control "/>
    <x v="2"/>
    <s v="MCCO01.02"/>
    <x v="7"/>
    <s v="MCCO01.02.03 Evaluación y Seguimiento "/>
    <s v="MCCO01.02.03.14.12.P03 -MCCO01.02.03.14.12.P04 -MCCO01.02.03.14.12.P05"/>
    <s v="MCCO01.02.18.FT04 _x000a_ _x000a_ _x000a_"/>
    <x v="42"/>
    <s v="ACTIVO"/>
    <x v="0"/>
    <m/>
    <m/>
    <x v="7"/>
    <s v="EFICIENCIA"/>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x v="0"/>
    <s v=""/>
    <s v="SOBRESALIENTE"/>
    <s v="SOBRESALIENTE"/>
    <s v="CRÍTICO"/>
    <s v="CRÍTICO"/>
  </r>
  <r>
    <n v="44"/>
    <s v="No aplica"/>
    <s v="No aplica"/>
    <s v="No aplica"/>
    <s v="No aplica"/>
    <s v="MCCO01 Control "/>
    <x v="2"/>
    <s v="MCCO01.02"/>
    <x v="7"/>
    <s v="MCCO01.02.03 Evaluación y Seguimiento "/>
    <s v="MCCO01.02.03.14.12.P06"/>
    <s v="MCCO01.02.18.FT05 _x000a_ _x000a_ _x000a_"/>
    <x v="43"/>
    <s v="ACTIVO"/>
    <x v="0"/>
    <m/>
    <m/>
    <x v="7"/>
    <s v="EFICACIA"/>
    <s v="Porcentaje"/>
    <s v="V1 = Número de auditores internos calificados con puntaje igual o superior a 3,4          _x000a_V2 = Número total auditores con calificación recibida          _x000a_"/>
    <s v=" (V1/ V2) *100  "/>
    <x v="1"/>
    <n v="1"/>
    <n v="1"/>
    <n v="1"/>
    <n v="1"/>
    <n v="1"/>
    <m/>
    <m/>
    <n v="1"/>
    <m/>
    <m/>
    <m/>
    <m/>
    <m/>
    <m/>
    <m/>
    <m/>
    <m/>
    <x v="9"/>
    <x v="23"/>
    <n v="0"/>
    <x v="0"/>
    <s v=""/>
    <s v="SOBRESALIENTE"/>
    <s v="SOBRESALIENTE"/>
    <s v="CRÍTICO"/>
    <s v="CRÍTICO"/>
  </r>
  <r>
    <n v="45"/>
    <s v="No aplica"/>
    <s v="No aplica"/>
    <s v="No aplica"/>
    <s v="No aplica"/>
    <s v="MCCO01 Control "/>
    <x v="2"/>
    <s v="MCCO01.02"/>
    <x v="7"/>
    <s v="MCCO01.02.04 Relación con Entes Externos"/>
    <s v="MCCO01.02.04.18.P01 Atención de requerimientos de los Entes Externos de Control"/>
    <s v="MCCO01.02.18.FT06 _x000a_ _x000a_ _x000a_"/>
    <x v="44"/>
    <s v="ACTIVO"/>
    <x v="0"/>
    <m/>
    <m/>
    <x v="7"/>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x v="0"/>
    <s v=""/>
    <s v="SOBRESALIENTE"/>
    <s v="SOBRESALIENTE"/>
    <s v="CRÍTICO"/>
    <s v="CRÍTICO"/>
  </r>
  <r>
    <n v="46"/>
    <s v="No aplica"/>
    <s v="No aplica"/>
    <s v="No aplica"/>
    <s v="No aplica"/>
    <s v="MCCO01 Control "/>
    <x v="2"/>
    <s v="MCCO01.02"/>
    <x v="7"/>
    <s v="MCCO01.02.04 Relación con Entes Externos"/>
    <s v="MCCO01.02.04.18.P01 Atención de requerimientos de los Entes Externos de Control"/>
    <s v="MCCO01.02.18.FT07 _x000a_ _x000a_ _x000a_"/>
    <x v="45"/>
    <s v="ACTIVO"/>
    <x v="0"/>
    <m/>
    <m/>
    <x v="7"/>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x v="0"/>
    <s v=""/>
    <s v="SOBRESALIENTE"/>
    <s v="SOBRESALIENTE"/>
    <s v="CRÍTICO"/>
    <s v="CRÍTICO"/>
  </r>
  <r>
    <n v="47"/>
    <s v="No aplica"/>
    <s v="No aplica"/>
    <s v="No aplica"/>
    <s v="No aplica"/>
    <s v="MCCO01 Control "/>
    <x v="2"/>
    <s v="MCCO01.02"/>
    <x v="7"/>
    <s v="MCCO01.02.04 Relación con Entes Externos"/>
    <s v="MCCO01.02.04.18.P02 Rendición de los formatos de obligatorio cumplimiento ante los entes externos de control"/>
    <s v="MCCO01.02.18.FT08 _x000a_ _x000a_ _x000a_"/>
    <x v="46"/>
    <s v="ACTIVO"/>
    <x v="0"/>
    <m/>
    <m/>
    <x v="7"/>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x v="0"/>
    <s v=""/>
    <s v="SOBRESALIENTE"/>
    <s v="SOBRESALIENTE"/>
    <s v="CRÍTICO"/>
    <s v="CRÍTICO"/>
  </r>
  <r>
    <n v="48"/>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eguimiento y evaluación de los instrumentos de planificación"/>
    <s v="MEDE01.03.03.18.P01"/>
    <s v="MEDE01.03.18.FT01"/>
    <x v="47"/>
    <s v="ACTIVO"/>
    <x v="0"/>
    <m/>
    <m/>
    <x v="8"/>
    <s v="EFICACIA"/>
    <s v="Porcentaje"/>
    <s v="Sumatoria del cumplimiento de los ejes por su ponderador_x000a_(IEOGi = Cumplimiento del eje i_x000a_mi = Ponderador del eje i)_x000a_"/>
    <s v="IET = ∑(IEOGi* mi)"/>
    <x v="2"/>
    <m/>
    <m/>
    <m/>
    <n v="1"/>
    <m/>
    <m/>
    <m/>
    <m/>
    <m/>
    <m/>
    <m/>
    <m/>
    <m/>
    <m/>
    <m/>
    <m/>
    <m/>
    <x v="0"/>
    <x v="19"/>
    <m/>
    <x v="0"/>
    <s v=""/>
    <s v="NO APLICA"/>
    <s v="NO APLICA"/>
    <s v="NO APLICA"/>
    <s v="CRÍTICO"/>
  </r>
  <r>
    <n v="49"/>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2"/>
    <x v="48"/>
    <s v="ACTIVO"/>
    <x v="0"/>
    <m/>
    <m/>
    <x v="8"/>
    <s v="EFICIENCIA"/>
    <s v="Porcentaje"/>
    <s v="Organismos que cumplen con la entrega oportuna y completa de la información para el seguimiento del Plan de Acción  sobre el total de organismos  por cien (100)"/>
    <s v="(V1 / V2) * 100"/>
    <x v="1"/>
    <n v="1"/>
    <n v="1"/>
    <n v="1"/>
    <n v="1"/>
    <n v="1"/>
    <m/>
    <m/>
    <m/>
    <m/>
    <m/>
    <m/>
    <m/>
    <m/>
    <m/>
    <m/>
    <m/>
    <m/>
    <x v="9"/>
    <x v="33"/>
    <n v="0"/>
    <x v="0"/>
    <s v=""/>
    <s v="SOBRESALIENTE"/>
    <s v="CRÍTICO"/>
    <s v="CRÍTICO"/>
    <s v="CRÍTICO"/>
  </r>
  <r>
    <n v="50"/>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s v="MEDE01.03.18.FT03"/>
    <x v="49"/>
    <s v="ACTIVO"/>
    <x v="0"/>
    <m/>
    <m/>
    <x v="8"/>
    <s v="EFECTIVIDAD"/>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x v="0"/>
    <s v=""/>
    <s v="NO APLICA"/>
    <s v="NO APLICA"/>
    <s v="NO APLICA"/>
    <s v="CRÍTICO"/>
  </r>
  <r>
    <n v="51"/>
    <s v="No aplica"/>
    <s v="No aplica"/>
    <s v="No aplica"/>
    <s v="No aplica"/>
    <s v="MAGT04 Gestion Tecnologica y de la Informacion. "/>
    <x v="1"/>
    <s v="MAGT04.03"/>
    <x v="9"/>
    <s v="NO APLICA"/>
    <s v="MAGT04.03.18.P01"/>
    <s v="MAGT04.03.18.FT01"/>
    <x v="50"/>
    <s v="ACTIVO"/>
    <x v="0"/>
    <m/>
    <m/>
    <x v="9"/>
    <s v="EFICACIA"/>
    <s v="Porcentaje"/>
    <s v="Número de archivos de gestión inventariados sobre el Número de archivos de gestión identificados por cien (100)"/>
    <s v="(V1 / V2) * 100"/>
    <x v="4"/>
    <m/>
    <n v="1"/>
    <m/>
    <n v="1"/>
    <n v="0.66"/>
    <m/>
    <m/>
    <m/>
    <m/>
    <m/>
    <m/>
    <m/>
    <m/>
    <m/>
    <m/>
    <m/>
    <m/>
    <x v="0"/>
    <x v="34"/>
    <n v="0"/>
    <x v="0"/>
    <s v=""/>
    <s v="NO APLICA"/>
    <s v="MEDIO"/>
    <s v="CRÍTICO"/>
    <s v="CRÍTICO"/>
  </r>
  <r>
    <n v="52"/>
    <s v="No aplica"/>
    <s v="No aplica"/>
    <s v="No aplica"/>
    <s v="No aplica"/>
    <s v="MAGT04 Gestion Tecnologica y de la Informacion. "/>
    <x v="1"/>
    <s v="MAGT04.03"/>
    <x v="9"/>
    <s v="NO APLICA"/>
    <s v="MAGT04.03.18.P01"/>
    <s v="MAGT04.03.18.FT02"/>
    <x v="51"/>
    <s v="ACTIVO"/>
    <x v="0"/>
    <m/>
    <m/>
    <x v="9"/>
    <s v="EFICACIA"/>
    <s v="Porcentaje"/>
    <s v="Número de documentos producidos tipificados por serie en el sistema de gestión documental sobre el Número de documentos producidos en el sistema de gestión documental por cien (100)"/>
    <s v="(V1 / V2) * 100"/>
    <x v="0"/>
    <m/>
    <n v="1"/>
    <m/>
    <n v="1"/>
    <n v="0.3"/>
    <m/>
    <m/>
    <m/>
    <m/>
    <m/>
    <m/>
    <m/>
    <m/>
    <m/>
    <m/>
    <m/>
    <m/>
    <x v="0"/>
    <x v="35"/>
    <m/>
    <x v="0"/>
    <s v=""/>
    <s v="NO APLICA"/>
    <s v="CRÍTICO"/>
    <s v="NO APLICA"/>
    <s v="CRÍTICO"/>
  </r>
  <r>
    <n v="53"/>
    <s v="No aplica"/>
    <s v="No aplica"/>
    <s v="No aplica"/>
    <s v="No aplica"/>
    <s v="MAGT04 Gestion Tecnologica y de la Informacion. "/>
    <x v="1"/>
    <s v="MAGT04.03"/>
    <x v="9"/>
    <s v="NO APLICA"/>
    <s v="MAGT04.03.18.P01"/>
    <s v="MAGT04.03.18.FT03"/>
    <x v="52"/>
    <s v="ACTIVO"/>
    <x v="0"/>
    <m/>
    <m/>
    <x v="9"/>
    <s v="EFICACIA"/>
    <s v="Porcentaje"/>
    <s v="Número de Organismos con Centro de Documentación Implementado sobre el Numero Total de organismos por cien (100)"/>
    <s v="(V1 / V2) * 100%"/>
    <x v="1"/>
    <n v="1"/>
    <n v="1"/>
    <n v="1"/>
    <n v="1"/>
    <n v="0.66669999999999996"/>
    <m/>
    <m/>
    <n v="0.67"/>
    <m/>
    <m/>
    <m/>
    <m/>
    <m/>
    <m/>
    <m/>
    <m/>
    <m/>
    <x v="19"/>
    <x v="36"/>
    <n v="0"/>
    <x v="0"/>
    <s v=""/>
    <s v="MEDIO"/>
    <s v="MEDIO"/>
    <s v="CRÍTICO"/>
    <s v="CRÍTICO"/>
  </r>
  <r>
    <n v="54"/>
    <s v="No aplica"/>
    <s v="No aplica"/>
    <s v="No aplica"/>
    <s v="No aplica"/>
    <s v="MAGT04 Gestion Tecnologica y de la Informacion. "/>
    <x v="1"/>
    <s v="MAGT04.03"/>
    <x v="9"/>
    <s v="NO APLICA"/>
    <s v="MAGT04.03.18.P01"/>
    <s v="MAGT04.03.18.FT04"/>
    <x v="53"/>
    <s v="ACTIVO"/>
    <x v="0"/>
    <m/>
    <m/>
    <x v="9"/>
    <s v="EFICACIA"/>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x v="0"/>
    <s v=""/>
    <s v="SATISFACTORIO"/>
    <s v="SOBRESALIENTE"/>
    <s v="CRÍTICO"/>
    <s v="CRÍTICO"/>
  </r>
  <r>
    <n v="55"/>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1"/>
    <x v="54"/>
    <s v="ACTIVO"/>
    <x v="0"/>
    <m/>
    <m/>
    <x v="9"/>
    <s v="EFICACIA"/>
    <s v="Porcentaje"/>
    <s v="Número de indicadores de proceso que cumplen la meta a nivel Satisfactorio y Sobresaliente sobre el Número total de indicadores de proceso"/>
    <s v="(V1/V2)*100"/>
    <x v="0"/>
    <m/>
    <n v="0.5"/>
    <m/>
    <n v="0.7"/>
    <n v="0.63"/>
    <m/>
    <m/>
    <m/>
    <m/>
    <m/>
    <m/>
    <m/>
    <m/>
    <m/>
    <m/>
    <m/>
    <m/>
    <x v="0"/>
    <x v="38"/>
    <m/>
    <x v="0"/>
    <s v="POSITIVA"/>
    <s v="NO APLICA"/>
    <s v="SOBRESALIENTE"/>
    <s v="NO APLICA"/>
    <s v="CRÍTICO"/>
  </r>
  <r>
    <n v="56"/>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s v="MEDE01.05.18.FT02"/>
    <x v="55"/>
    <s v="ACTIVO"/>
    <x v="0"/>
    <m/>
    <m/>
    <x v="9"/>
    <s v="EFICACIA"/>
    <s v="Porcentaje"/>
    <s v="Número de indicadores de proceso con tendencia positiva sobre Número total de indicadores de proceso"/>
    <s v="(V1/V2)*100"/>
    <x v="0"/>
    <m/>
    <n v="0.33"/>
    <m/>
    <n v="0.4"/>
    <n v="0.31"/>
    <m/>
    <m/>
    <m/>
    <m/>
    <m/>
    <m/>
    <m/>
    <m/>
    <m/>
    <m/>
    <m/>
    <m/>
    <x v="0"/>
    <x v="39"/>
    <m/>
    <x v="0"/>
    <s v=""/>
    <s v="NO APLICA"/>
    <s v="SOBRESALIENTE"/>
    <s v="NO APLICA"/>
    <s v="CRÍTICO"/>
  </r>
  <r>
    <n v="57"/>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1"/>
    <x v="56"/>
    <s v="ACTIVO"/>
    <x v="0"/>
    <s v="ELIMINADO"/>
    <m/>
    <x v="10"/>
    <s v="EFICIENCIA"/>
    <s v="Días"/>
    <s v="Número de Resoluciones de Trasferencia proyectadas sobre el  Número de Abogados encargados de Legalización de Predios"/>
    <s v="(V1 / V2) * 100"/>
    <x v="1"/>
    <n v="23"/>
    <n v="46"/>
    <n v="69"/>
    <n v="90"/>
    <n v="16"/>
    <m/>
    <m/>
    <n v="10"/>
    <m/>
    <m/>
    <m/>
    <m/>
    <m/>
    <m/>
    <m/>
    <m/>
    <m/>
    <x v="21"/>
    <x v="40"/>
    <n v="0"/>
    <x v="0"/>
    <s v=""/>
    <s v="MEDIO"/>
    <s v="CRÍTICO"/>
    <s v="CRÍTICO"/>
    <s v="CRÍTICO"/>
  </r>
  <r>
    <n v="58"/>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2"/>
    <x v="57"/>
    <s v="ACTIVO"/>
    <x v="0"/>
    <m/>
    <m/>
    <x v="10"/>
    <s v="EFICACIA"/>
    <s v="Porcentaje"/>
    <s v="Número de Predios Legalizados  sobre el numero de Predios Programados a Legalizar por cien (100)"/>
    <s v="(V1 / V2) * 100"/>
    <x v="1"/>
    <n v="0.25"/>
    <n v="0.5"/>
    <n v="0.75"/>
    <n v="1"/>
    <n v="0.25"/>
    <m/>
    <m/>
    <n v="0.2"/>
    <m/>
    <m/>
    <m/>
    <m/>
    <m/>
    <m/>
    <m/>
    <m/>
    <m/>
    <x v="9"/>
    <x v="41"/>
    <n v="0"/>
    <x v="0"/>
    <s v=""/>
    <s v="SOBRESALIENTE"/>
    <s v="BAJO"/>
    <s v="CRÍTICO"/>
    <s v="CRÍTICO"/>
  </r>
  <r>
    <n v="59"/>
    <s v="Cali progresa contigo 2016 - 2019"/>
    <s v="4.2 Cali Amable y Sostenible"/>
    <s v="4.2.3 Viviendo mejor y disfrutando mas a Cali"/>
    <s v="4.2.3.1  Construyendo entornos para la Vida"/>
    <s v="Desarrollo Social MMDS01"/>
    <x v="0"/>
    <s v="MMDS01.02"/>
    <x v="11"/>
    <s v="Legalización de Predios MMDS01.02.04"/>
    <s v="MMDS01.02.04.18.P04"/>
    <s v="MMDS01.02.18.FT.03"/>
    <x v="58"/>
    <s v="ACTIVO"/>
    <x v="0"/>
    <s v="ELIMINADO"/>
    <m/>
    <x v="10"/>
    <s v="EFECTIVIDAD"/>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x v="0"/>
    <s v=""/>
    <s v="CRÍTICO"/>
    <s v="CRÍTICO"/>
    <s v="CRÍTICO"/>
    <s v="CRÍTICO"/>
  </r>
  <r>
    <n v="60"/>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4"/>
    <x v="59"/>
    <s v="ACTIVO"/>
    <x v="0"/>
    <m/>
    <m/>
    <x v="10"/>
    <s v="EFICIENCIA"/>
    <s v="Valor"/>
    <s v="Número de Subsidios Municipales de Vivienda asignados y Número de viviendas entregadas en el trimestre  sobre Número de viviendas entregadas en el trimestre"/>
    <s v="(V1 / V2)"/>
    <x v="1"/>
    <n v="56"/>
    <n v="56"/>
    <n v="56"/>
    <n v="56"/>
    <n v="58"/>
    <m/>
    <m/>
    <n v="63"/>
    <m/>
    <m/>
    <m/>
    <m/>
    <m/>
    <m/>
    <m/>
    <m/>
    <m/>
    <x v="23"/>
    <x v="43"/>
    <n v="0"/>
    <x v="0"/>
    <s v="POSITIVA"/>
    <s v="SOBRESALIENTE"/>
    <s v="SOBRESALIENTE"/>
    <s v="CRÍTICO"/>
    <s v="CRÍTICO"/>
  </r>
  <r>
    <n v="61"/>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5"/>
    <x v="60"/>
    <s v="ACTIVO"/>
    <x v="0"/>
    <m/>
    <m/>
    <x v="10"/>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x v="0"/>
    <s v="POSITIVA"/>
    <s v="SOBRESALIENTE"/>
    <s v="SOBRESALIENTE"/>
    <s v="CRÍTICO"/>
    <s v="CRÍTICO"/>
  </r>
  <r>
    <n v="62"/>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s v="MMDS01.02.18.FT.06"/>
    <x v="61"/>
    <s v="ACTIVO"/>
    <x v="0"/>
    <m/>
    <m/>
    <x v="10"/>
    <s v="EFECTIVIDAD"/>
    <s v="Porcentaje"/>
    <s v="Número de Viviendas entregadas y subsidios entregados en el año sobre Déficit cuantitativo y cualitativo de vivienda de la vigencia actual por cien"/>
    <s v="(V1 / V2) * 100"/>
    <x v="0"/>
    <m/>
    <n v="0.3"/>
    <m/>
    <n v="0.3"/>
    <n v="0.03"/>
    <m/>
    <m/>
    <m/>
    <m/>
    <m/>
    <m/>
    <m/>
    <m/>
    <m/>
    <m/>
    <m/>
    <m/>
    <x v="0"/>
    <x v="45"/>
    <m/>
    <x v="0"/>
    <s v=""/>
    <s v="NO APLICA"/>
    <s v="CRÍTICO"/>
    <s v="NO APLICA"/>
    <s v="CRÍTICO"/>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x v="11"/>
    <s v="EFICACIA"/>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x v="0"/>
    <s v=""/>
    <s v="SOBRESALIENTE"/>
    <s v="CRÍTICO"/>
    <s v="CRÍTICO"/>
    <s v="CRÍTICO"/>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x v="11"/>
    <s v="EFICACIA"/>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x v="0"/>
    <s v=""/>
    <s v="SOBRESALIENTE"/>
    <s v="CRÍTICO"/>
    <s v="CRÍTICO"/>
    <s v="CRÍTICO"/>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x v="11"/>
    <s v="EFICIENCIA"/>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x v="0"/>
    <s v=""/>
    <s v="SOBRESALIENTE"/>
    <s v="CRÍTICO"/>
    <s v="CRÍTICO"/>
    <s v="CRÍTICO"/>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x v="11"/>
    <s v="EFECTIVIDAD"/>
    <s v="Porcentaje"/>
    <s v="Sumatoria de indicadores de efectividad en salud controlados sobre sumatoria de indicadores de efectividad en salud priorizados por cien "/>
    <s v="(V1 / V2) * 100"/>
    <x v="2"/>
    <m/>
    <m/>
    <m/>
    <n v="0.83"/>
    <m/>
    <m/>
    <m/>
    <m/>
    <m/>
    <m/>
    <m/>
    <m/>
    <m/>
    <m/>
    <m/>
    <m/>
    <m/>
    <x v="0"/>
    <x v="19"/>
    <m/>
    <x v="1"/>
    <s v=""/>
    <s v="NO APLICA"/>
    <s v="NO APLICA"/>
    <s v="NO APLICA"/>
    <s v="CRÍTICO"/>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09, MMDS01.07.18.P13, MMDS01.07.18.P15, MMDS01.07.18.P18"/>
    <s v="MMDS01.07.18.FT01"/>
    <x v="66"/>
    <s v="ACTIVO"/>
    <x v="0"/>
    <m/>
    <m/>
    <x v="12"/>
    <s v="EFICACIA"/>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x v="1"/>
    <s v=""/>
    <s v="NO APLICA"/>
    <s v="CRÍTICO"/>
    <s v="NO APLICA"/>
    <s v="CRÍTICO"/>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10, MMDS01.07.18.P08"/>
    <s v="MMDS01.07.18.FT02"/>
    <x v="67"/>
    <s v="ACTIVO"/>
    <x v="2"/>
    <s v="ELIMINADO"/>
    <m/>
    <x v="12"/>
    <s v="EFICACIA"/>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x v="0"/>
    <s v=""/>
    <s v="SOBRESALIENTE"/>
    <s v="CRÍTICO"/>
    <s v="CRÍTICO"/>
    <s v="CRÍTICO"/>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3"/>
    <x v="68"/>
    <s v="ACTIVO"/>
    <x v="0"/>
    <m/>
    <m/>
    <x v="12"/>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x v="0"/>
    <s v=""/>
    <s v="SOBRESALIENTE"/>
    <s v="BAJO"/>
    <s v="BAJO"/>
    <s v="CRÍTICO"/>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s v="MMDS01.07.18.FT04"/>
    <x v="69"/>
    <s v="ACTIVO"/>
    <x v="0"/>
    <m/>
    <m/>
    <x v="12"/>
    <s v="EFICACIA"/>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x v="2"/>
    <s v=""/>
    <s v="SOBRESALIENTE"/>
    <s v="MEDIO"/>
    <e v="#DIV/0!"/>
    <e v="#DIV/0!"/>
  </r>
  <r>
    <n v="71"/>
    <s v="Cali progresa contigo 2016 - 2019"/>
    <s v="1. Cali Social y Diversa"/>
    <s v="No aplica"/>
    <s v="No aplica"/>
    <s v="Desarrollo Social MMDS01"/>
    <x v="0"/>
    <s v="MMDS01.07"/>
    <x v="13"/>
    <s v="NO APLICA"/>
    <s v="MMDS01.07.18.P08 - MMDS01.07.18.P09 - MMDS01.07.18.P10 - MMDS01.07.18.P12 -  MMDS01.07.18.P14 - MMDS01.07.18.P15 - MMDS01.07.18.P16 - MMDS01.07.18.P18 - MMDS01.07.18.P20"/>
    <s v="MMDS01.07.18.FT05"/>
    <x v="70"/>
    <s v="NUEVO"/>
    <x v="0"/>
    <m/>
    <m/>
    <x v="12"/>
    <s v="EFICACIA"/>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x v="1"/>
    <s v=""/>
    <s v="NO APLICA"/>
    <s v="SATISFACTORIO"/>
    <m/>
    <m/>
  </r>
  <r>
    <n v="72"/>
    <s v="Cali progresa contigo 2016 - 2019"/>
    <s v="1. Cali Social y Diversa"/>
    <s v="No aplica"/>
    <s v="No aplica"/>
    <s v="Desarrollo Social MMDS01"/>
    <x v="0"/>
    <s v="MMDS01.07"/>
    <x v="13"/>
    <s v="NO APLICA"/>
    <s v="MMDS01.07.18.P08 - MMDS01.07.18.P09 - MMDS01.07.18.P11"/>
    <s v="MMDS01.07.18.FT06"/>
    <x v="71"/>
    <s v="NUEVO"/>
    <x v="0"/>
    <m/>
    <m/>
    <x v="12"/>
    <s v="EFECTIVIDAD"/>
    <s v="Porcentaje"/>
    <s v="Número de personas que cobran los subsidios sobre "/>
    <m/>
    <x v="1"/>
    <n v="1"/>
    <n v="1"/>
    <n v="1"/>
    <n v="1"/>
    <m/>
    <m/>
    <m/>
    <n v="0.7"/>
    <m/>
    <m/>
    <m/>
    <m/>
    <m/>
    <m/>
    <m/>
    <m/>
    <s v="CRECIENTE"/>
    <x v="0"/>
    <x v="50"/>
    <m/>
    <x v="1"/>
    <s v=""/>
    <m/>
    <s v="SATISFACTORIO"/>
    <m/>
    <m/>
  </r>
  <r>
    <n v="73"/>
    <s v="Cali progresa contigo 2016 - 2019"/>
    <s v="1. Cali Social y Diversa"/>
    <s v="No aplica"/>
    <s v="No aplica"/>
    <s v="Desarrollo Social MMDS01"/>
    <x v="0"/>
    <s v="MMDS01.07"/>
    <x v="13"/>
    <s v="NO APLICA"/>
    <s v="MMDS01.07.18.P19"/>
    <s v="MMDS01.07.18.FT07"/>
    <x v="72"/>
    <s v="NUEVO"/>
    <x v="0"/>
    <m/>
    <m/>
    <x v="12"/>
    <s v="EFICACIA"/>
    <s v="Porcentaje"/>
    <s v="Número de personas que reciben atencion humanitaria inmediata sobre Número de total de personas que solicitan la atención humanitaria de acuerdo con los terminos de ley"/>
    <m/>
    <x v="1"/>
    <n v="1"/>
    <n v="1"/>
    <n v="1"/>
    <n v="1"/>
    <m/>
    <m/>
    <m/>
    <n v="1"/>
    <m/>
    <m/>
    <m/>
    <m/>
    <m/>
    <m/>
    <m/>
    <m/>
    <s v="CRECIENTE"/>
    <x v="0"/>
    <x v="23"/>
    <m/>
    <x v="1"/>
    <s v=""/>
    <m/>
    <s v="SOBRESALIENTE"/>
    <m/>
    <m/>
  </r>
  <r>
    <n v="74"/>
    <s v="Cali progresa contigo 2016 - 2019"/>
    <s v="1. Cali Social y Diversa"/>
    <s v="4106. Lucha contra la pobreza extrema"/>
    <s v="4106001. Atención a población en extrema vulnerabilidad."/>
    <s v="Desarrollo Social MMDS01"/>
    <x v="0"/>
    <s v="MMDS01.07"/>
    <x v="13"/>
    <s v="NO APLICA"/>
    <s v="No Aplica"/>
    <s v="MMDS01.07.18.FT08"/>
    <x v="73"/>
    <s v="NUEVO"/>
    <x v="0"/>
    <m/>
    <m/>
    <x v="12"/>
    <s v="EFECTIVIDAD"/>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x v="1"/>
    <s v=""/>
    <m/>
    <s v="CRÍTICO"/>
    <m/>
    <m/>
  </r>
  <r>
    <n v="75"/>
    <s v="Cali progresa contigo 2016 - 2019"/>
    <s v="1. Cali Social y Diversa"/>
    <s v="No aplica"/>
    <s v="No aplica"/>
    <s v="Desarrollo Social MMDS01"/>
    <x v="0"/>
    <s v="MMDS01.07"/>
    <x v="13"/>
    <s v="NO APLICA"/>
    <s v="MMDS01.07.18.P08 -  MMDS01.07.18.P09 - MMDS01.07.18.P10 - MMDS01.07.18.P11 -  MMDS01.07.18.P12 - MMDS01.07.18.P13 - MMDS01.07.18.P14 - MMDS01.07.18.P15 - MMDS01.07.18.P16 - MMDS01.07.18.P17 - MMDS01.07.18.P18 - MMDS01.07.18.P19 - MMDS01.07.18.P20"/>
    <s v="MMDS01.07.18.FT09"/>
    <x v="74"/>
    <s v="NUEVO"/>
    <x v="0"/>
    <m/>
    <m/>
    <x v="12"/>
    <s v="EFECTIVIDAD"/>
    <s v="Porcentaje"/>
    <s v="Número de personas que califican el servicio como satisfactorio sobre Número de personas que diligencian las encuestas de satisfacción con los servicios"/>
    <m/>
    <x v="1"/>
    <n v="1"/>
    <n v="1"/>
    <n v="1"/>
    <n v="1"/>
    <m/>
    <m/>
    <m/>
    <n v="1"/>
    <m/>
    <m/>
    <m/>
    <m/>
    <m/>
    <m/>
    <m/>
    <m/>
    <s v="CRECIENTE"/>
    <x v="0"/>
    <x v="23"/>
    <m/>
    <x v="1"/>
    <s v=""/>
    <m/>
    <s v="SOBRESALIENTE"/>
    <m/>
    <m/>
  </r>
  <r>
    <n v="76"/>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1"/>
    <x v="75"/>
    <s v="ACTIVO"/>
    <x v="0"/>
    <m/>
    <m/>
    <x v="8"/>
    <s v="EFICACIA"/>
    <s v="Porcentaje"/>
    <s v="Sumatoria de los avances porcentuales de los programas del PGIRS sobre Número de programas del PGIRS"/>
    <s v="(V1 / V2) * 100"/>
    <x v="2"/>
    <m/>
    <m/>
    <m/>
    <m/>
    <m/>
    <m/>
    <m/>
    <m/>
    <m/>
    <m/>
    <m/>
    <m/>
    <m/>
    <m/>
    <m/>
    <m/>
    <m/>
    <x v="0"/>
    <x v="19"/>
    <m/>
    <x v="1"/>
    <s v=""/>
    <s v="NO APLICA"/>
    <s v="NO APLICA"/>
    <s v="NO APLICA"/>
    <s v="CRÍTICO"/>
  </r>
  <r>
    <n v="77"/>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s v="MEDE01.04.18.FT02"/>
    <x v="76"/>
    <s v="ACTIVO"/>
    <x v="2"/>
    <s v="ELIMINADO"/>
    <m/>
    <x v="8"/>
    <s v="EFICIENCIA"/>
    <s v="Porcentaje"/>
    <s v="Sumatoria de los resultados de los programas del PGIRS  sobre el Número de programas del PGIRS"/>
    <s v="(V1 / V2)"/>
    <x v="0"/>
    <m/>
    <n v="1"/>
    <m/>
    <n v="1"/>
    <m/>
    <m/>
    <m/>
    <m/>
    <m/>
    <m/>
    <m/>
    <m/>
    <m/>
    <m/>
    <m/>
    <m/>
    <m/>
    <x v="0"/>
    <x v="19"/>
    <m/>
    <x v="0"/>
    <s v=""/>
    <s v="NO APLICA"/>
    <s v="NO APLICA"/>
    <s v="NO APLICA"/>
    <s v="CRÍTICO"/>
  </r>
  <r>
    <n v="78"/>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Expediente Municipal"/>
    <s v="MEDE01.04.04.18.P02"/>
    <s v="MEDE01.04.18.FT03"/>
    <x v="77"/>
    <s v="ACTIVO"/>
    <x v="0"/>
    <m/>
    <m/>
    <x v="8"/>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x v="0"/>
    <s v="POSITIVA"/>
    <s v="NO APLICA"/>
    <s v="SOBRESALIENTE"/>
    <s v="NO APLICA"/>
    <s v="CRÍTICO"/>
  </r>
  <r>
    <n v="79"/>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1"/>
    <x v="78"/>
    <s v="ACTIVO"/>
    <x v="0"/>
    <m/>
    <m/>
    <x v="8"/>
    <s v="EFICACIA"/>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x v="0"/>
    <s v=""/>
    <s v="NO APLICA"/>
    <s v="BAJO"/>
    <s v="NO APLICA"/>
    <s v="CRÍTICO"/>
  </r>
  <r>
    <n v="80"/>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s v="MEDE01.07.18.FT02"/>
    <x v="79"/>
    <s v="ACTIVO"/>
    <x v="0"/>
    <m/>
    <m/>
    <x v="8"/>
    <s v="EFICACIA"/>
    <s v="Porcentaje"/>
    <s v="Metadatos elaborados en un año sobre Metadatos planeados para un año"/>
    <s v="(V1/V2)*100"/>
    <x v="2"/>
    <m/>
    <m/>
    <m/>
    <n v="1"/>
    <m/>
    <m/>
    <m/>
    <m/>
    <m/>
    <m/>
    <m/>
    <m/>
    <m/>
    <m/>
    <m/>
    <m/>
    <m/>
    <x v="0"/>
    <x v="19"/>
    <m/>
    <x v="0"/>
    <s v=""/>
    <s v="NO APLICA"/>
    <s v="NO APLICA"/>
    <s v="NO APLICA"/>
    <s v="CRÍTICO"/>
  </r>
  <r>
    <n v="81"/>
    <s v="Cali progresa contigo 2016 - 2019"/>
    <s v="4.2 Cali Amable y Sostenible"/>
    <s v="4.2.6 Gestión Efeciente para la Prestación de los Servicios Públicos"/>
    <s v="4.2.6.1 Servicios Públicos Domiciliarios y TIC"/>
    <s v="Desarrollo Social - MMDS01"/>
    <x v="0"/>
    <s v="MMDS01.08"/>
    <x v="16"/>
    <s v="MMDS01.08.01"/>
    <s v="MMDS01.08.01.18.P02"/>
    <s v="MMDS01.08.18.FT01"/>
    <x v="80"/>
    <s v="ACTIVO"/>
    <x v="0"/>
    <m/>
    <m/>
    <x v="13"/>
    <s v="EFICACIA"/>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x v="0"/>
    <s v="POSITIVA"/>
    <s v="NO APLICA"/>
    <s v="SOBRESALIENTE"/>
    <s v="NO APLICA"/>
    <s v="CRÍTICO"/>
  </r>
  <r>
    <n v="82"/>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2"/>
    <x v="81"/>
    <s v="ACTIVO"/>
    <x v="0"/>
    <m/>
    <m/>
    <x v="13"/>
    <s v="EFICACIA"/>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x v="0"/>
    <s v="POSITIVA"/>
    <s v="NO APLICA"/>
    <s v="SOBRESALIENTE"/>
    <s v="NO APLICA"/>
    <s v="CRÍTICO"/>
  </r>
  <r>
    <n v="83"/>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3"/>
    <x v="82"/>
    <s v="ACTIVO"/>
    <x v="0"/>
    <m/>
    <m/>
    <x v="13"/>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x v="0"/>
    <s v=""/>
    <s v="NO APLICA"/>
    <s v="SATISFACTORIO"/>
    <s v="NO APLICA"/>
    <s v="CRÍTICO"/>
  </r>
  <r>
    <n v="84"/>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4"/>
    <x v="83"/>
    <s v="ACTIVO"/>
    <x v="0"/>
    <m/>
    <m/>
    <x v="13"/>
    <s v="EFICACIA"/>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x v="0"/>
    <s v=""/>
    <s v="NO APLICA"/>
    <s v="CRÍTICO"/>
    <s v="NO APLICA"/>
    <s v="CRÍTICO"/>
  </r>
  <r>
    <n v="85"/>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5"/>
    <x v="84"/>
    <s v="ACTIVO"/>
    <x v="0"/>
    <m/>
    <m/>
    <x v="13"/>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x v="0"/>
    <s v=""/>
    <s v="NO APLICA"/>
    <s v="SOBRESALIENTE"/>
    <s v="NO APLICA"/>
    <s v="CRÍTICO"/>
  </r>
  <r>
    <n v="86"/>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6"/>
    <x v="85"/>
    <s v="ACTIVO"/>
    <x v="0"/>
    <m/>
    <m/>
    <x v="13"/>
    <s v="EFICACIA"/>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x v="0"/>
    <s v=""/>
    <s v="SOBRESALIENTE"/>
    <s v="SOBRESALIENTE"/>
    <s v="CRÍTICO"/>
    <s v="CRÍTICO"/>
  </r>
  <r>
    <n v="87"/>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s v="MMDS01.08.18.FT07"/>
    <x v="86"/>
    <s v="ACTIVO"/>
    <x v="0"/>
    <m/>
    <m/>
    <x v="13"/>
    <s v="EFICACIA"/>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x v="0"/>
    <s v="POSITIVA"/>
    <s v="SOBRESALIENTE"/>
    <s v="SOBRESALIENTE"/>
    <s v="CRÍTICO"/>
    <s v="CRÍTICO"/>
  </r>
  <r>
    <n v="88"/>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8"/>
    <x v="87"/>
    <s v="ACTIVO"/>
    <x v="0"/>
    <m/>
    <m/>
    <x v="13"/>
    <s v="EFICACIA"/>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x v="0"/>
    <s v=""/>
    <s v="SOBRESALIENTE"/>
    <s v="SOBRESALIENTE"/>
    <s v="CRÍTICO"/>
    <s v="CRÍTICO"/>
  </r>
  <r>
    <n v="89"/>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09"/>
    <x v="88"/>
    <s v="ACTIVO"/>
    <x v="0"/>
    <m/>
    <m/>
    <x v="13"/>
    <s v="EFICACIA"/>
    <s v="Porcentaje"/>
    <s v="Número total de cuentas de cobro verificadas por el municipio sobre Número de cuentas de cobro por deficit de subsidios radicadas por las ESPD"/>
    <s v="(V1 / V2) * 100"/>
    <x v="0"/>
    <m/>
    <n v="1"/>
    <m/>
    <n v="1"/>
    <n v="1"/>
    <m/>
    <m/>
    <m/>
    <m/>
    <m/>
    <m/>
    <m/>
    <m/>
    <m/>
    <m/>
    <m/>
    <m/>
    <x v="0"/>
    <x v="23"/>
    <m/>
    <x v="0"/>
    <s v=""/>
    <s v="NO APLICA"/>
    <s v="SOBRESALIENTE"/>
    <s v="NO APLICA"/>
    <s v="CRÍTICO"/>
  </r>
  <r>
    <n v="90"/>
    <s v="Cali progresa contigo 2016 - 2019"/>
    <s v="4.2 Cali Amable y Sostenible"/>
    <s v="4.2.6 Gestión Efeciente para la Prestación de los Servicios Públicos"/>
    <s v="4.2.6.1 Servicios Públicos Domiciliarios y TIC"/>
    <s v="Desarrollo Social - MMDS01"/>
    <x v="0"/>
    <s v="MMDS01.08"/>
    <x v="16"/>
    <s v="MMDS01.08.02"/>
    <s v="MMDS01.08.02.18.P03"/>
    <s v="MMDS01.08.18.FT10"/>
    <x v="89"/>
    <s v="ACTIVO"/>
    <x v="0"/>
    <m/>
    <m/>
    <x v="13"/>
    <s v="EFICACIA"/>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x v="0"/>
    <s v=""/>
    <s v="CRÍTICO"/>
    <s v="SOBRESALIENTE"/>
    <s v="CRÍTICO"/>
    <s v="CRÍTICO"/>
  </r>
  <r>
    <n v="91"/>
    <s v="Cali progresa contigo 2016 - 2019"/>
    <s v="4.2 Cali Amable y Sostenible"/>
    <s v="4.2.6 Gestión Efeciente para la Prestación de los Servicios Públicos"/>
    <s v="4.2.6.1 Servicios Públicos Domiciliarios y TIC"/>
    <s v="Desarrollo Social - MMDS01"/>
    <x v="0"/>
    <s v="MMDS01.08"/>
    <x v="16"/>
    <s v="MMDS01.08.02"/>
    <s v="MMDS01.08.02.18.P01"/>
    <s v="MMDS01.08.18.FT11"/>
    <x v="90"/>
    <s v="ACTIVO"/>
    <x v="0"/>
    <m/>
    <m/>
    <x v="13"/>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x v="0"/>
    <s v="POSITIVA"/>
    <s v="SOBRESALIENTE"/>
    <s v="SOBRESALIENTE"/>
    <s v="CRÍTICO"/>
    <s v="CRÍTICO"/>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x v="0"/>
    <s v="MMDS01.09"/>
    <x v="16"/>
    <s v="Gestión de Residuos, Aseguramiento de la prestación de los servicios de agua potable y saneamiento básico en la zona rural "/>
    <s v="MMDS01.08.06.18.P05, MMDS01.08.04.18.P01"/>
    <s v="MMDS01.08.18.FT12"/>
    <x v="91"/>
    <s v="NO APLICA"/>
    <x v="3"/>
    <m/>
    <m/>
    <x v="13"/>
    <s v="EFICACIA"/>
    <s v="Porcentaje"/>
    <s v="Número de visitas de seguimiento  realizadas sobre Número de visitas de seguimiento  programadas"/>
    <s v="(V1 / V2) * 100"/>
    <x v="1"/>
    <n v="0.8"/>
    <n v="0.8"/>
    <n v="0.8"/>
    <n v="0.8"/>
    <m/>
    <m/>
    <m/>
    <m/>
    <m/>
    <m/>
    <m/>
    <m/>
    <m/>
    <m/>
    <m/>
    <m/>
    <m/>
    <x v="0"/>
    <x v="19"/>
    <n v="0"/>
    <x v="0"/>
    <s v=""/>
    <m/>
    <s v="NO APLICA"/>
    <s v="CRÍTICO"/>
    <s v="CRÍTICO"/>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0"/>
    <x v="16"/>
    <s v="Gestión de Residuos"/>
    <s v="MMDS01.08.06.18.P05"/>
    <s v="MMDS01.08.18.FT13"/>
    <x v="92"/>
    <s v="NO APLICA"/>
    <x v="3"/>
    <m/>
    <m/>
    <x v="13"/>
    <s v="EFECTIVIDAD"/>
    <s v="Porcentaje"/>
    <s v="Número de novedades detectadas en el periodo inmediatamente anterior sobre Número de novedades detectadas en el periodo "/>
    <s v="(V2 / V1) -1*100"/>
    <x v="1"/>
    <n v="-0.02"/>
    <n v="-0.02"/>
    <n v="-0.02"/>
    <n v="-0.02"/>
    <m/>
    <m/>
    <m/>
    <m/>
    <m/>
    <m/>
    <m/>
    <m/>
    <m/>
    <m/>
    <m/>
    <m/>
    <m/>
    <x v="0"/>
    <x v="19"/>
    <n v="0"/>
    <x v="0"/>
    <s v=""/>
    <m/>
    <s v="NO APLICA"/>
    <s v="CRÍTICO"/>
    <s v="CRÍTICO"/>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1"/>
    <x v="16"/>
    <s v="Gestión de Residuos"/>
    <s v="MMDS01.08.06.18.P05"/>
    <s v="MMDS01.08.18.FT14"/>
    <x v="93"/>
    <s v="NO APLICA"/>
    <x v="3"/>
    <m/>
    <m/>
    <x v="13"/>
    <s v="EFICACIA"/>
    <s v="Porcentaje"/>
    <s v="Número de novedades atendidas oportunamente sobre Número de novedades reportadas"/>
    <s v="(V1 / V2) * 100"/>
    <x v="1"/>
    <n v="1"/>
    <n v="1"/>
    <n v="1"/>
    <n v="1"/>
    <m/>
    <m/>
    <m/>
    <m/>
    <m/>
    <m/>
    <m/>
    <m/>
    <m/>
    <m/>
    <m/>
    <m/>
    <m/>
    <x v="0"/>
    <x v="19"/>
    <n v="0"/>
    <x v="0"/>
    <s v=""/>
    <m/>
    <s v="NO APLICA"/>
    <s v="CRÍTICO"/>
    <s v="CRÍTICO"/>
  </r>
  <r>
    <n v="95"/>
    <s v="Cali progresa contigo 2016 - 2019"/>
    <s v="4.5. Cali Participativa y Bien Gobernada"/>
    <s v="4.2.6 Gestión Efeciente para la Prestación de los Servicios Públicos"/>
    <s v="4512. Información de Calidad para la Planificación Territorial"/>
    <s v="MMDI02 Desarrollo Integral del Territorio "/>
    <x v="0"/>
    <s v="MMDI02.01"/>
    <x v="17"/>
    <s v="MMDI02.01.01 Conservación Catastral"/>
    <s v="MMDI02.01.01.18.P19, MMDI02.01.01.18.P20, MMDI02.01.01.18.P21, MMDI02.01.01.18.P22"/>
    <s v="MMDI02.01.01.18.FT01"/>
    <x v="94"/>
    <s v="ACTIVO"/>
    <x v="0"/>
    <m/>
    <m/>
    <x v="14"/>
    <s v="EFICACIA"/>
    <s v="Porcentaje"/>
    <s v="Número de Mutaciones Realizadas  sobre el Número de Mutaciones Radicadas por cien (100) ."/>
    <s v="(V1 / V2) * 100"/>
    <x v="1"/>
    <n v="0.3"/>
    <n v="0.5"/>
    <n v="0.7"/>
    <n v="1"/>
    <n v="0.22"/>
    <m/>
    <m/>
    <m/>
    <m/>
    <m/>
    <m/>
    <m/>
    <m/>
    <m/>
    <m/>
    <m/>
    <m/>
    <x v="33"/>
    <x v="33"/>
    <n v="0"/>
    <x v="0"/>
    <s v=""/>
    <s v="SATISFACTORIO"/>
    <s v="CRÍTICO"/>
    <s v="CRÍTICO"/>
    <s v="CRÍTICO"/>
  </r>
  <r>
    <n v="96"/>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1 Conservación Catastral"/>
    <s v="MMDI02.01.01.18.P19, MMDI02.01.01.18.P20, MMDI02.01.01.18.P21, MMDI02.01.01.18.P22"/>
    <s v="MMDI02.01.01.18.FT02"/>
    <x v="95"/>
    <s v="ACTIVO"/>
    <x v="0"/>
    <m/>
    <m/>
    <x v="14"/>
    <s v="EFICIENCIA"/>
    <s v="Porcentaje"/>
    <s v="Número de solicitudes realizadas a tiempo sobre el Número de solicitudes de mutacion radicadas por cien (100)"/>
    <s v="(V1 / V2) * 100"/>
    <x v="3"/>
    <n v="1"/>
    <n v="1"/>
    <n v="1"/>
    <n v="1"/>
    <n v="0"/>
    <n v="0.03"/>
    <n v="0.03"/>
    <m/>
    <m/>
    <m/>
    <m/>
    <m/>
    <m/>
    <m/>
    <m/>
    <m/>
    <m/>
    <x v="34"/>
    <x v="33"/>
    <n v="0"/>
    <x v="0"/>
    <s v=""/>
    <s v="CRÍTICO"/>
    <s v="CRÍTICO"/>
    <s v="CRÍTICO"/>
    <s v="CRÍTICO"/>
  </r>
  <r>
    <n v="97"/>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2 Actualización Catastral"/>
    <s v="MMDI02.01.02.18.P01"/>
    <s v="MMDI02.01.01.18.FT03"/>
    <x v="96"/>
    <s v="ACTIVO"/>
    <x v="0"/>
    <m/>
    <m/>
    <x v="14"/>
    <s v="EFECTIVIDAD"/>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x v="1"/>
    <s v=""/>
    <s v="CRÍTICO"/>
    <s v="CRÍTICO"/>
    <m/>
    <m/>
  </r>
  <r>
    <n v="98"/>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4"/>
    <x v="97"/>
    <s v="NO APLICA"/>
    <x v="1"/>
    <s v="NUEVO"/>
    <m/>
    <x v="14"/>
    <s v="EFICACIA"/>
    <s v="Porcentaje"/>
    <s v="Número de predios modificados en la variable física sobre Predios de la base de datos cartográfica"/>
    <s v="(V1 / V2) * 100"/>
    <x v="3"/>
    <n v="1"/>
    <n v="1"/>
    <n v="1"/>
    <n v="1"/>
    <m/>
    <m/>
    <m/>
    <m/>
    <m/>
    <m/>
    <m/>
    <m/>
    <m/>
    <m/>
    <m/>
    <m/>
    <m/>
    <x v="0"/>
    <x v="19"/>
    <m/>
    <x v="1"/>
    <s v=""/>
    <m/>
    <s v="NO APLICA"/>
    <m/>
    <m/>
  </r>
  <r>
    <n v="99"/>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5"/>
    <x v="98"/>
    <s v="NO APLICA"/>
    <x v="1"/>
    <s v="NUEVO"/>
    <m/>
    <x v="14"/>
    <s v="EFICACIA"/>
    <s v="Porcentaje"/>
    <s v="Número de Rectificaciones de oficio realizadas en el periodo fiscal sobre Número de inconsistencias identificadas"/>
    <s v="(V1 / V2) * 100"/>
    <x v="1"/>
    <n v="0.3"/>
    <n v="0.5"/>
    <n v="0.7"/>
    <n v="1"/>
    <m/>
    <m/>
    <m/>
    <m/>
    <m/>
    <m/>
    <m/>
    <m/>
    <m/>
    <m/>
    <m/>
    <m/>
    <m/>
    <x v="0"/>
    <x v="19"/>
    <m/>
    <x v="1"/>
    <s v=""/>
    <m/>
    <s v="NO APLICA"/>
    <m/>
    <m/>
  </r>
  <r>
    <n v="100"/>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s v="MMDI02.01.01.18.FT06"/>
    <x v="99"/>
    <s v="NO APLICA"/>
    <x v="1"/>
    <s v="NUEVO"/>
    <m/>
    <x v="14"/>
    <s v="EFICIENCIA"/>
    <s v="Porcentaje"/>
    <s v="Número de Visitas a Campo Atendidas sobre Número de Visitas a Campo Solicitadas"/>
    <s v="(V1 / V2) * 100"/>
    <x v="3"/>
    <n v="1"/>
    <n v="1"/>
    <n v="1"/>
    <n v="1"/>
    <m/>
    <m/>
    <m/>
    <m/>
    <m/>
    <m/>
    <m/>
    <m/>
    <m/>
    <m/>
    <m/>
    <m/>
    <m/>
    <x v="0"/>
    <x v="19"/>
    <m/>
    <x v="1"/>
    <s v=""/>
    <m/>
    <s v="NO APLICA"/>
    <m/>
    <m/>
  </r>
  <r>
    <n v="101"/>
    <s v="Cali progresa contigo 2016 - 2019"/>
    <s v="2. Cali amable y sostenible"/>
    <s v="2.2. Ordenamiento territorial e integración regional"/>
    <s v="Planificación y control del territorio"/>
    <s v="MMDI02 Desarrollo Integral del Territorio"/>
    <x v="0"/>
    <s v="MMDI02.02"/>
    <x v="18"/>
    <s v="MMDI02.02.06 Conceptos Técnicos para el Desarrollo Físico"/>
    <s v="No Aplica"/>
    <s v="MMDI02.02.18.FT01"/>
    <x v="100"/>
    <s v="ACTIVO"/>
    <x v="0"/>
    <m/>
    <m/>
    <x v="15"/>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x v="0"/>
    <s v=""/>
    <s v="SOBRESALIENTE"/>
    <s v="SATISFACTORIO"/>
    <s v="CRÍTICO"/>
    <s v="CRÍTICO"/>
  </r>
  <r>
    <n v="102"/>
    <s v="Cali progresa contigo 2016 - 2019"/>
    <s v="2. Cali amable y sostenible"/>
    <s v="2.2. Ordenamiento territorial e integración regional"/>
    <s v="Planificación y control del territorio"/>
    <s v="MMDI02 Desarrollo Integral del Territorio"/>
    <x v="0"/>
    <s v="MMDI02.02"/>
    <x v="18"/>
    <s v="NO APLICA"/>
    <s v="No Aplica"/>
    <s v="MMDI02.02.18.FT02"/>
    <x v="101"/>
    <s v="ACTIVO"/>
    <x v="0"/>
    <m/>
    <m/>
    <x v="15"/>
    <s v="EFICACIA"/>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m/>
    <m/>
    <m/>
    <m/>
    <m/>
    <m/>
    <m/>
    <m/>
    <m/>
    <m/>
    <x v="9"/>
    <x v="33"/>
    <n v="0"/>
    <x v="0"/>
    <s v=""/>
    <s v="SOBRESALIENTE"/>
    <s v="CRÍTICO"/>
    <s v="CRÍTICO"/>
    <s v="CRÍTICO"/>
  </r>
  <r>
    <n v="103"/>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3"/>
    <x v="102"/>
    <s v="ACTIVO"/>
    <x v="0"/>
    <m/>
    <m/>
    <x v="16"/>
    <s v="EFICACIA"/>
    <s v="Número"/>
    <s v="Personas en edad de trabajar (PET) de la ciudad de Cali que asistieron a las ferias y jornadas de empleo"/>
    <s v="V1"/>
    <x v="3"/>
    <n v="100"/>
    <n v="200"/>
    <n v="300"/>
    <n v="300"/>
    <n v="0"/>
    <n v="0"/>
    <n v="0"/>
    <n v="0"/>
    <n v="0"/>
    <n v="0"/>
    <m/>
    <m/>
    <m/>
    <m/>
    <m/>
    <m/>
    <m/>
    <x v="32"/>
    <x v="33"/>
    <n v="0"/>
    <x v="0"/>
    <s v=""/>
    <s v="CRÍTICO"/>
    <s v="CRÍTICO"/>
    <s v="CRÍTICO"/>
    <s v="CRÍTICO"/>
  </r>
  <r>
    <n v="104"/>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s v="MMDI02.03.18.FT.04"/>
    <x v="103"/>
    <s v="ACTIVO"/>
    <x v="0"/>
    <m/>
    <m/>
    <x v="16"/>
    <s v="EFICACIA"/>
    <s v="Número"/>
    <s v="Número de Personas en edad de trabajar (PET) que viven en la cudad de cali que se beneficiaron de las rutas de empleo"/>
    <s v="V1"/>
    <x v="2"/>
    <m/>
    <m/>
    <m/>
    <n v="3000"/>
    <m/>
    <m/>
    <m/>
    <m/>
    <m/>
    <m/>
    <m/>
    <m/>
    <m/>
    <m/>
    <m/>
    <m/>
    <m/>
    <x v="0"/>
    <x v="19"/>
    <m/>
    <x v="0"/>
    <s v=""/>
    <s v="NO APLICA"/>
    <s v="NO APLICA"/>
    <s v="NO APLICA"/>
    <s v="CRÍTICO"/>
  </r>
  <r>
    <n v="105"/>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5"/>
    <x v="104"/>
    <s v="ACTIVO"/>
    <x v="0"/>
    <m/>
    <m/>
    <x v="16"/>
    <s v="EFICACIA"/>
    <s v="Número"/>
    <s v="Número de unidades produtivas fortalecidas a traves de los proyectos"/>
    <s v="V1"/>
    <x v="0"/>
    <m/>
    <n v="30"/>
    <m/>
    <n v="125"/>
    <n v="30"/>
    <m/>
    <m/>
    <m/>
    <m/>
    <m/>
    <n v="30"/>
    <m/>
    <m/>
    <m/>
    <m/>
    <m/>
    <m/>
    <x v="0"/>
    <x v="23"/>
    <m/>
    <x v="3"/>
    <s v=""/>
    <s v="NO APLICA"/>
    <s v="SOBRESALIENTE"/>
    <s v="NO APLICA"/>
    <s v="CRÍTICO"/>
  </r>
  <r>
    <n v="106"/>
    <s v="Cali progresa contigo 2016 - 2019"/>
    <s v="4. Cali Emprendedora y Pujante"/>
    <s v="4.1. Fomento al Emprendimiento"/>
    <s v="4.1.3 Mecanismos de Apoyo al Emprendimiento"/>
    <s v="MMDI02. DESARROLLO INTEGRAL DEL TERRITORIO"/>
    <x v="0"/>
    <s v="MMDI02.03"/>
    <x v="19"/>
    <s v="Servicios Productivos y Comercio Colaborativo"/>
    <s v="No Aplica"/>
    <s v="MMDI02.03.18.FT.06"/>
    <x v="105"/>
    <s v="ACTIVO"/>
    <x v="0"/>
    <m/>
    <m/>
    <x v="16"/>
    <s v="EFECTIVIDAD"/>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x v="0"/>
    <s v=""/>
    <s v="NO APLICA"/>
    <s v="CRÍTICO"/>
    <s v="NO APLICA"/>
    <s v="CRÍTICO"/>
  </r>
  <r>
    <n v="107"/>
    <s v="Cali progresa contigo 2016 - 2019"/>
    <s v="2. Cali amable y sostenible"/>
    <s v="2.2. Ordenamiento territorial e integración regional"/>
    <s v="2.2.1. Planificación y control del territorio"/>
    <s v="Desarrollo Integral del Territorio - MMDI02"/>
    <x v="0"/>
    <s v="MMDI02.04"/>
    <x v="20"/>
    <s v="Regulación del uso, manejo y aprovechamiento de los Recursos Naturales  - MMDI02.04.05"/>
    <s v="No Aplica"/>
    <s v="MMDI02.04.18.FT01"/>
    <x v="106"/>
    <s v="ACTIVO"/>
    <x v="0"/>
    <m/>
    <m/>
    <x v="17"/>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x v="0"/>
    <s v=""/>
    <s v="SOBRESALIENTE"/>
    <s v="SOBRESALIENTE"/>
    <s v="CRÍTICO"/>
    <s v="CRÍTICO"/>
  </r>
  <r>
    <n v="108"/>
    <s v="Cali progresa contigo 2016 - 2019"/>
    <s v="2. Cali amable y sostenible"/>
    <s v="2.2. Ordenamiento territorial e integración regional"/>
    <s v="2.2.1. Planificación y control del territorio"/>
    <s v="Desarrollo Integral del Territorio - MMDI02"/>
    <x v="0"/>
    <s v="MMDI02.04"/>
    <x v="20"/>
    <s v="No Aplica"/>
    <s v="No Aplica"/>
    <s v="MMDI02.04.18.FT02"/>
    <x v="107"/>
    <s v="ACTIVO"/>
    <x v="0"/>
    <m/>
    <m/>
    <x v="17"/>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x v="0"/>
    <s v=""/>
    <s v="NO APLICA"/>
    <s v="NO APLICA"/>
    <s v="NO APLICA"/>
    <s v="CRÍTICO"/>
  </r>
  <r>
    <n v="109"/>
    <s v="Cali progresa contigo 2016 - 2019"/>
    <s v="2. Cali amable y sostenible"/>
    <s v="2.2. Ordenamiento territorial e integración regional"/>
    <s v="2.2.1. Planificación y control del territorio"/>
    <s v="Desarrollo Integral del Territorio - MMDI02"/>
    <x v="0"/>
    <s v="MMDI02.04"/>
    <x v="20"/>
    <s v="Conservación, Protección y Recuperación Ambiental - MMDI02.04.06"/>
    <s v="No Aplica"/>
    <s v="MMDI02.04.18.FT03"/>
    <x v="108"/>
    <s v="ACTIVO"/>
    <x v="0"/>
    <m/>
    <m/>
    <x v="17"/>
    <s v="EFICACIA"/>
    <s v="Porcentaje"/>
    <s v="V1 = Número de zonas verdes públicas nuevas  adoptadas en la vigencia_x000a__x000a_V2 = Número de zonas verdes públicas adoptadas proyectadas para la vigencia"/>
    <s v="(V1 / V2 ) * 100"/>
    <x v="0"/>
    <m/>
    <n v="0.5"/>
    <m/>
    <n v="1"/>
    <n v="0.44"/>
    <m/>
    <m/>
    <m/>
    <m/>
    <m/>
    <m/>
    <m/>
    <m/>
    <m/>
    <m/>
    <m/>
    <m/>
    <x v="0"/>
    <x v="62"/>
    <m/>
    <x v="0"/>
    <s v=""/>
    <s v="NO APLICA"/>
    <s v="SOBRESALIENTE"/>
    <s v="NO APLICA"/>
    <s v="CRÍTICO"/>
  </r>
  <r>
    <n v="110"/>
    <s v="Cali progresa contigo 2016 - 2019"/>
    <s v="1. Cali Social y Diversa"/>
    <s v="1: Construyendo Sociedad"/>
    <s v="3: Vida, Familia y Salud mental"/>
    <s v="Convivencia y Seguridad"/>
    <x v="0"/>
    <s v="MMCS03.01"/>
    <x v="21"/>
    <s v="Resolucion de conflictos"/>
    <s v="MMCS03.01.02.18.P01  MMCS03.01.02.18.P02"/>
    <s v="MMCS03.01.18.FT01"/>
    <x v="109"/>
    <s v="ACTIVO"/>
    <x v="0"/>
    <m/>
    <m/>
    <x v="18"/>
    <s v="EFICACIA"/>
    <s v="Porcentaje"/>
    <s v="PCbajo=Punto de corte menor o igual a Cp."/>
    <s v="(V1 / V2) * 100"/>
    <x v="3"/>
    <n v="0.55000000000000004"/>
    <n v="0.55000000000000004"/>
    <n v="0.55000000000000004"/>
    <n v="0.55000000000000004"/>
    <n v="0.48"/>
    <n v="0.36"/>
    <n v="0.56000000000000005"/>
    <n v="0.35"/>
    <n v="0.36"/>
    <n v="0.57999999999999996"/>
    <m/>
    <m/>
    <m/>
    <m/>
    <m/>
    <m/>
    <m/>
    <x v="37"/>
    <x v="63"/>
    <n v="0"/>
    <x v="0"/>
    <s v=""/>
    <s v="SOBRESALIENTE"/>
    <s v="SATISFACTORIO"/>
    <s v="CRÍTICO"/>
    <s v="CRÍTICO"/>
  </r>
  <r>
    <n v="111"/>
    <s v="Cali progresa contigo 2016 - 2019"/>
    <s v="1. Cali Social y Diversa"/>
    <s v="1: Construyendo Sociedad"/>
    <s v="3: Cali Progresa en Paz con Seguridad y Cultura Ciudadana"/>
    <s v="Convivencia y Seguridad"/>
    <x v="0"/>
    <s v="MMCS03.01"/>
    <x v="21"/>
    <s v="Resolución de Conflictos"/>
    <s v="MMCS03.01.03.18.P20"/>
    <s v="MMCS03.01.18.FT02"/>
    <x v="110"/>
    <s v="ACTIVO"/>
    <x v="0"/>
    <m/>
    <m/>
    <x v="18"/>
    <s v="EFICACIA"/>
    <s v="Porcentaje"/>
    <s v="Ialto=Valor del ICA correpondiente al PC alto."/>
    <s v="(V1 / V2) * 100"/>
    <x v="3"/>
    <n v="1"/>
    <n v="1"/>
    <n v="1"/>
    <n v="1"/>
    <n v="0"/>
    <n v="0"/>
    <n v="0"/>
    <n v="1"/>
    <n v="1"/>
    <n v="1"/>
    <m/>
    <m/>
    <m/>
    <m/>
    <m/>
    <m/>
    <m/>
    <x v="32"/>
    <x v="23"/>
    <n v="0"/>
    <x v="0"/>
    <s v=""/>
    <s v="CRÍTICO"/>
    <s v="SOBRESALIENTE"/>
    <s v="CRÍTICO"/>
    <s v="CRÍTICO"/>
  </r>
  <r>
    <n v="112"/>
    <s v="Cali progresa contigo 2016 - 2019"/>
    <s v="1. Cali Social y Diversa"/>
    <s v="1: Construyendo Sociedad"/>
    <s v="1: Contruyendo Sociedad"/>
    <s v="Convivencia y Seguridad"/>
    <x v="0"/>
    <s v="MMCS03.01"/>
    <x v="21"/>
    <s v="Resolucion de conflictos"/>
    <s v="MMCS03.01.02.18.P18_x000a_MMCS03.01.02.18.P01_x000a_MMCS03.01.02.18.P02"/>
    <s v="MMCS03.01.18.FT03"/>
    <x v="111"/>
    <s v="ACTIVO"/>
    <x v="0"/>
    <m/>
    <m/>
    <x v="18"/>
    <s v="EFICACIA"/>
    <s v="Porcentaje"/>
    <s v="Ibajo=Valor del ICA correpondiente al PC bajo."/>
    <s v="(V1 / V2) * 100"/>
    <x v="3"/>
    <n v="0.5"/>
    <n v="0.5"/>
    <n v="0.5"/>
    <n v="0.5"/>
    <n v="0.49"/>
    <n v="0.55000000000000004"/>
    <n v="0.52"/>
    <n v="0.56999999999999995"/>
    <n v="0.73"/>
    <n v="1.35"/>
    <m/>
    <m/>
    <m/>
    <m/>
    <m/>
    <m/>
    <m/>
    <x v="38"/>
    <x v="64"/>
    <n v="0"/>
    <x v="0"/>
    <s v="POSITIVA"/>
    <s v="SOBRESALIENTE"/>
    <s v="SOBRESALIENTE"/>
    <s v="CRÍTICO"/>
    <s v="CRÍTICO"/>
  </r>
  <r>
    <n v="113"/>
    <s v="Cali progresa contigo 2016 - 2019"/>
    <s v="1. Cali Social y Diversa"/>
    <s v="1: Construyendo Sociedad"/>
    <s v="3: Cali Progresa en Paz con Seguridad y Cultura Ciudadana"/>
    <s v="Convivencia y Seguridad"/>
    <x v="0"/>
    <s v="MMCS03.01"/>
    <x v="21"/>
    <s v="Resolucion de conflictos"/>
    <s v="MMCS03.01.02.18.P20"/>
    <s v="MMCS03.01.18.FT04"/>
    <x v="112"/>
    <s v="ACTIVO"/>
    <x v="0"/>
    <m/>
    <m/>
    <x v="18"/>
    <s v="EFECTIVIDAD"/>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x v="0"/>
    <s v=""/>
    <s v="SOBRESALIENTE"/>
    <s v="SOBRESALIENTE"/>
    <s v="CRÍTICO"/>
    <s v="CRÍTICO"/>
  </r>
  <r>
    <n v="114"/>
    <s v="Cali progresa contigo 2016 - 2019"/>
    <s v="2. Cali amable y sostenible"/>
    <s v="2.2. Ordenamiento territorial e integración regional"/>
    <s v="2.2.1. Planificación y control del territorio"/>
    <s v="MMCS03 Convivencia y Seguridad"/>
    <x v="0"/>
    <s v="MMCS03.02"/>
    <x v="22"/>
    <s v="MMCS03.02.02 Control a Establecimientos"/>
    <s v="MMCS03.02.2.18 P02"/>
    <s v="MMCS03.02.18.FT01"/>
    <x v="113"/>
    <s v="ACTIVO"/>
    <x v="0"/>
    <m/>
    <m/>
    <x v="18"/>
    <s v="EFICIENCIA"/>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x v="0"/>
    <s v=""/>
    <s v="SOBRESALIENTE"/>
    <s v="SOBRESALIENTE"/>
    <s v="CRÍTICO"/>
    <s v="CRÍTICO"/>
  </r>
  <r>
    <n v="115"/>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2"/>
    <x v="114"/>
    <s v="ACTIVO"/>
    <x v="2"/>
    <s v="ELIMINADO"/>
    <m/>
    <x v="18"/>
    <s v="EFICIENCIA"/>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x v="0"/>
    <s v=""/>
    <s v="CRÍTICO"/>
    <s v="CRÍTICO"/>
    <s v="CRÍTICO"/>
    <s v="CRÍTICO"/>
  </r>
  <r>
    <n v="116"/>
    <s v="Cali progresa contigo 2016 - 2019"/>
    <s v="2. Cali amable y sostenible"/>
    <s v="2.3. Viviendo mejor y disfrutando más a Cali"/>
    <s v="2.3.2. Espacios públicos más verdes e incluyentes"/>
    <s v="MMCS03 Convivencia y Seguridad"/>
    <x v="0"/>
    <s v="MMCS03.02"/>
    <x v="22"/>
    <s v="MMCS03.02.03 Control a construcciones"/>
    <s v="MMCS03.02.03.18.P08"/>
    <s v="MMCS03.02.18.FT03"/>
    <x v="115"/>
    <s v="ACTIVO"/>
    <x v="0"/>
    <m/>
    <m/>
    <x v="18"/>
    <s v="EFICIENCIA"/>
    <s v="Número"/>
    <s v="Número de publicidad exterior visual  desmontadas que no cumplen con la norma legal vigente sobre el Número de operativos ejecutados mensuamente "/>
    <s v="(V1 / V2) * 100"/>
    <x v="3"/>
    <n v="40"/>
    <n v="40"/>
    <n v="40"/>
    <n v="40"/>
    <n v="0"/>
    <n v="61"/>
    <n v="42"/>
    <n v="56"/>
    <n v="45"/>
    <n v="47"/>
    <m/>
    <m/>
    <m/>
    <m/>
    <m/>
    <m/>
    <m/>
    <x v="41"/>
    <x v="67"/>
    <n v="0"/>
    <x v="0"/>
    <s v="POSITIVA"/>
    <s v="SOBRESALIENTE"/>
    <s v="SOBRESALIENTE"/>
    <s v="CRÍTICO"/>
    <s v="CRÍTICO"/>
  </r>
  <r>
    <n v="117"/>
    <s v="Cali progresa contigo 2016 - 2019"/>
    <s v="2. Cali amable y sostenible"/>
    <s v="2.2 Ordenamiento Territorial e integración regional"/>
    <s v="2.2.1 Planificación y control del territorio"/>
    <s v="MMCS03 Convivencia y Seguridad"/>
    <x v="0"/>
    <s v="MMCS03.02"/>
    <x v="22"/>
    <s v="MMCS03.02.03 Control a construcciones"/>
    <s v="MMCS03.02.03.18.P08"/>
    <s v="MMCS03.02.18.FT05"/>
    <x v="116"/>
    <s v="NUEVO"/>
    <x v="0"/>
    <m/>
    <m/>
    <x v="18"/>
    <s v="EFICACIA"/>
    <s v="Porcentaje"/>
    <s v="Número de proyectos urbanisticos que presentan infracciones sobre Número de proyectos  urbanísticos controlados"/>
    <s v="(V1 / V2) * 100"/>
    <x v="3"/>
    <n v="0.33"/>
    <n v="0.33"/>
    <n v="0.33"/>
    <n v="0.33"/>
    <m/>
    <m/>
    <m/>
    <n v="0.19"/>
    <n v="0.09"/>
    <n v="0.23"/>
    <m/>
    <m/>
    <m/>
    <m/>
    <m/>
    <m/>
    <m/>
    <x v="0"/>
    <x v="68"/>
    <m/>
    <x v="1"/>
    <s v="POSITIVA"/>
    <m/>
    <s v="SOBRESALIENTE"/>
    <m/>
    <m/>
  </r>
  <r>
    <n v="118"/>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6"/>
    <x v="117"/>
    <s v="NO APLICA"/>
    <x v="1"/>
    <s v="NUEVO"/>
    <m/>
    <x v="18"/>
    <s v="EFICIENCIA"/>
    <s v="Número"/>
    <s v="Número de publicidad exterior visual desmontadas que no cumplen con la norma legal vigente"/>
    <s v="V1"/>
    <x v="3"/>
    <n v="865"/>
    <n v="865"/>
    <n v="865"/>
    <n v="865"/>
    <m/>
    <m/>
    <m/>
    <m/>
    <m/>
    <m/>
    <m/>
    <m/>
    <m/>
    <m/>
    <m/>
    <m/>
    <m/>
    <x v="0"/>
    <x v="19"/>
    <m/>
    <x v="1"/>
    <s v=""/>
    <m/>
    <s v="NO APLICA"/>
    <m/>
    <m/>
  </r>
  <r>
    <n v="119"/>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s v="MMCS03.02.18.FT07"/>
    <x v="118"/>
    <s v="NO APLICA"/>
    <x v="1"/>
    <s v="NUEVO"/>
    <m/>
    <x v="18"/>
    <s v="EFICIENCIA"/>
    <s v="Número"/>
    <s v="Número de operativos de espacio público realizados"/>
    <s v="V1"/>
    <x v="3"/>
    <m/>
    <n v="23"/>
    <n v="9"/>
    <n v="6"/>
    <m/>
    <m/>
    <m/>
    <m/>
    <m/>
    <m/>
    <m/>
    <m/>
    <m/>
    <m/>
    <m/>
    <m/>
    <m/>
    <x v="0"/>
    <x v="19"/>
    <m/>
    <x v="1"/>
    <s v=""/>
    <m/>
    <s v="NO APLICA"/>
    <m/>
    <m/>
  </r>
  <r>
    <n v="120"/>
    <s v="No aplica"/>
    <s v="No aplica"/>
    <s v="No aplica"/>
    <s v="No aplica"/>
    <s v="MAHP03 - HACIENDA PUBLICA "/>
    <x v="1"/>
    <s v="MAHP03.03"/>
    <x v="23"/>
    <s v="MAHP03.03.01 Contabilización"/>
    <s v="MAHP03.03.01.18.P02 Causación de cuentas por pagar proveedores y acreededores financieros y de bienes y servicios."/>
    <s v="MAHP03.03.18.FT01"/>
    <x v="119"/>
    <s v="ACTIVO"/>
    <x v="0"/>
    <m/>
    <m/>
    <x v="14"/>
    <s v="EFICIENCIA"/>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x v="0"/>
    <s v="POSITIVA"/>
    <s v="BAJO"/>
    <s v="SOBRESALIENTE"/>
    <s v="CRÍTICO"/>
    <s v="CRÍTICO"/>
  </r>
  <r>
    <n v="121"/>
    <s v="No aplica"/>
    <s v="No aplica"/>
    <s v="No aplica"/>
    <s v="No aplica"/>
    <s v="MAHP03 - HACIENDA PUBLICA "/>
    <x v="1"/>
    <s v="MAHP03.03"/>
    <x v="23"/>
    <s v="MAHP03.03.01 CONTABILIZACION "/>
    <s v="MAHP03.03.01.18.P02 CAUSACION DE CUENTAS POR PAGAR PROVEEDORES Y ACREEDORES FINANCIEROS Y DE BIENES Y SERVICIOS"/>
    <s v="MAHP03.03.18.FT02 "/>
    <x v="120"/>
    <s v="ACTIVO"/>
    <x v="0"/>
    <m/>
    <m/>
    <x v="14"/>
    <s v="EFICACIA"/>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x v="0"/>
    <s v="POSITIVA"/>
    <s v="SOBRESALIENTE"/>
    <s v="SOBRESALIENTE"/>
    <s v="CRÍTICO"/>
    <s v="CRÍTICO"/>
  </r>
  <r>
    <n v="122"/>
    <s v="No aplica"/>
    <s v="No aplica"/>
    <s v="No aplica"/>
    <s v="No aplica"/>
    <s v="MAHP03 - HACIENDA PUBLICA "/>
    <x v="1"/>
    <s v="MAHP03.03"/>
    <x v="23"/>
    <s v="CONTABILIZACION MAHP03.03.01"/>
    <s v="MAHP03.03.02.18 P01 PREPARACIÓN DE LA INFORMACIÓN CONTABLE"/>
    <s v="MAHP03.03.18.FT03"/>
    <x v="121"/>
    <s v="ACTIVO"/>
    <x v="0"/>
    <m/>
    <m/>
    <x v="14"/>
    <s v="EFICACIA"/>
    <s v="Porcentaje"/>
    <s v="Número total de informes financieros presentados oportunamente sobre el Número de informes financieros por presentar por cien (100)"/>
    <s v="(V1 / V2) * 100"/>
    <x v="3"/>
    <n v="1"/>
    <n v="1"/>
    <n v="1"/>
    <n v="1"/>
    <n v="1"/>
    <n v="1"/>
    <n v="1"/>
    <n v="1"/>
    <n v="1"/>
    <n v="1"/>
    <m/>
    <m/>
    <m/>
    <m/>
    <m/>
    <m/>
    <m/>
    <x v="9"/>
    <x v="23"/>
    <n v="0"/>
    <x v="0"/>
    <s v=""/>
    <s v="SOBRESALIENTE"/>
    <s v="SOBRESALIENTE"/>
    <s v="CRÍTICO"/>
    <s v="CRÍTICO"/>
  </r>
  <r>
    <n v="123"/>
    <s v="No aplica"/>
    <s v="No aplica"/>
    <s v="No aplica"/>
    <s v="No aplica"/>
    <s v="MAHP03 - HACIENDA PUBLICA "/>
    <x v="1"/>
    <s v="MAHP03.03"/>
    <x v="23"/>
    <s v="CONTABILIZACION MAHP03.03.01"/>
    <s v="AFECTA TODOS LOS PROCEDIMIENTOS DE LOS DOS SUBPROCESOS"/>
    <s v="MAHP03.03.18.FT04 "/>
    <x v="122"/>
    <s v="ACTIVO"/>
    <x v="0"/>
    <m/>
    <m/>
    <x v="14"/>
    <s v="EFECTIVIDAD"/>
    <s v="Porcentaje"/>
    <m/>
    <s v="1- (V1/V2)"/>
    <x v="2"/>
    <m/>
    <m/>
    <m/>
    <n v="0.92"/>
    <m/>
    <m/>
    <m/>
    <m/>
    <m/>
    <m/>
    <m/>
    <m/>
    <m/>
    <m/>
    <m/>
    <m/>
    <m/>
    <x v="0"/>
    <x v="19"/>
    <m/>
    <x v="0"/>
    <s v=""/>
    <s v="NO APLICA"/>
    <s v="NO APLICA"/>
    <s v="NO APLICA"/>
    <s v="CRÍTICO"/>
  </r>
  <r>
    <n v="124"/>
    <s v="No aplica"/>
    <s v="No aplica"/>
    <s v="No aplica"/>
    <s v="No aplica"/>
    <s v="MAHP03 - HACIENDA PUBLICA "/>
    <x v="1"/>
    <s v="MAHP03.03"/>
    <x v="23"/>
    <s v="CONTABILIZACION MAHP03.03.01"/>
    <s v="MAHP03.03.01.18 P02 CAUSACIÓN DE CUENTAS POR PAGAR PROVEEDORES Y ACREEDORES FINANCIEROS Y DE BIENES Y SERVICIOS"/>
    <s v="MAHP03.03.18.FT05"/>
    <x v="123"/>
    <s v="ACTIVO"/>
    <x v="0"/>
    <m/>
    <m/>
    <x v="14"/>
    <s v="EFICIENCIA"/>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x v="0"/>
    <s v="POSITIVA"/>
    <s v="SOBRESALIENTE"/>
    <s v="SOBRESALIENTE"/>
    <s v="CRÍTICO"/>
    <s v="CRÍTICO"/>
  </r>
  <r>
    <n v="125"/>
    <s v="No aplica"/>
    <s v="No aplica"/>
    <s v="No aplica"/>
    <s v="No aplica"/>
    <s v="MAHP03 - HACIENDA PUBLICA "/>
    <x v="1"/>
    <s v="MAHP03.03"/>
    <x v="23"/>
    <s v="CONTABILIZACION MAHP03.03.01"/>
    <s v="MAHP03.03.01.18 P02 CAUSACIÓN DE CUENTAS POR PAGAR PROVEEDORES Y ACREEDORES FINANCIEROS Y DE BIENES Y SERVICIOS"/>
    <s v="MAHP03.03.18.FT06 "/>
    <x v="124"/>
    <s v="ACTIVO"/>
    <x v="0"/>
    <m/>
    <m/>
    <x v="14"/>
    <s v="EFICIENCIA"/>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x v="0"/>
    <s v="POSITIVA"/>
    <s v="MEDIO"/>
    <s v="SOBRESALIENTE"/>
    <s v="CRÍTICO"/>
    <s v="CRÍTICO"/>
  </r>
  <r>
    <n v="126"/>
    <s v="No aplica"/>
    <s v="No aplica"/>
    <s v="No aplica"/>
    <s v="No aplica"/>
    <s v="MAHP03 - HACIENDA PUBLICA "/>
    <x v="1"/>
    <s v="MAHP03.03"/>
    <x v="23"/>
    <s v="MAHP03.03.01 CONTABILIZACION "/>
    <s v="MAHP03.03.01.18 P02 CAUSACIÓN DE CUENTAS POR PAGAR PROVEEDORES Y ACREEDORES FINANCIEROS Y DE BIENES Y SERVICIOS"/>
    <s v="MAHP03.03.18.FT07"/>
    <x v="125"/>
    <s v="ACTIVO"/>
    <x v="0"/>
    <m/>
    <m/>
    <x v="14"/>
    <s v="EFICIENCIA"/>
    <s v="Días"/>
    <s v="Sumatoria de los tiempos de contabilización de las sentencias sobre el numero de sentencias contabilizadas"/>
    <s v="(V1 / V2)"/>
    <x v="3"/>
    <n v="1"/>
    <n v="1"/>
    <n v="1"/>
    <n v="1"/>
    <n v="0"/>
    <n v="0"/>
    <n v="1"/>
    <n v="1"/>
    <n v="1"/>
    <n v="1"/>
    <m/>
    <m/>
    <m/>
    <m/>
    <m/>
    <m/>
    <m/>
    <x v="9"/>
    <x v="23"/>
    <n v="0"/>
    <x v="0"/>
    <s v=""/>
    <s v="SOBRESALIENTE"/>
    <s v="SOBRESALIENTE"/>
    <s v="CRÍTICO"/>
    <s v="CRÍTICO"/>
  </r>
  <r>
    <n v="127"/>
    <s v="Cali progresa contigo 2016 - 2019"/>
    <s v="5. Cali participativa y bien gobernada"/>
    <s v="5.1. Gerencia Pública basada en resultados y la defensa de lo público"/>
    <s v="5.1.1. Finanzas Públicas Sostenibles"/>
    <s v="MAHP03 Gestión de Hacienda Pública "/>
    <x v="1"/>
    <s v="MAHP03.02 "/>
    <x v="24"/>
    <s v="MAHP03.02.02 Administración de Ingresos"/>
    <s v="MAHP03.02.02.18.P01"/>
    <s v="MAHP03.02.18.FT01 "/>
    <x v="126"/>
    <s v="ACTIVO"/>
    <x v="0"/>
    <m/>
    <m/>
    <x v="19"/>
    <s v="EFICACIA"/>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x v="0"/>
    <s v="POSITIVA"/>
    <s v="SOBRESALIENTE"/>
    <s v="SOBRESALIENTE"/>
    <s v="CRÍTICO"/>
    <s v="CRÍTICO"/>
  </r>
  <r>
    <n v="128"/>
    <s v="Cali progresa contigo 2016 - 2019"/>
    <s v="5. Cali participativa y bien gobernada"/>
    <s v="5.1. Gerencia Pública basada en resultados y la defensa de lo público"/>
    <s v="5.1.1. Finanzas Públicas Sostenibles"/>
    <s v="MAHP03 Gestión de Hacienda Pública "/>
    <x v="1"/>
    <s v="MAHP03.02 "/>
    <x v="24"/>
    <s v="Administración de Ingresos MAHP03.02.02"/>
    <s v="MAHP03.02.02.18.P01"/>
    <s v="MAHP03.02.18.FT02 _x000a_ _x000a_ _x000a_"/>
    <x v="127"/>
    <s v="ACTIVO"/>
    <x v="0"/>
    <m/>
    <m/>
    <x v="19"/>
    <s v="EFICACIA"/>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x v="0"/>
    <s v="POSITIVA"/>
    <s v="SOBRESALIENTE"/>
    <s v="SOBRESALIENTE"/>
    <s v="CRÍTICO"/>
    <s v="CRÍTICO"/>
  </r>
  <r>
    <n v="129"/>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1"/>
    <s v="MAHP03.02.18.FT03 _x000a_ _x000a_ _x000a_"/>
    <x v="128"/>
    <s v="ACTIVO"/>
    <x v="0"/>
    <m/>
    <m/>
    <x v="19"/>
    <s v="EFICACIA"/>
    <s v="Número"/>
    <s v="Sumatoria de los días de trámite de las cuentas por pagar en el mes sobre Número total de cuentas tramitadas en el mes"/>
    <s v="(V1 / V2)"/>
    <x v="3"/>
    <n v="3"/>
    <n v="3"/>
    <n v="3"/>
    <n v="3"/>
    <s v="8,58"/>
    <s v="0,64"/>
    <s v="0,53"/>
    <s v="1,24"/>
    <s v="0,86"/>
    <s v="0,82"/>
    <m/>
    <m/>
    <m/>
    <m/>
    <m/>
    <m/>
    <m/>
    <x v="9"/>
    <x v="23"/>
    <n v="0"/>
    <x v="0"/>
    <s v=""/>
    <s v="SOBRESALIENTE"/>
    <s v="SOBRESALIENTE"/>
    <s v="CRÍTICO"/>
    <s v="CRÍTICO"/>
  </r>
  <r>
    <n v="130"/>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4"/>
    <s v="MAHP03.02.18.FT04 _x000a_ _x000a_ _x000a_"/>
    <x v="129"/>
    <s v="ACTIVO"/>
    <x v="0"/>
    <m/>
    <m/>
    <x v="19"/>
    <s v="EFICACIA"/>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x v="0"/>
    <s v=""/>
    <s v="SOBRESALIENTE"/>
    <s v="SOBRESALIENTE"/>
    <s v="CRÍTICO"/>
    <s v="CRÍTICO"/>
  </r>
  <r>
    <n v="131"/>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5 _x000a_ _x000a_ _x000a_"/>
    <x v="130"/>
    <s v="ACTIVO"/>
    <x v="0"/>
    <m/>
    <m/>
    <x v="19"/>
    <s v="EFICIENCIA"/>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x v="0"/>
    <s v="POSITIVA"/>
    <s v="SOBRESALIENTE"/>
    <s v="SOBRESALIENTE"/>
    <s v="CRÍTICO"/>
    <s v="CRÍTICO"/>
  </r>
  <r>
    <n v="132"/>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2"/>
    <s v="MAHP03.02.18.FT06"/>
    <x v="131"/>
    <s v="ACTIVO"/>
    <x v="0"/>
    <m/>
    <m/>
    <x v="19"/>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x v="0"/>
    <s v="POSITIVA"/>
    <s v="SOBRESALIENTE"/>
    <s v="SOBRESALIENTE"/>
    <s v="CRÍTICO"/>
    <s v="CRÍTICO"/>
  </r>
  <r>
    <n v="133"/>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s v="MAHP03.02.18.FT07 _x000a_ _x000a_ _x000a_"/>
    <x v="132"/>
    <s v="ACTIVO"/>
    <x v="0"/>
    <m/>
    <m/>
    <x v="19"/>
    <s v="EFICIENCIA"/>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x v="2"/>
    <s v="POSITIVA"/>
    <s v="SOBRESALIENTE"/>
    <s v="SOBRESALIENTE"/>
    <e v="#DIV/0!"/>
    <e v="#DIV/0!"/>
  </r>
  <r>
    <n v="134"/>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8 _x000a_ _x000a_ _x000a_"/>
    <x v="133"/>
    <s v="ACTIVO"/>
    <x v="0"/>
    <m/>
    <m/>
    <x v="19"/>
    <s v="EFICACIA"/>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x v="0"/>
    <s v="POSITIVA"/>
    <s v="SOBRESALIENTE"/>
    <s v="SOBRESALIENTE"/>
    <s v="CRÍTICO"/>
    <s v="CRÍTICO"/>
  </r>
  <r>
    <n v="135"/>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s v="MAHP03.02.18.FT09"/>
    <x v="134"/>
    <s v="ACTIVO"/>
    <x v="0"/>
    <m/>
    <m/>
    <x v="19"/>
    <s v="EFICACIA"/>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x v="0"/>
    <s v="POSITIVA"/>
    <s v="SOBRESALIENTE"/>
    <s v="SOBRESALIENTE"/>
    <s v="CRÍTICO"/>
    <s v="CRÍTICO"/>
  </r>
  <r>
    <n v="136"/>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plicación de actos administrativos MAHP03.01.01.18.P13"/>
    <s v="MAHP03.01.18.FT01 _x000a_ _x000a_ _x000a_"/>
    <x v="135"/>
    <s v="ACTIVO"/>
    <x v="0"/>
    <m/>
    <m/>
    <x v="14"/>
    <s v="EFICACIA"/>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x v="0"/>
    <s v="POSITIVA"/>
    <s v="SOBRESALIENTE"/>
    <s v="SOBRESALIENTE"/>
    <s v="CRÍTICO"/>
    <s v="CRÍTICO"/>
  </r>
  <r>
    <n v="137"/>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Revisión y ajuste de la cuenta corriente de los diferentes impuestos y rentas municipales (MAHP03.01.01.18.P20)."/>
    <s v="MAHP03.01.18.FT02"/>
    <x v="136"/>
    <s v="ACTIVO"/>
    <x v="0"/>
    <m/>
    <m/>
    <x v="14"/>
    <s v="EFICACIA"/>
    <s v="Número"/>
    <s v="Número de revisiones y ajustes realizados a la cuenta corriente del contribuyente en el período objeto de medición"/>
    <s v="V1"/>
    <x v="1"/>
    <n v="1"/>
    <n v="1"/>
    <n v="1"/>
    <n v="1"/>
    <n v="1"/>
    <m/>
    <m/>
    <n v="1"/>
    <m/>
    <m/>
    <m/>
    <m/>
    <m/>
    <m/>
    <m/>
    <m/>
    <m/>
    <x v="9"/>
    <x v="23"/>
    <n v="0"/>
    <x v="0"/>
    <s v=""/>
    <s v="SOBRESALIENTE"/>
    <s v="SOBRESALIENTE"/>
    <s v="CRÍTICO"/>
    <s v="CRÍTICO"/>
  </r>
  <r>
    <n v="138"/>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Liquidación y facturación masiva del impuesto predial unificado IPU MAHP03.01.01.18.P10"/>
    <s v="MAHP03.01.18.FT03 _x000a_ _x000a_ _x000a_"/>
    <x v="137"/>
    <s v="ACTIVO"/>
    <x v="0"/>
    <m/>
    <m/>
    <x v="14"/>
    <s v="EFICACIA"/>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m/>
    <m/>
    <m/>
    <m/>
    <m/>
    <m/>
    <m/>
    <m/>
    <m/>
    <m/>
    <x v="53"/>
    <x v="33"/>
    <n v="0"/>
    <x v="0"/>
    <s v=""/>
    <s v="SOBRESALIENTE"/>
    <s v="CRÍTICO"/>
    <s v="CRÍTICO"/>
    <s v="CRÍTICO"/>
  </r>
  <r>
    <n v="139"/>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juste del impuesto predial unificado en el estado de cuenta de predios propiedad del municipio (MAHP03.01.01.18.P21)"/>
    <s v="MAHP03.01.18.FT04 _x000a_ _x000a_ _x000a_"/>
    <x v="138"/>
    <s v="ACTIVO"/>
    <x v="0"/>
    <m/>
    <m/>
    <x v="14"/>
    <s v="EFICACIA"/>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x v="0"/>
    <s v=""/>
    <s v="SOBRESALIENTE"/>
    <s v="BAJO"/>
    <s v="CRÍTICO"/>
    <s v="CRÍTICO"/>
  </r>
  <r>
    <n v="140"/>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5 _x000a_ _x000a_ _x000a_"/>
    <x v="139"/>
    <s v="ACTIVO"/>
    <x v="0"/>
    <m/>
    <m/>
    <x v="14"/>
    <s v="EFICACIA"/>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x v="0"/>
    <s v="POSITIVA"/>
    <s v="SOBRESALIENTE"/>
    <s v="SOBRESALIENTE"/>
    <s v="CRÍTICO"/>
    <s v="CRÍTICO"/>
  </r>
  <r>
    <n v="141"/>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s v="MAHP03.01.18.FT06 _x000a_ _x000a_ _x000a_"/>
    <x v="140"/>
    <s v="ACTIVO"/>
    <x v="0"/>
    <m/>
    <m/>
    <x v="14"/>
    <s v="EFICACIA"/>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x v="0"/>
    <s v=""/>
    <s v="CRÍTICO"/>
    <s v="CRÍTICO"/>
    <s v="CRÍTICO"/>
    <s v="CRÍTICO"/>
  </r>
  <r>
    <n v="142"/>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1"/>
    <s v="MAHP03.01.18.FT07 _x000a_ _x000a_ _x000a_"/>
    <x v="141"/>
    <s v="ACTIVO"/>
    <x v="0"/>
    <m/>
    <m/>
    <x v="14"/>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x v="0"/>
    <s v=""/>
    <s v="MEDIO"/>
    <s v="SOBRESALIENTE"/>
    <s v="CRÍTICO"/>
    <s v="CRÍTICO"/>
  </r>
  <r>
    <n v="143"/>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08 _x000a_ _x000a_ _x000a_"/>
    <x v="142"/>
    <s v="ACTIVO"/>
    <x v="0"/>
    <m/>
    <m/>
    <x v="14"/>
    <s v="EFICACIA"/>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x v="0"/>
    <s v=""/>
    <s v="BAJO"/>
    <s v="SATISFACTORIO"/>
    <s v="CRÍTICO"/>
    <s v="CRÍTICO"/>
  </r>
  <r>
    <n v="144"/>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4"/>
    <s v="MAHP03.01.18.FT09 _x000a_ _x000a_ _x000a_"/>
    <x v="143"/>
    <s v="ACTIVO"/>
    <x v="0"/>
    <m/>
    <m/>
    <x v="14"/>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x v="0"/>
    <s v="POSITIVA"/>
    <s v="MEDIO"/>
    <s v="SOBRESALIENTE"/>
    <s v="CRÍTICO"/>
    <s v="CRÍTICO"/>
  </r>
  <r>
    <n v="145"/>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3"/>
    <s v="MAHP03.01.18.FT10 _x000a_ _x000a_ _x000a_"/>
    <x v="144"/>
    <s v="ACTIVO"/>
    <x v="0"/>
    <m/>
    <m/>
    <x v="14"/>
    <s v="EFICACIA"/>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x v="0"/>
    <s v=""/>
    <s v="CRÍTICO"/>
    <s v="BAJO"/>
    <s v="CRÍTICO"/>
    <s v="CRÍTICO"/>
  </r>
  <r>
    <n v="146"/>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1 _x000a_ _x000a_ _x000a_"/>
    <x v="145"/>
    <s v="ACTIVO"/>
    <x v="0"/>
    <m/>
    <m/>
    <x v="14"/>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x v="0"/>
    <s v=""/>
    <s v="NO APLICA"/>
    <s v="CRÍTICO"/>
    <s v="NO APLICA"/>
    <s v="CRÍTICO"/>
  </r>
  <r>
    <n v="147"/>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s v="MAHP03.01.18.FT12 _x000a_ _x000a_ _x000a_"/>
    <x v="146"/>
    <s v="ACTIVO"/>
    <x v="0"/>
    <m/>
    <m/>
    <x v="14"/>
    <s v="EFICIENCIA"/>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x v="0"/>
    <s v=""/>
    <s v="NO APLICA"/>
    <s v="SOBRESALIENTE"/>
    <s v="NO APLICA"/>
    <s v="CRÍTICO"/>
  </r>
  <r>
    <n v="148"/>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3"/>
    <x v="147"/>
    <s v="ACTIVO"/>
    <x v="0"/>
    <m/>
    <m/>
    <x v="14"/>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x v="4"/>
    <s v=""/>
    <s v="NO APLICA"/>
    <s v="NO APLICA"/>
    <s v="NO APLICA"/>
    <e v="#REF!"/>
  </r>
  <r>
    <n v="149"/>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s v="MAHP03.01.18.FT14_x000a_ _x000a_ _x000a_ _x000a_"/>
    <x v="148"/>
    <s v="ACTIVO"/>
    <x v="0"/>
    <m/>
    <m/>
    <x v="14"/>
    <s v="EFICACIA"/>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x v="0"/>
    <s v=""/>
    <s v="NO APLICA"/>
    <s v="BAJO"/>
    <s v="NO APLICA"/>
    <s v="CRÍTICO"/>
  </r>
  <r>
    <n v="150"/>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5"/>
    <x v="149"/>
    <s v="ACTIVO"/>
    <x v="0"/>
    <m/>
    <m/>
    <x v="14"/>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x v="4"/>
    <s v=""/>
    <s v="NO APLICA"/>
    <s v="CRÍTICO"/>
    <e v="#DIV/0!"/>
    <e v="#REF!"/>
  </r>
  <r>
    <n v="151"/>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s v="MAHP03.01.18.FT16_x000a_ _x000a_ _x000a_"/>
    <x v="150"/>
    <s v="ACTIVO"/>
    <x v="0"/>
    <m/>
    <m/>
    <x v="14"/>
    <s v="EFICACIA"/>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x v="0"/>
    <s v=""/>
    <s v="NO APLICA"/>
    <s v="BAJO"/>
    <e v="#DIV/0!"/>
    <s v="CRÍTICO"/>
  </r>
  <r>
    <n v="152"/>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1"/>
    <s v="MAHP03.01.18.FT17_x000a_ _x000a_ _x000a_ _x000a_"/>
    <x v="151"/>
    <s v="ACTIVO"/>
    <x v="0"/>
    <m/>
    <m/>
    <x v="14"/>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x v="0"/>
    <s v=""/>
    <s v="SOBRESALIENTE"/>
    <s v="CRÍTICO"/>
    <s v="CRÍTICO"/>
    <s v="CRÍTICO"/>
  </r>
  <r>
    <n v="153"/>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10.02"/>
    <s v="MAHP03.01.02.18.P12"/>
    <s v="MAHP03.01.18.FT18_x000a_ _x000a_ _x000a_ _x000a_"/>
    <x v="152"/>
    <s v="ACTIVO"/>
    <x v="0"/>
    <m/>
    <m/>
    <x v="14"/>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x v="0"/>
    <s v=""/>
    <s v="CRÍTICO"/>
    <s v="CRÍTICO"/>
    <s v="CRÍTICO"/>
    <s v="CRÍTICO"/>
  </r>
  <r>
    <n v="154"/>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19_x000a_ _x000a_ _x000a_ _x000a_"/>
    <x v="153"/>
    <s v="ACTIVO"/>
    <x v="0"/>
    <m/>
    <m/>
    <x v="14"/>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x v="0"/>
    <s v=""/>
    <s v="CRÍTICO"/>
    <s v="CRÍTICO"/>
    <s v="CRÍTICO"/>
    <s v="CRÍTICO"/>
  </r>
  <r>
    <n v="155"/>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s v="MAHP03.01.18.FT20_x000a_ _x000a_ _x000a_ _x000a_"/>
    <x v="154"/>
    <s v="ACTIVO"/>
    <x v="0"/>
    <m/>
    <m/>
    <x v="14"/>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x v="0"/>
    <s v=""/>
    <e v="#DIV/0!"/>
    <s v="CRÍTICO"/>
    <e v="#DIV/0!"/>
    <s v="CRÍTICO"/>
  </r>
  <r>
    <n v="156"/>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3"/>
    <s v="MAHP03.01.18.FT21_x000a_ _x000a_ _x000a_ _x000a_"/>
    <x v="155"/>
    <s v="ACTIVO"/>
    <x v="0"/>
    <m/>
    <m/>
    <x v="14"/>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x v="0"/>
    <s v=""/>
    <e v="#DIV/0!"/>
    <s v="CRÍTICO"/>
    <e v="#DIV/0!"/>
    <s v="CRÍTICO"/>
  </r>
  <r>
    <n v="157"/>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1 _x000a_ _x000a_ _x000a_"/>
    <x v="156"/>
    <s v="ACTIVO"/>
    <x v="0"/>
    <m/>
    <m/>
    <x v="9"/>
    <s v="EFICACIA"/>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x v="0"/>
    <s v=""/>
    <s v="SOBRESALIENTE"/>
    <s v="SOBRESALIENTE"/>
    <s v="CRÍTICO"/>
    <s v="CRÍTICO"/>
  </r>
  <r>
    <n v="158"/>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2 _x000a_ _x000a_ _x000a_"/>
    <x v="157"/>
    <s v="ACTIVO"/>
    <x v="0"/>
    <m/>
    <m/>
    <x v="9"/>
    <s v="EFICIENCIA"/>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x v="0"/>
    <s v="POSITIVA"/>
    <s v="SOBRESALIENTE"/>
    <s v="SOBRESALIENTE"/>
    <s v="CRÍTICO"/>
    <s v="CRÍTICO"/>
  </r>
  <r>
    <n v="159"/>
    <s v="Cali progresa contigo 2016 - 2019"/>
    <s v="5. Cali participativa y bien gobernada"/>
    <s v="5.1. Gerencia Pública basada en resultados y la defensa de lo público"/>
    <s v="5.1.1. Finanzas Públicas Sostenibles"/>
    <s v="MATH.02 Gestión del Talento Humano"/>
    <x v="1"/>
    <s v="MATH.02.06"/>
    <x v="26"/>
    <s v="NO APLICA"/>
    <s v="NO APLICA"/>
    <s v="MATH.02.06.18.FT.03 _x000a_ _x000a_ _x000a_"/>
    <x v="158"/>
    <s v="ACTIVO"/>
    <x v="0"/>
    <m/>
    <m/>
    <x v="9"/>
    <s v="EFECTIVIDAD"/>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m/>
    <m/>
    <m/>
    <m/>
    <m/>
    <m/>
    <m/>
    <m/>
    <m/>
    <s v="DECRECIENTE"/>
    <x v="65"/>
    <x v="33"/>
    <n v="0"/>
    <x v="0"/>
    <s v=""/>
    <s v="CRÍTICO"/>
    <s v="CRÍTICO"/>
    <s v="CRÍTICO"/>
    <s v="CRÍTICO"/>
  </r>
  <r>
    <n v="160"/>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2"/>
    <s v="MAHP03.06.18.FT01"/>
    <x v="159"/>
    <s v="ACTIVO"/>
    <x v="0"/>
    <m/>
    <m/>
    <x v="14"/>
    <s v="EFICACIA"/>
    <s v="Porcentaje"/>
    <s v="Numero de actividades cumplidas de acuerdo con los tiempos establecidos sobre el numero total de actividades esperadas en el trimestre por cien (100)"/>
    <s v="(V1 / V2) * 100"/>
    <x v="1"/>
    <n v="10"/>
    <n v="10"/>
    <n v="24"/>
    <n v="24"/>
    <n v="3"/>
    <m/>
    <m/>
    <n v="5"/>
    <m/>
    <m/>
    <m/>
    <m/>
    <m/>
    <m/>
    <m/>
    <m/>
    <m/>
    <x v="66"/>
    <x v="95"/>
    <n v="0"/>
    <x v="0"/>
    <s v=""/>
    <s v="CRÍTICO"/>
    <s v="BAJO"/>
    <s v="CRÍTICO"/>
    <s v="CRÍTICO"/>
  </r>
  <r>
    <n v="161"/>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2"/>
    <x v="160"/>
    <s v="ACTIVO"/>
    <x v="0"/>
    <m/>
    <m/>
    <x v="14"/>
    <s v="EFICACIA"/>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x v="0"/>
    <s v=""/>
    <s v="CRÍTICO"/>
    <s v="SOBRESALIENTE"/>
    <s v="CRÍTICO"/>
    <s v="CRÍTICO"/>
  </r>
  <r>
    <n v="162"/>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s v="MAHP03.06.18.FT03"/>
    <x v="161"/>
    <s v="ACTIVO"/>
    <x v="0"/>
    <m/>
    <m/>
    <x v="14"/>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x v="0"/>
    <s v=""/>
    <s v="SOBRESALIENTE"/>
    <s v="SOBRESALIENTE"/>
    <s v="CRÍTICO"/>
    <s v="CRÍTICO"/>
  </r>
  <r>
    <n v="163"/>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4"/>
    <x v="162"/>
    <s v="ACTIVO"/>
    <x v="0"/>
    <m/>
    <m/>
    <x v="14"/>
    <s v="EFICACIA"/>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x v="0"/>
    <s v=""/>
    <s v="SOBRESALIENTE"/>
    <s v="SOBRESALIENTE"/>
    <s v="CRÍTICO"/>
    <s v="CRÍTICO"/>
  </r>
  <r>
    <n v="164"/>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s v="MAHP03.06.18.FT05"/>
    <x v="163"/>
    <s v="ACTIVO"/>
    <x v="0"/>
    <m/>
    <m/>
    <x v="14"/>
    <s v="EFECTIVIDAD"/>
    <s v="Porcentaje"/>
    <s v="Gastos de Funcionaniento (GF) sobre Ingresos corrientes de Libre Destinacion (ICLD) por cien (100)"/>
    <s v="(V1 / V2) * 100"/>
    <x v="2"/>
    <m/>
    <m/>
    <m/>
    <n v="0.48"/>
    <m/>
    <m/>
    <m/>
    <m/>
    <m/>
    <m/>
    <m/>
    <m/>
    <m/>
    <m/>
    <m/>
    <m/>
    <m/>
    <x v="0"/>
    <x v="19"/>
    <m/>
    <x v="0"/>
    <s v=""/>
    <s v="NO APLICA"/>
    <s v="NO APLICA"/>
    <s v="NO APLICA"/>
    <s v="CRÍTICO"/>
  </r>
  <r>
    <n v="165"/>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1"/>
    <s v="MAHP03.06.18.FT06"/>
    <x v="164"/>
    <s v="ACTIVO"/>
    <x v="0"/>
    <m/>
    <m/>
    <x v="14"/>
    <s v="EFICACIA"/>
    <s v="Porcentaje"/>
    <s v="Valor Ejecutado del Presupuesto de gastos sobre el Valor del Presupuesto de gastos asignado por cien (100)"/>
    <s v="(V1 / V2) * 100"/>
    <x v="3"/>
    <n v="0.3"/>
    <n v="0.5"/>
    <n v="0.75"/>
    <n v="0.9"/>
    <n v="0.14000000000000001"/>
    <n v="0.2"/>
    <n v="0.3"/>
    <m/>
    <m/>
    <m/>
    <m/>
    <m/>
    <m/>
    <m/>
    <m/>
    <m/>
    <m/>
    <x v="9"/>
    <x v="33"/>
    <n v="0"/>
    <x v="0"/>
    <s v=""/>
    <s v="SOBRESALIENTE"/>
    <s v="CRÍTICO"/>
    <s v="CRÍTICO"/>
    <s v="CRÍTICO"/>
  </r>
  <r>
    <n v="166"/>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07"/>
    <x v="165"/>
    <s v="ACTIVO"/>
    <x v="0"/>
    <m/>
    <m/>
    <x v="14"/>
    <s v="EFICACIA"/>
    <s v="Porcentaje"/>
    <s v="Número Modificaciones Presupuestales realizadas en SAP sobre el Número de modificaciones del presupuesto autorizadas por el Confis por cien (100)"/>
    <s v="(V1 / V2) * 100"/>
    <x v="3"/>
    <n v="1"/>
    <n v="1"/>
    <n v="1"/>
    <n v="1"/>
    <n v="1"/>
    <n v="1"/>
    <n v="1"/>
    <m/>
    <m/>
    <m/>
    <m/>
    <m/>
    <m/>
    <m/>
    <m/>
    <m/>
    <m/>
    <x v="9"/>
    <x v="33"/>
    <n v="0"/>
    <x v="0"/>
    <s v=""/>
    <s v="SOBRESALIENTE"/>
    <s v="CRÍTICO"/>
    <s v="CRÍTICO"/>
    <s v="CRÍTICO"/>
  </r>
  <r>
    <n v="167"/>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3"/>
    <s v="MAHP03.06.18.FT08"/>
    <x v="166"/>
    <s v="ACTIVO"/>
    <x v="0"/>
    <m/>
    <m/>
    <x v="14"/>
    <s v="EFICIENCIA"/>
    <s v="Porcentaje"/>
    <s v="Valor del ingreso de la fuente de financiación menos el valor del gasto de la fuente de financiación"/>
    <s v="(V1 - V2)"/>
    <x v="1"/>
    <n v="0.65"/>
    <n v="0.75"/>
    <n v="0.85"/>
    <n v="0.9"/>
    <n v="0.97"/>
    <m/>
    <m/>
    <m/>
    <m/>
    <m/>
    <m/>
    <m/>
    <m/>
    <m/>
    <m/>
    <m/>
    <m/>
    <x v="68"/>
    <x v="33"/>
    <n v="0"/>
    <x v="0"/>
    <s v=""/>
    <s v="SOBRESALIENTE"/>
    <s v="CRÍTICO"/>
    <s v="CRÍTICO"/>
    <s v="CRÍTICO"/>
  </r>
  <r>
    <n v="168"/>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4"/>
    <s v="MAHP03.06.18.FT09"/>
    <x v="167"/>
    <s v="ACTIVO"/>
    <x v="0"/>
    <m/>
    <m/>
    <x v="14"/>
    <s v="EFICACIA"/>
    <s v="Porcentaje"/>
    <s v="Numero de Informes Presentados en el Mes Sobre el Numero de Informes a Presentar en el Mes por cien (100)"/>
    <s v="(V1 / V2) * 100"/>
    <x v="3"/>
    <n v="1"/>
    <n v="1"/>
    <n v="1"/>
    <n v="1"/>
    <n v="1"/>
    <n v="1"/>
    <n v="1"/>
    <m/>
    <m/>
    <m/>
    <m/>
    <m/>
    <m/>
    <m/>
    <m/>
    <m/>
    <m/>
    <x v="9"/>
    <x v="33"/>
    <n v="0"/>
    <x v="0"/>
    <s v=""/>
    <s v="SOBRESALIENTE"/>
    <s v="CRÍTICO"/>
    <s v="CRÍTICO"/>
    <s v="CRÍTICO"/>
  </r>
  <r>
    <n v="169"/>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8"/>
    <s v="MAHP03.06.18.FT10"/>
    <x v="168"/>
    <s v="ACTIVO"/>
    <x v="0"/>
    <m/>
    <m/>
    <x v="14"/>
    <s v="EFICACIA"/>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x v="0"/>
    <s v=""/>
    <s v="SOBRESALIENTE"/>
    <s v="CRÍTICO"/>
    <s v="CRÍTICO"/>
    <s v="CRÍTICO"/>
  </r>
  <r>
    <n v="170"/>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9"/>
    <s v="MAHP03.06.18.FT11"/>
    <x v="169"/>
    <s v="ACTIVO"/>
    <x v="0"/>
    <m/>
    <m/>
    <x v="14"/>
    <s v="EFICACIA"/>
    <s v="Porcentaje"/>
    <s v="Valor Ejecutado del Presupuesto de ingresos al mes sobre Valor del Presupuesto de ingresos asignado en la vigencia por cien (100)"/>
    <s v="(V1 / V2) * 100"/>
    <x v="3"/>
    <n v="0.4"/>
    <n v="0.65"/>
    <n v="0.8"/>
    <n v="0.9"/>
    <n v="0.1"/>
    <n v="0.16"/>
    <n v="0.31"/>
    <m/>
    <m/>
    <m/>
    <m/>
    <m/>
    <m/>
    <m/>
    <m/>
    <m/>
    <m/>
    <x v="69"/>
    <x v="33"/>
    <n v="0"/>
    <x v="0"/>
    <s v=""/>
    <s v="SATISFACTORIO"/>
    <s v="CRÍTICO"/>
    <s v="CRÍTICO"/>
    <s v="CRÍTICO"/>
  </r>
  <r>
    <n v="171"/>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s v="MAHP03.06.18.FT12"/>
    <x v="170"/>
    <s v="ACTIVO"/>
    <x v="0"/>
    <m/>
    <m/>
    <x v="14"/>
    <s v="EFICACIA"/>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x v="0"/>
    <s v=""/>
    <s v="SOBRESALIENTE"/>
    <s v="CRÍTICO"/>
    <s v="CRÍTICO"/>
    <s v="CRÍTICO"/>
  </r>
  <r>
    <n v="172"/>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3"/>
    <x v="171"/>
    <s v="ACTIVO"/>
    <x v="0"/>
    <m/>
    <m/>
    <x v="14"/>
    <s v="EFICACIA"/>
    <s v="Porcentaje"/>
    <s v="Superavit Primario sobre los Intereses de la Deuda Pública por cien (100)"/>
    <s v="(V1 / V2) * 100"/>
    <x v="1"/>
    <n v="1"/>
    <n v="1"/>
    <n v="1"/>
    <n v="1"/>
    <m/>
    <m/>
    <m/>
    <m/>
    <m/>
    <m/>
    <m/>
    <m/>
    <m/>
    <m/>
    <m/>
    <m/>
    <m/>
    <x v="0"/>
    <x v="33"/>
    <m/>
    <x v="0"/>
    <s v=""/>
    <s v="NO APLICA"/>
    <s v="CRÍTICO"/>
    <s v="NO APLICA"/>
    <s v="CRÍTICO"/>
  </r>
  <r>
    <n v="173"/>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4"/>
    <x v="172"/>
    <s v="ACTIVO"/>
    <x v="0"/>
    <m/>
    <m/>
    <x v="14"/>
    <s v="EFICACIA"/>
    <s v="Porcentaje"/>
    <s v="Saldo deuda pública sobre ingresos corrientes por cien (100)"/>
    <s v="(V1 / V2) * 100"/>
    <x v="1"/>
    <n v="0.8"/>
    <n v="0.8"/>
    <n v="0.8"/>
    <n v="0.8"/>
    <m/>
    <m/>
    <m/>
    <m/>
    <m/>
    <m/>
    <m/>
    <m/>
    <m/>
    <m/>
    <m/>
    <m/>
    <m/>
    <x v="0"/>
    <x v="33"/>
    <m/>
    <x v="0"/>
    <s v=""/>
    <s v="NO APLICA"/>
    <s v="CRÍTICO"/>
    <s v="NO APLICA"/>
    <s v="CRÍTICO"/>
  </r>
  <r>
    <n v="174"/>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5"/>
    <x v="173"/>
    <s v="ACTIVO"/>
    <x v="0"/>
    <m/>
    <m/>
    <x v="14"/>
    <s v="EFICACIA"/>
    <s v="Porcentaje"/>
    <s v="Intereses deuda sobre ahorro operacional por cien (100)"/>
    <s v="(V1 / V2) * 100"/>
    <x v="1"/>
    <n v="0.4"/>
    <n v="0.4"/>
    <n v="0.4"/>
    <n v="0.4"/>
    <m/>
    <m/>
    <m/>
    <m/>
    <m/>
    <m/>
    <m/>
    <m/>
    <m/>
    <m/>
    <m/>
    <m/>
    <m/>
    <x v="0"/>
    <x v="33"/>
    <m/>
    <x v="0"/>
    <s v=""/>
    <s v="NO APLICA"/>
    <s v="CRÍTICO"/>
    <s v="NO APLICA"/>
    <s v="CRÍTICO"/>
  </r>
  <r>
    <n v="175"/>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6"/>
    <x v="174"/>
    <s v="ACTIVO"/>
    <x v="2"/>
    <s v="ELIMINADO"/>
    <m/>
    <x v="14"/>
    <s v="EFICACIA"/>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x v="0"/>
    <s v=""/>
    <s v="NO APLICA"/>
    <s v="NO APLICA"/>
    <s v="NO APLICA"/>
    <s v="CRÍTICO"/>
  </r>
  <r>
    <n v="176"/>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7"/>
    <x v="175"/>
    <s v="ACTIVO"/>
    <x v="0"/>
    <m/>
    <m/>
    <x v="14"/>
    <s v="EFICIENCIA"/>
    <s v="Días"/>
    <s v="Fecha de pago programada menos fecha de oficio a tesoreria"/>
    <s v="V1 - V2"/>
    <x v="0"/>
    <m/>
    <n v="8"/>
    <m/>
    <n v="3"/>
    <n v="12"/>
    <m/>
    <m/>
    <m/>
    <m/>
    <m/>
    <n v="6"/>
    <m/>
    <m/>
    <m/>
    <m/>
    <m/>
    <m/>
    <x v="0"/>
    <x v="96"/>
    <m/>
    <x v="5"/>
    <s v="POSITIVA"/>
    <s v="NO APLICA"/>
    <s v="SOBRESALIENTE"/>
    <s v="NO APLICA"/>
    <s v="SOBRESALIENTE"/>
  </r>
  <r>
    <n v="177"/>
    <s v="Cali progresa contigo 2016 - 2019"/>
    <s v="5. Cali participativa y bien gobernada"/>
    <s v="5.1. Gerencia Pública basada en resultados y la defensa de lo público"/>
    <s v="No aplica"/>
    <s v="MAHP03 - Gestión de Hacienda Pública"/>
    <x v="1"/>
    <s v="MAHP03.06 "/>
    <x v="27"/>
    <s v="MAHP03.06.03 CREDITO PUBLICO"/>
    <s v="MAHP03.06.03.18.P02"/>
    <s v="MAHP03.06.18.FT18"/>
    <x v="176"/>
    <s v="ACTIVO"/>
    <x v="2"/>
    <s v="ELIMINADO"/>
    <m/>
    <x v="14"/>
    <s v="EFICIENCIA"/>
    <s v="Días"/>
    <s v="Fecha de pago programada menos fecha de oficio a Tesorería"/>
    <s v="V1 - V2"/>
    <x v="0"/>
    <m/>
    <n v="8"/>
    <m/>
    <n v="8"/>
    <m/>
    <m/>
    <m/>
    <m/>
    <m/>
    <m/>
    <m/>
    <m/>
    <m/>
    <m/>
    <m/>
    <m/>
    <m/>
    <x v="0"/>
    <x v="19"/>
    <m/>
    <x v="0"/>
    <s v=""/>
    <s v="NO APLICA"/>
    <s v="NO APLICA"/>
    <s v="NO APLICA"/>
    <s v="CRÍTICO"/>
  </r>
  <r>
    <n v="178"/>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1"/>
    <s v="MAHP03.06.18.FT20"/>
    <x v="177"/>
    <s v="NUEVO"/>
    <x v="0"/>
    <m/>
    <m/>
    <x v="14"/>
    <s v="EFICACIA"/>
    <s v="Porcentaje"/>
    <s v="Número de Convocatorias divulgadas sobre Número de Convocatorias Encontradas"/>
    <m/>
    <x v="0"/>
    <m/>
    <n v="5"/>
    <m/>
    <n v="5"/>
    <n v="5"/>
    <m/>
    <m/>
    <m/>
    <m/>
    <m/>
    <m/>
    <m/>
    <m/>
    <m/>
    <m/>
    <m/>
    <m/>
    <x v="0"/>
    <x v="23"/>
    <m/>
    <x v="1"/>
    <s v=""/>
    <s v="NO APLICA"/>
    <s v="SOBRESALIENTE"/>
    <m/>
    <m/>
  </r>
  <r>
    <n v="179"/>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3"/>
    <s v="MAHP03.06.18.FT21"/>
    <x v="178"/>
    <s v="NUEVO"/>
    <x v="0"/>
    <m/>
    <m/>
    <x v="14"/>
    <s v="EFICACIA"/>
    <s v="Porcentaje"/>
    <s v="Número de convenicos cerrados sobre Número total de convenios "/>
    <m/>
    <x v="0"/>
    <m/>
    <n v="1"/>
    <m/>
    <n v="1"/>
    <n v="0"/>
    <m/>
    <m/>
    <m/>
    <m/>
    <m/>
    <m/>
    <m/>
    <m/>
    <m/>
    <m/>
    <m/>
    <m/>
    <x v="0"/>
    <x v="33"/>
    <m/>
    <x v="1"/>
    <s v=""/>
    <s v="NO APLICA"/>
    <s v="CRÍTICO"/>
    <m/>
    <m/>
  </r>
  <r>
    <n v="180"/>
    <s v="Cali progresa contigo 2016 - 2019"/>
    <s v="5. Cali participativa y bien gobernada"/>
    <s v="5.1. Gerencia Pública basada en resultados y la defensa de lo público"/>
    <s v="5.1.1. Finanzas Públicas Sostenibles"/>
    <s v="MAHP03 - Gestión de Hacienda Pública"/>
    <x v="1"/>
    <s v="MAHP03.06 "/>
    <x v="27"/>
    <s v="MAHP03.06.04  / Cofinanciación y Regalías"/>
    <s v="MAHP03.06.04.18.P01"/>
    <s v="MAHP03.06.18.FT19"/>
    <x v="179"/>
    <s v="ACTIVO"/>
    <x v="2"/>
    <s v="ELIMINADO"/>
    <m/>
    <x v="14"/>
    <s v="EFICACIA"/>
    <s v="Porcentaje"/>
    <s v="Recursos Aportados por el Ente Cofinanciante sobre los Recursos Aportados por Ente Solicitante más los Recursos Aportados por el Ente Cofinanciante por cien ( 100 )"/>
    <s v="(V1 / V2) * 100"/>
    <x v="2"/>
    <m/>
    <m/>
    <m/>
    <n v="0.5"/>
    <m/>
    <m/>
    <m/>
    <m/>
    <m/>
    <m/>
    <m/>
    <m/>
    <m/>
    <m/>
    <m/>
    <m/>
    <m/>
    <x v="0"/>
    <x v="19"/>
    <m/>
    <x v="0"/>
    <s v=""/>
    <s v="NO APLICA"/>
    <s v="NO APLICA"/>
    <s v="NO APLICA"/>
    <s v="CRÍTICO"/>
  </r>
  <r>
    <n v="181"/>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mplementarios"/>
    <s v="MATH02.07.01.18.P01"/>
    <s v="MATH02.07.18.FT01 _x000a_ _x000a_ _x000a_"/>
    <x v="180"/>
    <s v="ACTIVO"/>
    <x v="0"/>
    <m/>
    <m/>
    <x v="9"/>
    <s v="EFICACIA"/>
    <s v="Porcentaje"/>
    <s v="Numero de Novedades Aplicadas en el mes sobre el  Número Total de Novedades Reportadas en el mes por cien (100)"/>
    <s v="(V1 / V2) * 100"/>
    <x v="3"/>
    <n v="1"/>
    <n v="1"/>
    <n v="1"/>
    <n v="1"/>
    <n v="1"/>
    <n v="1"/>
    <n v="1"/>
    <n v="1"/>
    <n v="1"/>
    <n v="1"/>
    <m/>
    <m/>
    <m/>
    <m/>
    <m/>
    <m/>
    <m/>
    <x v="9"/>
    <x v="23"/>
    <n v="0"/>
    <x v="0"/>
    <s v=""/>
    <s v="SOBRESALIENTE"/>
    <s v="SOBRESALIENTE"/>
    <s v="CRÍTICO"/>
    <s v="CRÍTICO"/>
  </r>
  <r>
    <n v="182"/>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MATH02.07.01.18.P01"/>
    <s v="MATH02.07.18.FT02 _x000a_ _x000a_ _x000a_"/>
    <x v="181"/>
    <s v="ACTIVO"/>
    <x v="0"/>
    <m/>
    <m/>
    <x v="9"/>
    <s v="EFICACIA"/>
    <s v="Porcentaje"/>
    <s v="Valor de la Deuda depurada en el Trimestre sobre el valor Total de la deuda presunta  por cien (100)"/>
    <s v="(V1 / V2) * 100"/>
    <x v="1"/>
    <n v="0.4"/>
    <n v="0.4"/>
    <n v="0.4"/>
    <n v="0.4"/>
    <n v="0.32642172454870749"/>
    <m/>
    <m/>
    <n v="0.32642172454870749"/>
    <m/>
    <m/>
    <m/>
    <m/>
    <m/>
    <m/>
    <m/>
    <m/>
    <m/>
    <x v="71"/>
    <x v="97"/>
    <n v="0"/>
    <x v="0"/>
    <s v=""/>
    <s v="SOBRESALIENTE"/>
    <s v="SOBRESALIENTE"/>
    <s v="CRÍTICO"/>
    <s v="CRÍTICO"/>
  </r>
  <r>
    <n v="183"/>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 MATH02.07.01.18.P03"/>
    <s v="MATH02.07.18.FT03 _x000a_ _x000a_ _x000a_"/>
    <x v="182"/>
    <s v="ACTIVO"/>
    <x v="0"/>
    <m/>
    <m/>
    <x v="9"/>
    <s v="EFICACIA"/>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8"/>
    <n v="0"/>
    <x v="0"/>
    <s v=""/>
    <s v="SOBRESALIENTE"/>
    <s v="CRÍTICO"/>
    <s v="CRÍTICO"/>
    <s v="CRÍTICO"/>
  </r>
  <r>
    <n v="184"/>
    <s v="Cali progresa contigo 2016 - 2019"/>
    <m/>
    <m/>
    <m/>
    <s v="Gestión del Talento Humano"/>
    <x v="1"/>
    <s v="MATH02.06"/>
    <x v="29"/>
    <m/>
    <m/>
    <s v="MATH02.06.18.FT01"/>
    <x v="183"/>
    <s v="ACTIVO"/>
    <x v="0"/>
    <m/>
    <m/>
    <x v="9"/>
    <s v="EFICACIA"/>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99"/>
    <e v="#DIV/0!"/>
    <x v="2"/>
    <s v="POSITIVA"/>
    <s v="SOBRESALIENTE"/>
    <s v="SOBRESALIENTE"/>
    <e v="#DIV/0!"/>
    <e v="#DIV/0!"/>
  </r>
  <r>
    <n v="185"/>
    <s v="Cali progresa contigo 2016 - 2019"/>
    <m/>
    <m/>
    <m/>
    <s v="Gestión del Talento Humano"/>
    <x v="1"/>
    <s v="MATH02.06"/>
    <x v="29"/>
    <m/>
    <m/>
    <s v="MATH02.06.18.FT02"/>
    <x v="184"/>
    <s v="ACTIVO"/>
    <x v="0"/>
    <m/>
    <m/>
    <x v="9"/>
    <s v="EFECTIVIDAD"/>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0"/>
    <m/>
    <x v="1"/>
    <s v="POSITIVA"/>
    <s v="SOBRESALIENTE"/>
    <s v="SOBRESALIENTE"/>
    <s v="NO APLICA"/>
    <s v="CRÍTICO"/>
  </r>
  <r>
    <n v="186"/>
    <s v="Cali progresa contigo 2016 - 2019"/>
    <m/>
    <m/>
    <m/>
    <s v="Gestión del Talento Humano"/>
    <x v="1"/>
    <s v="MATH02.06"/>
    <x v="29"/>
    <m/>
    <m/>
    <s v="MATH02.06.18.FT03"/>
    <x v="185"/>
    <s v="ACTIVO"/>
    <x v="0"/>
    <m/>
    <m/>
    <x v="9"/>
    <s v="EFECTIVIDAD"/>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1"/>
    <e v="#DIV/0!"/>
    <x v="2"/>
    <s v="POSITIVA"/>
    <s v="SOBRESALIENTE"/>
    <s v="SOBRESALIENTE"/>
    <e v="#DIV/0!"/>
    <e v="#DIV/0!"/>
  </r>
  <r>
    <n v="187"/>
    <s v="Cali progresa contigo 2016 - 2019"/>
    <m/>
    <m/>
    <m/>
    <s v="Gestión del Talento Humano"/>
    <x v="1"/>
    <s v="MATH02.06"/>
    <x v="29"/>
    <m/>
    <m/>
    <s v="MATH02.06.18.FT04"/>
    <x v="186"/>
    <s v="ACTIVO"/>
    <x v="0"/>
    <m/>
    <m/>
    <x v="9"/>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x v="0"/>
    <s v=""/>
    <s v="CRÍTICO"/>
    <s v="CRÍTICO"/>
    <s v="CRÍTICO"/>
    <s v="CRÍTICO"/>
  </r>
  <r>
    <n v="188"/>
    <s v="Cali progresa contigo 2016 - 2019"/>
    <m/>
    <m/>
    <m/>
    <s v="Gestión del Talento Humano"/>
    <x v="1"/>
    <s v="MATH02.06"/>
    <x v="29"/>
    <m/>
    <m/>
    <s v="MATH02.06.18.FT05"/>
    <x v="187"/>
    <s v="ACTIVO"/>
    <x v="0"/>
    <m/>
    <m/>
    <x v="9"/>
    <s v="EFICIENCIA"/>
    <s v="Días"/>
    <s v="V1=Sumatoria de los días empleados en la provision de empleos vacantes._x000a__x000a_V2=Numero de empleos vacantes provistos."/>
    <s v="(V1 / V2)"/>
    <x v="1"/>
    <n v="150"/>
    <n v="150"/>
    <n v="150"/>
    <n v="150"/>
    <n v="22.8"/>
    <m/>
    <m/>
    <n v="32.4"/>
    <m/>
    <m/>
    <m/>
    <m/>
    <m/>
    <m/>
    <m/>
    <m/>
    <m/>
    <x v="76"/>
    <x v="102"/>
    <n v="0"/>
    <x v="0"/>
    <s v="POSITIVA"/>
    <s v="SOBRESALIENTE"/>
    <s v="SOBRESALIENTE"/>
    <s v="CRÍTICO"/>
    <s v="CRÍTICO"/>
  </r>
  <r>
    <n v="189"/>
    <s v="Cali progresa contigo 2016 - 2019"/>
    <m/>
    <m/>
    <m/>
    <s v="Gestión del Talento Humano"/>
    <x v="1"/>
    <s v="MATH02.06"/>
    <x v="29"/>
    <m/>
    <m/>
    <s v="MATH02.06.18.FT06"/>
    <x v="188"/>
    <s v="ACTIVO"/>
    <x v="0"/>
    <m/>
    <m/>
    <x v="9"/>
    <s v="EFICACIA"/>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3"/>
    <n v="0"/>
    <x v="0"/>
    <s v="POSITIVA"/>
    <s v="SOBRESALIENTE"/>
    <s v="SOBRESALIENTE"/>
    <s v="CRÍTICO"/>
    <s v="CRÍTICO"/>
  </r>
  <r>
    <n v="190"/>
    <s v="Cali progresa contigo 2016 - 2019"/>
    <m/>
    <m/>
    <m/>
    <s v="Gestión del Talento Humano"/>
    <x v="1"/>
    <s v="MATH02.06"/>
    <x v="29"/>
    <m/>
    <m/>
    <s v="MATH02.06.18.FT07"/>
    <x v="189"/>
    <s v="ACTIVO"/>
    <x v="0"/>
    <m/>
    <m/>
    <x v="9"/>
    <s v="EFICACIA"/>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4"/>
    <n v="0"/>
    <x v="0"/>
    <s v=""/>
    <s v="SOBRESALIENTE"/>
    <s v="SOBRESALIENTE"/>
    <s v="CRÍTICO"/>
    <s v="CRÍTICO"/>
  </r>
  <r>
    <n v="191"/>
    <s v="Cali progresa contigo 2016 - 2019"/>
    <m/>
    <m/>
    <m/>
    <s v="Gestión del Talento Humano"/>
    <x v="1"/>
    <s v="MATH02.06"/>
    <x v="29"/>
    <m/>
    <m/>
    <s v="MATH02.06.18.FT08"/>
    <x v="190"/>
    <s v="ACTIVO"/>
    <x v="0"/>
    <m/>
    <m/>
    <x v="9"/>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x v="4"/>
    <s v=""/>
    <s v="NO APLICA"/>
    <s v="NO APLICA"/>
    <e v="#DIV/0!"/>
    <e v="#REF!"/>
  </r>
  <r>
    <n v="192"/>
    <s v="Cali progresa contigo 2016 - 2019"/>
    <m/>
    <m/>
    <m/>
    <s v="Gestión del Talento Humano"/>
    <x v="1"/>
    <s v="MATH02.06"/>
    <x v="29"/>
    <m/>
    <m/>
    <s v="MATH02.06.18.FT09"/>
    <x v="191"/>
    <s v="ACTIVO"/>
    <x v="0"/>
    <m/>
    <m/>
    <x v="9"/>
    <s v="EFECTIVIDAD"/>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x v="4"/>
    <s v=""/>
    <s v="NO APLICA"/>
    <s v="NO APLICA"/>
    <e v="#DIV/0!"/>
    <e v="#REF!"/>
  </r>
  <r>
    <n v="193"/>
    <s v="Cali progresa contigo 2016 - 2019"/>
    <m/>
    <m/>
    <m/>
    <s v="Gestión del Talento Humano"/>
    <x v="1"/>
    <s v="MATH02.06"/>
    <x v="29"/>
    <m/>
    <m/>
    <s v="MATH02.06.18.FT10"/>
    <x v="192"/>
    <s v="ACTIVO"/>
    <x v="0"/>
    <m/>
    <m/>
    <x v="9"/>
    <s v="EFICACIA"/>
    <s v="Porcentaje"/>
    <s v="V1=Número de actividades de bienestar realizadas_x000a__x000a_V2=Número total de actividades de bienestar programadas"/>
    <s v="(V1 / V2) * 100"/>
    <x v="1"/>
    <n v="0.8"/>
    <n v="0.8"/>
    <n v="0.8"/>
    <n v="0.8"/>
    <n v="1"/>
    <m/>
    <m/>
    <n v="1"/>
    <m/>
    <m/>
    <m/>
    <m/>
    <m/>
    <m/>
    <m/>
    <m/>
    <m/>
    <x v="79"/>
    <x v="105"/>
    <m/>
    <x v="6"/>
    <s v="POSITIVA"/>
    <s v="SOBRESALIENTE"/>
    <s v="SOBRESALIENTE"/>
    <s v="NO APLICA"/>
    <s v="SOBRESALIENTE"/>
  </r>
  <r>
    <n v="194"/>
    <s v="Cali progresa contigo 2016 - 2019"/>
    <m/>
    <m/>
    <m/>
    <s v="Gestión del Talento Humano"/>
    <x v="1"/>
    <s v="MATH02.06"/>
    <x v="29"/>
    <m/>
    <m/>
    <s v="MATH02.06.18.FT11"/>
    <x v="193"/>
    <s v="ACTIVO"/>
    <x v="0"/>
    <m/>
    <m/>
    <x v="9"/>
    <s v="EFICACIA"/>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6"/>
    <n v="0"/>
    <x v="0"/>
    <s v="POSITIVA"/>
    <s v="SOBRESALIENTE"/>
    <s v="SOBRESALIENTE"/>
    <s v="CRÍTICO"/>
    <s v="CRÍTICO"/>
  </r>
  <r>
    <n v="195"/>
    <s v="Cali progresa contigo 2016 - 2019"/>
    <m/>
    <m/>
    <m/>
    <s v="Gestión del Talento Humano"/>
    <x v="1"/>
    <s v="MATH02.06"/>
    <x v="29"/>
    <m/>
    <m/>
    <s v="MATH02.06.18.FT12"/>
    <x v="194"/>
    <s v="ACTIVO"/>
    <x v="0"/>
    <m/>
    <m/>
    <x v="9"/>
    <s v="EFICACIA"/>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7"/>
    <n v="0"/>
    <x v="0"/>
    <s v="POSITIVA"/>
    <s v="SOBRESALIENTE"/>
    <s v="SOBRESALIENTE"/>
    <s v="CRÍTICO"/>
    <s v="CRÍTICO"/>
  </r>
  <r>
    <n v="196"/>
    <s v="Cali progresa contigo 2016 - 2019"/>
    <m/>
    <m/>
    <m/>
    <s v="Gestión del Talento Humano"/>
    <x v="1"/>
    <s v="MATH02.06"/>
    <x v="29"/>
    <m/>
    <m/>
    <s v="MATH02.06.18.FT13"/>
    <x v="195"/>
    <s v="ACTIVO"/>
    <x v="0"/>
    <m/>
    <m/>
    <x v="9"/>
    <s v="EFICACIA"/>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8"/>
    <n v="0"/>
    <x v="0"/>
    <s v=""/>
    <s v="SOBRESALIENTE"/>
    <s v="BAJO"/>
    <s v="CRÍTICO"/>
    <s v="CRÍTICO"/>
  </r>
  <r>
    <n v="197"/>
    <s v="Cali progresa contigo 2016 - 2019"/>
    <m/>
    <m/>
    <m/>
    <s v="Gestión del Talento Humano"/>
    <x v="1"/>
    <s v="MATH02.06"/>
    <x v="29"/>
    <m/>
    <m/>
    <s v="MATH02.06.18.FT14"/>
    <x v="196"/>
    <s v="ACTIVO"/>
    <x v="0"/>
    <m/>
    <m/>
    <x v="9"/>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x v="0"/>
    <s v=""/>
    <s v="SOBRESALIENTE"/>
    <s v="CRÍTICO"/>
    <s v="CRÍTICO"/>
    <s v="CRÍTICO"/>
  </r>
  <r>
    <n v="198"/>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MAJA01.02.02 Contractual, MAJA01.02.02 Poscontractual "/>
    <s v="Todos los procedimientos del proceso"/>
    <s v="MAJA01.02.18.FT01 _x000a_ _x000a_ _x000a_"/>
    <x v="197"/>
    <s v="ACTIVO"/>
    <x v="0"/>
    <m/>
    <m/>
    <x v="20"/>
    <s v="EFICIENCIA"/>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09"/>
    <n v="0"/>
    <x v="0"/>
    <s v=""/>
    <s v="SOBRESALIENTE"/>
    <s v="SOBRESALIENTE"/>
    <s v="CRÍTICO"/>
    <s v="CRÍTICO"/>
  </r>
  <r>
    <n v="199"/>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x v="20"/>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0"/>
    <n v="0"/>
    <x v="0"/>
    <s v=""/>
    <s v="SOBRESALIENTE"/>
    <s v="SOBRESALIENTE"/>
    <s v="CRÍTICO"/>
    <s v="CRÍTICO"/>
  </r>
  <r>
    <n v="200"/>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2 Contractual, MAJA01.02.03 Poscontractual"/>
    <s v="MAJA01.02.02.18.P09 Supervisión, MAJA01.02.03.18.P01 Liquidación del Contrato"/>
    <s v="MAJA01.02.18.FT03"/>
    <x v="199"/>
    <s v="ACTIVO"/>
    <x v="0"/>
    <m/>
    <m/>
    <x v="20"/>
    <s v="EFECTIVIDAD"/>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x v="0"/>
    <s v=""/>
    <s v="SOBRESALIENTE"/>
    <s v="SOBRESALIENTE"/>
    <s v="CRÍTICO"/>
    <s v="CRÍTICO"/>
  </r>
  <r>
    <n v="201"/>
    <s v="Cali progresa contigo 2016 - 2019"/>
    <s v="5. Cali participativa y bien gobernada"/>
    <s v="5.3. Participación Ciudadana"/>
    <s v="5.3.1 Ciudadania Activa y Participativa "/>
    <s v="MMPS04 Participación Social "/>
    <x v="0"/>
    <s v="MMPS04.01 "/>
    <x v="31"/>
    <s v="No Aplica"/>
    <s v="MMPS04.01.18.P01  Promoción de Control Social"/>
    <s v="MMPS04.01.18.FT01 _x000a_ _x000a_ _x000a_"/>
    <x v="200"/>
    <s v="ACTIVO"/>
    <x v="0"/>
    <m/>
    <m/>
    <x v="5"/>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x v="0"/>
    <s v="POSITIVA"/>
    <s v="NO APLICA"/>
    <s v="SOBRESALIENTE"/>
    <s v="NO APLICA"/>
    <s v="CRÍTICO"/>
  </r>
  <r>
    <n v="202"/>
    <s v="Cali progresa contigo 2016 - 2019"/>
    <s v="5. Cali participativa y bien gobernada"/>
    <s v="5.3. Participación Ciudadana"/>
    <s v="5.3.1 Ciudadania Activa y Participativa "/>
    <s v="MMPS04 Participación Social "/>
    <x v="0"/>
    <s v="MMPS04.01 "/>
    <x v="31"/>
    <s v="No Aplica"/>
    <s v="MMPS04.01.18.P05  Planeación Participativa "/>
    <s v="MMPS04.01.18.FT02_x000a_ _x000a_ _x000a_"/>
    <x v="201"/>
    <s v="ACTIVO"/>
    <x v="0"/>
    <m/>
    <m/>
    <x v="5"/>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x v="0"/>
    <s v="POSITIVA"/>
    <s v="NO APLICA"/>
    <s v="SOBRESALIENTE"/>
    <s v="NO APLICA"/>
    <s v="CRÍTICO"/>
  </r>
  <r>
    <n v="203"/>
    <s v="Cali progresa contigo 2016 - 2019"/>
    <s v="5. Cali participativa y bien gobernada"/>
    <s v="5.3. Participación Ciudadana"/>
    <s v="5.3.1 Ciudadania Activa y Participativa "/>
    <s v="MMPS04 Participación Social "/>
    <x v="0"/>
    <s v="MMPS04.01 "/>
    <x v="31"/>
    <s v="No Aplica"/>
    <s v="MMPS04.01.18.P02  Promoción y Fortalecimiento de la Participación "/>
    <s v="MMPS04.01.18.FT03 _x000a_ _x000a_ _x000a_"/>
    <x v="202"/>
    <s v="ACTIVO"/>
    <x v="0"/>
    <m/>
    <m/>
    <x v="5"/>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1"/>
    <m/>
    <x v="0"/>
    <s v="POSITIVA"/>
    <s v="NO APLICA"/>
    <s v="SOBRESALIENTE"/>
    <s v="NO APLICA"/>
    <s v="CRÍTICO"/>
  </r>
  <r>
    <n v="204"/>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2 "/>
    <x v="203"/>
    <s v="ACTIVO"/>
    <x v="0"/>
    <m/>
    <m/>
    <x v="21"/>
    <s v="EFICACIA"/>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2"/>
    <n v="0"/>
    <x v="0"/>
    <s v="POSITIVA"/>
    <s v="SOBRESALIENTE"/>
    <s v="SOBRESALIENTE"/>
    <s v="CRÍTICO"/>
    <s v="CRÍTICO"/>
  </r>
  <r>
    <n v="205"/>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s v="MMCS03.05.18.FT03"/>
    <x v="204"/>
    <s v="ACTIVO"/>
    <x v="0"/>
    <m/>
    <m/>
    <x v="21"/>
    <s v="EFICACIA"/>
    <s v="Porcentaje"/>
    <s v="Numero de capacitaciones y entrenamientos de prevencionistas  realizadas sobre Numero de capacitaciones y entrenamientos programados"/>
    <s v="V1/V2*100"/>
    <x v="1"/>
    <n v="0"/>
    <n v="0.15"/>
    <n v="0.32"/>
    <n v="0.33"/>
    <n v="0"/>
    <m/>
    <m/>
    <n v="0"/>
    <m/>
    <m/>
    <m/>
    <m/>
    <m/>
    <m/>
    <m/>
    <m/>
    <m/>
    <x v="32"/>
    <x v="33"/>
    <n v="0"/>
    <x v="0"/>
    <s v=""/>
    <s v="CRÍTICO"/>
    <s v="CRÍTICO"/>
    <s v="CRÍTICO"/>
    <s v="CRÍTICO"/>
  </r>
  <r>
    <n v="206"/>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1 _x000a_"/>
    <x v="205"/>
    <s v="ACTIVO"/>
    <x v="0"/>
    <m/>
    <m/>
    <x v="22"/>
    <s v="EFICIENCIA"/>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3"/>
    <e v="#REF!"/>
    <x v="0"/>
    <s v=""/>
    <s v="SATISFACTORIO"/>
    <s v="SOBRESALIENTE"/>
    <e v="#REF!"/>
    <s v="SOBRESALIENTE"/>
  </r>
  <r>
    <n v="207"/>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s v="MMCS03.10.18.FT02 _x000a_ _x000a_ _x000a_"/>
    <x v="206"/>
    <s v="ACTIVO"/>
    <x v="0"/>
    <m/>
    <m/>
    <x v="22"/>
    <s v="EFECTIVIDAD"/>
    <s v="Tasa por 100.000 habitantes "/>
    <s v="V1= Número de defunciones por accidentes de tránsito           _x000a_V2 = Número de habitantes del municipio de Santiago de Cali            _x000a_"/>
    <s v="V1/V2 x 100.000"/>
    <x v="3"/>
    <n v="9"/>
    <n v="9"/>
    <n v="9"/>
    <n v="9"/>
    <s v="1,51"/>
    <s v="1,39"/>
    <n v="1.59"/>
    <n v="0.94"/>
    <n v="1.06"/>
    <n v="0.94"/>
    <m/>
    <m/>
    <m/>
    <m/>
    <m/>
    <m/>
    <m/>
    <x v="86"/>
    <x v="114"/>
    <n v="1"/>
    <x v="7"/>
    <s v=""/>
    <s v=""/>
    <s v="SOBRESALIENTE"/>
    <s v="SOBRESALIENTE"/>
    <s v="SOBRESALIENTE"/>
  </r>
  <r>
    <n v="208"/>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3 Campañas educativas"/>
    <s v="MMCS03.10.18.FT03 "/>
    <x v="207"/>
    <s v="ACTIVO"/>
    <x v="0"/>
    <m/>
    <m/>
    <x v="22"/>
    <s v="EFICACIA"/>
    <s v="Porcentaje"/>
    <s v="V1 = Número de aulas moviles realizadas al trimestre          _x000a_V2 = Número de aulas moviles programadas al trimestre          _x000a_"/>
    <s v="(V1 / V2) * 100"/>
    <x v="1"/>
    <n v="0.9"/>
    <n v="0.9"/>
    <n v="0.9"/>
    <n v="0.9"/>
    <n v="0.92307692307692313"/>
    <m/>
    <m/>
    <n v="0.9"/>
    <m/>
    <m/>
    <m/>
    <m/>
    <m/>
    <m/>
    <m/>
    <m/>
    <m/>
    <x v="87"/>
    <x v="23"/>
    <n v="0"/>
    <x v="0"/>
    <s v=""/>
    <s v="SATISFACTORIO"/>
    <s v="SOBRESALIENTE"/>
    <s v="CRÍTICO"/>
    <s v="CRÍTICO"/>
  </r>
  <r>
    <n v="209"/>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x v="22"/>
    <s v="EFICACIA"/>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5"/>
    <n v="0"/>
    <x v="0"/>
    <s v="POSITIVA"/>
    <s v="SOBRESALIENTE"/>
    <s v="SOBRESALIENTE"/>
    <s v="CRÍTICO"/>
    <s v="CRÍTICO"/>
  </r>
  <r>
    <n v="210"/>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x v="22"/>
    <s v="EFICACIA"/>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6"/>
    <n v="0"/>
    <x v="0"/>
    <s v="POSITIVA"/>
    <s v="SOBRESALIENTE"/>
    <s v="SOBRESALIENTE"/>
    <s v="CRÍTICO"/>
    <s v="CRÍTICO"/>
  </r>
  <r>
    <n v="211"/>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11.18.P03"/>
    <s v="MMDS01.11.18.FT.01"/>
    <x v="210"/>
    <s v="ACTIVO"/>
    <x v="0"/>
    <m/>
    <m/>
    <x v="23"/>
    <s v="EFICACIA"/>
    <s v="Porcentaje"/>
    <s v="Número de estrategias promocionales desarrolladas sobre Número de estrategias promocionales proyectadas a realizar"/>
    <s v="V1/V2*100"/>
    <x v="0"/>
    <m/>
    <n v="0.3"/>
    <m/>
    <n v="0.7"/>
    <n v="0.3"/>
    <m/>
    <m/>
    <m/>
    <m/>
    <m/>
    <m/>
    <m/>
    <m/>
    <m/>
    <m/>
    <m/>
    <m/>
    <x v="0"/>
    <x v="23"/>
    <m/>
    <x v="1"/>
    <s v=""/>
    <s v="NO APLICA"/>
    <s v="SOBRESALIENTE"/>
    <s v="NO APLICA"/>
    <s v="NO APLICA"/>
  </r>
  <r>
    <n v="212"/>
    <s v="Cali progresa contigo 2016 - 2019"/>
    <s v="4. Cali Emprendedora y Pujante"/>
    <s v="4.3. Componente:  Zonas de vocación económica  y marketing de ciudad"/>
    <s v="4.3.1. Programa:  Potencial turístico rural y urbano"/>
    <s v="DESARROLLO SOCIAL "/>
    <x v="0"/>
    <s v="MMDS01.11"/>
    <x v="34"/>
    <s v="No Aplica"/>
    <s v="MMDS01.11.18.P03 Promocion y Monitoreo del sector turístico"/>
    <s v="MMDS01.11.18.FT.02"/>
    <x v="211"/>
    <s v="ACTIVO"/>
    <x v="0"/>
    <m/>
    <m/>
    <x v="23"/>
    <s v="EFICACIA"/>
    <s v="Porcentaje"/>
    <s v="Número de prestadores de servicios turísticos formados sobre Numero de prestadores de servicios turísticos a formar proyectados"/>
    <s v="V1/V2*100"/>
    <x v="0"/>
    <m/>
    <n v="0.4"/>
    <m/>
    <n v="0.6"/>
    <n v="0.50800000000000001"/>
    <m/>
    <m/>
    <m/>
    <m/>
    <m/>
    <m/>
    <m/>
    <m/>
    <m/>
    <m/>
    <m/>
    <m/>
    <x v="90"/>
    <x v="117"/>
    <m/>
    <x v="1"/>
    <s v="POSITIVA"/>
    <s v="NO APLICA"/>
    <s v="SOBRESALIENTE"/>
    <s v="NO APLICA"/>
    <s v="NO APLICA"/>
  </r>
  <r>
    <n v="213"/>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09.06.18.P03"/>
    <s v="MMDS01.11.18.FT.03"/>
    <x v="212"/>
    <s v="ACTIVO"/>
    <x v="0"/>
    <m/>
    <m/>
    <x v="23"/>
    <s v="EFICACIA"/>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8"/>
    <m/>
    <x v="1"/>
    <s v="POSITIVA"/>
    <s v="NO APLICA"/>
    <s v="SOBRESALIENTE"/>
    <s v="NO APLICA"/>
    <s v="NO APLICA"/>
  </r>
  <r>
    <n v="214"/>
    <s v="Cali progresa contigo 2016 - 2019"/>
    <s v="4. Cali Emprendedora y Pujante"/>
    <s v="3.5.4. Cali vitrina al mundo"/>
    <s v="3.5.4.3. Visita Cali"/>
    <s v="DESARROLLO SOCIAL "/>
    <x v="0"/>
    <s v="MMDS01.11"/>
    <x v="34"/>
    <s v="No Aplica"/>
    <s v="Desarrollo e Innovación del Producto Turístico MMDS01.11.18.P02"/>
    <s v="MMDS01.11.18.FT.04"/>
    <x v="213"/>
    <s v="ACTIVO"/>
    <x v="0"/>
    <m/>
    <m/>
    <x v="23"/>
    <s v="EFICACIA"/>
    <s v="Porcentaje"/>
    <s v="Número de eventos  organizados sobre Número total de eventos a organizar  "/>
    <s v="V1/V2*100"/>
    <x v="1"/>
    <n v="0.05"/>
    <n v="0.3"/>
    <n v="0.35"/>
    <n v="0.3"/>
    <n v="0.11"/>
    <m/>
    <m/>
    <n v="0.37"/>
    <m/>
    <m/>
    <m/>
    <m/>
    <m/>
    <m/>
    <m/>
    <m/>
    <m/>
    <x v="92"/>
    <x v="119"/>
    <m/>
    <x v="1"/>
    <s v="POSITIVA"/>
    <s v="SOBRESALIENTE"/>
    <s v="SOBRESALIENTE"/>
    <s v="NO APLICA"/>
    <s v="NO APLICA"/>
  </r>
  <r>
    <n v="215"/>
    <s v="Cali progresa contigo 2016 - 2019"/>
    <s v="4. Cali Emprendedora y Pujante"/>
    <s v="3.5.4. Cali vitrina al mundo "/>
    <s v="3.5.4.3. Visita Cali"/>
    <s v="DESARROLLO SOCIAL "/>
    <x v="0"/>
    <s v="MMDS01.11"/>
    <x v="34"/>
    <s v="No Aplica"/>
    <s v="Promoción y Monitoreo del Sector Turístico  MMDS01.09.06.18.P03"/>
    <s v="MMDS01.11.18.FT.05"/>
    <x v="214"/>
    <s v="ACTIVO"/>
    <x v="0"/>
    <m/>
    <m/>
    <x v="23"/>
    <s v="EFICACIA"/>
    <s v="Porcentaje"/>
    <s v="Numero de eventos turísticos  en los cuales se participa sobre Número total de eventos  a participar programados"/>
    <m/>
    <x v="0"/>
    <m/>
    <n v="0.4"/>
    <m/>
    <n v="0.6"/>
    <n v="0.56000000000000005"/>
    <m/>
    <m/>
    <m/>
    <m/>
    <m/>
    <m/>
    <m/>
    <m/>
    <m/>
    <m/>
    <m/>
    <m/>
    <x v="0"/>
    <x v="120"/>
    <m/>
    <x v="1"/>
    <s v="POSITIVA"/>
    <s v="NO APLICA"/>
    <s v="SOBRESALIENTE"/>
    <m/>
    <m/>
  </r>
  <r>
    <n v="216"/>
    <s v="Cali progresa contigo 2016 - 2019"/>
    <s v="4. Cali Emprendedora y Pujante"/>
    <s v="4.3. Componente:  Zonas de vocación económica  y marketing de ciudad"/>
    <s v="4.3.1. Programa:  Potencial turístico rural y urbano"/>
    <s v="DESARROLLO SOCIAL "/>
    <x v="0"/>
    <s v="MMDS01.11"/>
    <x v="34"/>
    <s v="No Aplica"/>
    <s v="Planificación Turística MMDS01.11.18.P01"/>
    <s v="MMDS01.11.18.FT.06"/>
    <x v="215"/>
    <s v="NO APLICA"/>
    <x v="3"/>
    <m/>
    <m/>
    <x v="23"/>
    <s v="EFICACIA"/>
    <s v="Porcentaje"/>
    <s v="Porcentaje de ejecución presupuestal de los proyectos de inversión de la Secretaría de Turísmo"/>
    <s v="V1/V2*100"/>
    <x v="1"/>
    <n v="0.05"/>
    <n v="0.3"/>
    <n v="0.5"/>
    <n v="0.15"/>
    <m/>
    <m/>
    <m/>
    <m/>
    <m/>
    <m/>
    <m/>
    <m/>
    <m/>
    <m/>
    <m/>
    <m/>
    <m/>
    <x v="0"/>
    <x v="19"/>
    <m/>
    <x v="1"/>
    <s v=""/>
    <s v="NO APLICA"/>
    <s v="IND NUEVO"/>
    <s v="NO APLICA"/>
    <s v="NO APLICA"/>
  </r>
  <r>
    <n v="217"/>
    <s v="Cali progresa contigo 2016 - 2019"/>
    <s v="Cali participativa y bien gobernada _x000a_"/>
    <s v="Participación ciudadana "/>
    <s v="Ciudadanía activa y participativa."/>
    <s v="Convivencia y Seguridad"/>
    <x v="0"/>
    <s v="MMCS03.06 "/>
    <x v="35"/>
    <s v="MMCS03.06.01 FORMACIÓN DE CULTURA CIUDADANA MMCS03.06.02 GESTION DE PAZ"/>
    <s v="Desarrollo e Innovación del Producto Turístico MMDS01.11.18.P02    "/>
    <s v="MMCS03.06.18.FT01"/>
    <x v="216"/>
    <s v="ACTIVO"/>
    <x v="0"/>
    <m/>
    <m/>
    <x v="24"/>
    <s v="EFICACIA"/>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1"/>
    <m/>
    <x v="1"/>
    <s v="POSITIVA"/>
    <s v="IND NUEVO"/>
    <s v="SOBRESALIENTE"/>
    <s v="NO APLICA"/>
    <s v="NO APLICA"/>
  </r>
  <r>
    <n v="218"/>
    <s v="Cali progresa contigo 2016 - 2019"/>
    <s v="Cali participativa y bien gobernada _x000a_"/>
    <s v="Participación ciudadana "/>
    <s v="Ciudadanía activa y participativa."/>
    <s v="Convivencia y Seguridad"/>
    <x v="0"/>
    <s v="MMCS03.06 "/>
    <x v="35"/>
    <s v="MMCS03.06.01 FORMACIÓN DE CULTURA CIUDADANA MMCS03.06.02 GESTION DE PAZ"/>
    <s v="Promocion y Monitoreo del sector turístico MMDS01.11.06.18.P03"/>
    <s v="MMCS03.06.18.FT02"/>
    <x v="217"/>
    <s v="ACTIVO"/>
    <x v="0"/>
    <m/>
    <m/>
    <x v="24"/>
    <s v="EFICACIA"/>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2"/>
    <m/>
    <x v="1"/>
    <s v=""/>
    <s v="IND NUEVO"/>
    <s v="SOBRESALIENTE"/>
    <s v="NO APLICA"/>
    <s v="NO APLICA"/>
  </r>
  <r>
    <n v="219"/>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3"/>
    <x v="218"/>
    <s v="ACTIVO"/>
    <x v="0"/>
    <m/>
    <m/>
    <x v="24"/>
    <s v="EFICACIA"/>
    <s v="Porcentaje"/>
    <s v="PE= Porcentaje cobertura poblacional de cada programa , V2= avance cobertura , V3= Cobertura planeada"/>
    <s v="PE= (V2/V3)*100    Porcentaje total de cobertura= (PE1+PE2+PE3+…PE n) / numero de eventos"/>
    <x v="1"/>
    <m/>
    <n v="0.5"/>
    <m/>
    <m/>
    <s v="N.A."/>
    <m/>
    <m/>
    <n v="0.6"/>
    <m/>
    <m/>
    <m/>
    <m/>
    <m/>
    <m/>
    <m/>
    <m/>
    <m/>
    <x v="93"/>
    <x v="123"/>
    <m/>
    <x v="1"/>
    <s v="POSITIVA"/>
    <s v="IND NUEVO"/>
    <s v="SOBRESALIENTE"/>
    <s v="NO APLICA"/>
    <s v="NO APLICA"/>
  </r>
  <r>
    <n v="220"/>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4"/>
    <x v="219"/>
    <s v="ACTIVO"/>
    <x v="0"/>
    <m/>
    <m/>
    <x v="24"/>
    <s v="EFICACIA"/>
    <s v="Porcentaje"/>
    <s v="V1+V2+V3+Vn= Porcentaje de satisfaccion de cada evento realizado , n= numero de eventos realizadas "/>
    <s v="Nivel de satisfaccion de los ciudadanos sobre las acciones de Intervencion del proceso= V1+V2+V3+Vn / n"/>
    <x v="1"/>
    <m/>
    <n v="1"/>
    <m/>
    <m/>
    <s v="N.A."/>
    <m/>
    <m/>
    <n v="0.95"/>
    <m/>
    <m/>
    <m/>
    <m/>
    <m/>
    <m/>
    <m/>
    <m/>
    <m/>
    <x v="93"/>
    <x v="122"/>
    <m/>
    <x v="1"/>
    <s v=""/>
    <s v="IND NUEVO"/>
    <s v="SOBRESALIENTE"/>
    <s v="NO APLICA"/>
    <s v="NO APLICA"/>
  </r>
  <r>
    <n v="221"/>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5"/>
    <x v="220"/>
    <s v="ACTIVO"/>
    <x v="0"/>
    <m/>
    <m/>
    <x v="24"/>
    <s v="EFICACIA"/>
    <s v="Porcentaje"/>
    <s v="PE= Porcentaje cobertura poblacional de cada programa, V2= avance cobertura , V3= Cobertura planeada"/>
    <s v="PE= (V2/V3)*100    Porcentaje total de cobertura= (PE1+PE2+PE3+…PE n) / numero de eventos"/>
    <x v="1"/>
    <m/>
    <n v="0.5"/>
    <m/>
    <m/>
    <s v="N.A."/>
    <m/>
    <m/>
    <n v="0.96"/>
    <m/>
    <m/>
    <m/>
    <m/>
    <m/>
    <m/>
    <m/>
    <m/>
    <m/>
    <x v="93"/>
    <x v="124"/>
    <m/>
    <x v="1"/>
    <s v="POSITIVA"/>
    <s v="IND NUEVO"/>
    <s v="SOBRESALIENTE"/>
    <s v="NO APLICA"/>
    <s v="NO APLICA"/>
  </r>
  <r>
    <n v="222"/>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6"/>
    <x v="221"/>
    <s v="ACTIVO"/>
    <x v="0"/>
    <m/>
    <m/>
    <x v="24"/>
    <s v="EFICACIA"/>
    <s v="Porcentaje"/>
    <s v="V1+V2+V3+Vn= Porcentaje de satisfaccion de cada evento realizado, n= numero de eventos realizadas "/>
    <s v="Nivel de satisfaccion de los ciudadanos sobre las acciones de Visibilizacion del proceso= V1+V2+V3+Vn / n"/>
    <x v="1"/>
    <m/>
    <n v="1"/>
    <m/>
    <m/>
    <s v="N.A."/>
    <m/>
    <m/>
    <n v="0.42"/>
    <m/>
    <m/>
    <m/>
    <m/>
    <m/>
    <m/>
    <m/>
    <m/>
    <m/>
    <x v="93"/>
    <x v="125"/>
    <m/>
    <x v="1"/>
    <s v=""/>
    <s v="IND NUEVO"/>
    <s v="BAJO"/>
    <s v="NO APLICA"/>
    <s v="NO APLICA"/>
  </r>
  <r>
    <n v="223"/>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7"/>
    <x v="222"/>
    <s v="ACTIVO"/>
    <x v="0"/>
    <m/>
    <m/>
    <x v="24"/>
    <s v="EFICACIA"/>
    <s v="Porcentaje"/>
    <s v="n= Numero de eventos encontrados., V1, V2, V3, Vn = porcentaje de avance de cada uno de los eventos de visibilizacion de paz, cultura ciudadana y derechos humanos"/>
    <m/>
    <x v="1"/>
    <m/>
    <n v="0.5"/>
    <m/>
    <m/>
    <s v="N.A."/>
    <m/>
    <m/>
    <n v="0.48"/>
    <m/>
    <m/>
    <m/>
    <m/>
    <m/>
    <m/>
    <m/>
    <m/>
    <m/>
    <x v="93"/>
    <x v="37"/>
    <m/>
    <x v="1"/>
    <s v=""/>
    <s v="IND NUEVO"/>
    <s v="SOBRESALIENTE"/>
    <m/>
    <m/>
  </r>
  <r>
    <n v="224"/>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8"/>
    <x v="223"/>
    <s v="NO APLICA"/>
    <x v="3"/>
    <m/>
    <m/>
    <x v="24"/>
    <s v="EFECTIVIDAD"/>
    <s v="Porcentaje"/>
    <s v="V1,V2,V3,Vn = Resultado de encuestas de percepcion realizadas sobre n=  # de encuestas de percepcion realizadas"/>
    <m/>
    <x v="1"/>
    <m/>
    <m/>
    <m/>
    <m/>
    <m/>
    <m/>
    <m/>
    <m/>
    <m/>
    <m/>
    <m/>
    <m/>
    <m/>
    <m/>
    <m/>
    <m/>
    <m/>
    <x v="0"/>
    <x v="19"/>
    <m/>
    <x v="1"/>
    <s v=""/>
    <m/>
    <s v="IND NUEVO"/>
    <m/>
    <m/>
  </r>
  <r>
    <n v="225"/>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09"/>
    <x v="224"/>
    <s v="NO APLICA"/>
    <x v="3"/>
    <m/>
    <m/>
    <x v="24"/>
    <s v="EFECTIVIDAD"/>
    <s v="Porcentaje"/>
    <s v="Avance cobertura sobre Cobertura planeada"/>
    <m/>
    <x v="1"/>
    <m/>
    <m/>
    <m/>
    <m/>
    <m/>
    <m/>
    <m/>
    <m/>
    <m/>
    <m/>
    <m/>
    <m/>
    <m/>
    <m/>
    <m/>
    <m/>
    <m/>
    <x v="0"/>
    <x v="19"/>
    <m/>
    <x v="1"/>
    <s v=""/>
    <m/>
    <s v="IND NUEVO"/>
    <m/>
    <m/>
  </r>
  <r>
    <n v="226"/>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s v="MMCS03.06.18.FT10"/>
    <x v="225"/>
    <s v="NO APLICA"/>
    <x v="3"/>
    <m/>
    <m/>
    <x v="24"/>
    <s v="EFECTIVIDAD"/>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x v="1"/>
    <s v=""/>
    <m/>
    <s v="IND NUEVO"/>
    <s v="NO APLICA"/>
    <s v="NO APLICA"/>
  </r>
  <r>
    <n v="227"/>
    <s v="Cali progresa contigo 2016 - 2019"/>
    <m/>
    <m/>
    <m/>
    <s v="Desarrollo Social"/>
    <x v="0"/>
    <s v="MMDS01.01"/>
    <x v="36"/>
    <s v="Inspección y Vigilancia"/>
    <s v="Evaluación para el control de los establecimientos de educación formal, de educación para el trabajo y el desarrollo humano y educacion informal"/>
    <s v="MMDS01.01.18.FT.01"/>
    <x v="226"/>
    <s v="ACTIVO"/>
    <x v="3"/>
    <m/>
    <m/>
    <x v="25"/>
    <s v="EFICIENCIA"/>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x v="1"/>
    <s v=""/>
    <s v="IND NUEVO"/>
    <s v="NO APLICA"/>
    <s v="NO APLICA"/>
    <s v="NO APLICA"/>
  </r>
  <r>
    <n v="228"/>
    <s v="Cali progresa contigo 2016 - 2019"/>
    <m/>
    <m/>
    <m/>
    <s v="Desarrollo Social "/>
    <x v="0"/>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x v="25"/>
    <s v="EFICIENCIA"/>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x v="1"/>
    <s v=""/>
    <s v="IND NUEVO"/>
    <s v="NO APLICA"/>
    <s v="NO APLICA"/>
    <s v="NO APLICA"/>
  </r>
  <r>
    <n v="229"/>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x v="25"/>
    <s v="EFECTIVIDAD"/>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x v="1"/>
    <s v=""/>
    <s v="IND NUEVO"/>
    <s v="NO APLICA"/>
    <s v="NO APLICA"/>
    <s v="NO APLICA"/>
  </r>
  <r>
    <n v="230"/>
    <s v="Cali progresa contigo 2016 - 2019"/>
    <m/>
    <m/>
    <m/>
    <s v="Desarrollo Social "/>
    <x v="0"/>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x v="25"/>
    <s v="EFECTIVIDAD"/>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x v="1"/>
    <s v=""/>
    <s v="IND NUEVO"/>
    <s v="NO APLICA"/>
    <s v="NO APLICA"/>
    <s v="NO APLIC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x v="0"/>
    <s v="ACTIVO"/>
    <x v="0"/>
    <m/>
    <m/>
    <s v="Secretaría de Cultura"/>
    <x v="0"/>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n v="0"/>
    <s v="POSITIVA"/>
    <x v="0"/>
    <x v="0"/>
    <s v="NO APLICA"/>
    <s v="CRÍTICO"/>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x v="1"/>
    <s v="ACTIVO"/>
    <x v="0"/>
    <m/>
    <m/>
    <s v="Secretaría de Cultura"/>
    <x v="0"/>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n v="0"/>
    <s v="POSITIVA"/>
    <x v="0"/>
    <x v="0"/>
    <s v="NO APLICA"/>
    <s v="CRÍTICO"/>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x v="2"/>
    <s v="ACTIVO"/>
    <x v="0"/>
    <m/>
    <m/>
    <s v="Secretaría de Cultura"/>
    <x v="0"/>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n v="0"/>
    <s v="POSITIVA"/>
    <x v="0"/>
    <x v="0"/>
    <s v="NO APLICA"/>
    <s v="CRÍTICO"/>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x v="3"/>
    <s v="ACTIVO"/>
    <x v="0"/>
    <m/>
    <m/>
    <s v="Secretaría de Cultura"/>
    <x v="0"/>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n v="0"/>
    <s v=""/>
    <x v="0"/>
    <x v="0"/>
    <s v="NO APLICA"/>
    <s v="CRÍTICO"/>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x v="4"/>
    <s v="ACTIVO"/>
    <x v="0"/>
    <m/>
    <m/>
    <s v="Secretaría de Cultura"/>
    <x v="0"/>
    <s v="Porcentaje"/>
    <s v="Número de intervenciones artisticas realizadas sobre Número de requerimientos realizados por la comunidad en materia de intervenciones artisticas"/>
    <s v="(V1 / V2) * 100"/>
    <x v="0"/>
    <m/>
    <n v="0.3"/>
    <m/>
    <n v="0.6"/>
    <n v="0.56999999999999995"/>
    <m/>
    <m/>
    <m/>
    <m/>
    <m/>
    <m/>
    <m/>
    <m/>
    <m/>
    <m/>
    <m/>
    <m/>
    <x v="0"/>
    <x v="3"/>
    <m/>
    <n v="0"/>
    <s v="POSITIVA"/>
    <x v="0"/>
    <x v="0"/>
    <s v="NO APLICA"/>
    <s v="CRÍTICO"/>
  </r>
  <r>
    <n v="6"/>
    <s v="Cali progresa contigo 2016 - 2019"/>
    <s v="1. Cali Social y Diversa"/>
    <s v="1.5. Cali vibra con la cultura y el deporte"/>
    <s v="1.5.2: Patrimonio, arte y cultura"/>
    <s v="MMDS01 - Desarrollo Social"/>
    <s v="MISIONAL"/>
    <s v="MMDS01.10"/>
    <x v="0"/>
    <s v="MMDS01.10.02 - Gestión de Artes"/>
    <s v="MMDS01.10.02.18.P01"/>
    <s v="MMDS01.10.18.FT06"/>
    <x v="5"/>
    <s v="ACTIVO"/>
    <x v="0"/>
    <m/>
    <m/>
    <s v="Secretaría de Cultura"/>
    <x v="0"/>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n v="0"/>
    <s v="POSITIVA"/>
    <x v="0"/>
    <x v="0"/>
    <s v="NO APLICA"/>
    <s v="CRÍTICO"/>
  </r>
  <r>
    <n v="7"/>
    <s v="Cali progresa contigo 2016 - 2019"/>
    <s v="1. Cali Social y Diversa"/>
    <s v="1.5. Cali vibra con la cultura y el deporte"/>
    <s v="1.5.2: Patrimonio, arte y cultura"/>
    <s v="MMDS01 - Desarrollo Social"/>
    <s v="MISIONAL"/>
    <s v="MMDS01.10"/>
    <x v="0"/>
    <s v="MMDS01.10.02 - Gestión de Artes"/>
    <s v="MMDS01.10.02.18.P02"/>
    <s v="MMDS01.10.18.FT07"/>
    <x v="6"/>
    <s v="ACTIVO"/>
    <x v="0"/>
    <m/>
    <m/>
    <s v="Secretaría de Cultura"/>
    <x v="0"/>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n v="0"/>
    <s v="POSITIVA"/>
    <x v="0"/>
    <x v="0"/>
    <s v="NO APLICA"/>
    <s v="CRÍTICO"/>
  </r>
  <r>
    <n v="8"/>
    <s v="Cali progresa contigo 2016 - 2019"/>
    <s v="1. Cali Social y Diversa"/>
    <s v="1.5. Cali vibra con la cultura y el deporte"/>
    <s v="1.5.2: Patrimonio, arte y cultura"/>
    <s v="MMDS01 - Desarrollo Social"/>
    <s v="MISIONAL"/>
    <s v="MMDS01.10"/>
    <x v="0"/>
    <s v="MMDS01.10.02 - Gestión de Artes"/>
    <s v="MMDS01.10.02.18.P02"/>
    <s v="MMDS01.10.18.FT08"/>
    <x v="7"/>
    <s v="ACTIVO"/>
    <x v="0"/>
    <m/>
    <m/>
    <s v="Secretaría de Cultura"/>
    <x v="0"/>
    <s v="Porcentaje"/>
    <s v="Número de  comunas y corregimientos con monitores culturales sobre el Número de comunas y corregimientos del municipio de santiago de cali por cien (100)"/>
    <s v="(V1 / V2) * 100"/>
    <x v="0"/>
    <m/>
    <n v="0.3"/>
    <m/>
    <n v="0.9"/>
    <n v="0.78"/>
    <m/>
    <m/>
    <m/>
    <m/>
    <m/>
    <m/>
    <m/>
    <m/>
    <m/>
    <m/>
    <m/>
    <m/>
    <x v="0"/>
    <x v="5"/>
    <m/>
    <n v="0"/>
    <s v="POSITIVA"/>
    <x v="0"/>
    <x v="0"/>
    <s v="NO APLICA"/>
    <s v="CRÍTICO"/>
  </r>
  <r>
    <n v="9"/>
    <s v="Cali progresa contigo 2016 - 2019"/>
    <s v="1. Cali Social y Diversa"/>
    <s v="1.5. Cali vibra con la cultura y el deporte"/>
    <s v="1.5.2: Patrimonio, arte y cultura"/>
    <s v="MMDS01 - Desarrollo Social"/>
    <s v="MISIONAL"/>
    <s v="MMDS01.10"/>
    <x v="0"/>
    <s v="MMDS01.10.02 - Gestión de Artes"/>
    <s v="MMDS01.10.02.18.P02"/>
    <s v="MMDS01.10.18.FT09"/>
    <x v="8"/>
    <s v="ACTIVO"/>
    <x v="0"/>
    <m/>
    <m/>
    <s v="Secretaría de Cultura"/>
    <x v="0"/>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n v="0"/>
    <s v=""/>
    <x v="0"/>
    <x v="0"/>
    <s v="NO APLICA"/>
    <s v="CRÍTICO"/>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x v="9"/>
    <s v="ACTIVO"/>
    <x v="0"/>
    <m/>
    <m/>
    <s v="Secretaría de Cultura"/>
    <x v="0"/>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n v="0"/>
    <s v=""/>
    <x v="1"/>
    <x v="1"/>
    <s v="CRÍTICO"/>
    <s v="CRÍTICO"/>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x v="10"/>
    <s v="ACTIVO"/>
    <x v="0"/>
    <m/>
    <m/>
    <s v="Secretaría de Cultura"/>
    <x v="0"/>
    <s v="Porcentaje"/>
    <s v="Número de colecciones de la Red de Bibliotecas Públicas de Cali  adquiridas  sobre Número Total de colecciones de la Red de Bibliotecas Públicas de Cali por cien (100)"/>
    <s v="(V1 / V2) * 100"/>
    <x v="0"/>
    <m/>
    <n v="0.02"/>
    <m/>
    <n v="0.04"/>
    <n v="0.05"/>
    <m/>
    <m/>
    <m/>
    <m/>
    <m/>
    <m/>
    <m/>
    <m/>
    <m/>
    <m/>
    <m/>
    <m/>
    <x v="0"/>
    <x v="8"/>
    <m/>
    <n v="0"/>
    <s v="POSITIVA"/>
    <x v="0"/>
    <x v="0"/>
    <s v="NO APLICA"/>
    <s v="CRÍTICO"/>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x v="11"/>
    <s v="ACTIVO"/>
    <x v="0"/>
    <m/>
    <m/>
    <s v="Secretaría de Cultura"/>
    <x v="0"/>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n v="0"/>
    <s v=""/>
    <x v="0"/>
    <x v="2"/>
    <s v="NO APLICA"/>
    <s v="CRÍTICO"/>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x v="12"/>
    <s v="ACTIVO"/>
    <x v="0"/>
    <m/>
    <m/>
    <s v="Secretaría de Cultura"/>
    <x v="0"/>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n v="0"/>
    <s v=""/>
    <x v="0"/>
    <x v="3"/>
    <s v="NO APLICA"/>
    <s v="CRÍTICO"/>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x v="13"/>
    <s v="ACTIVO"/>
    <x v="0"/>
    <m/>
    <m/>
    <s v="Secretaría de Cultura"/>
    <x v="0"/>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n v="0"/>
    <s v="POSITIVA"/>
    <x v="0"/>
    <x v="0"/>
    <s v="NO APLICA"/>
    <s v="CRÍTICO"/>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x v="14"/>
    <s v="ACTIVO"/>
    <x v="0"/>
    <m/>
    <m/>
    <s v="Secretaría de Cultura"/>
    <x v="0"/>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n v="0"/>
    <s v="POSITIVA"/>
    <x v="0"/>
    <x v="0"/>
    <s v="NO APLICA"/>
    <s v="CRÍTICO"/>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x v="15"/>
    <s v="ACTIVO"/>
    <x v="0"/>
    <m/>
    <m/>
    <s v="Secretaría de Cultura"/>
    <x v="0"/>
    <s v="Porcentaje"/>
    <s v="Número de alianzas realizadas de fortalecimiento y promoción cultural sobre Número de alianzas proyectadas a realizar para el fortalecimiento y promoción cultural"/>
    <s v="(V1 / V2) * 100"/>
    <x v="0"/>
    <m/>
    <n v="0.9"/>
    <m/>
    <n v="0.95"/>
    <n v="0.88"/>
    <m/>
    <m/>
    <m/>
    <m/>
    <m/>
    <m/>
    <m/>
    <m/>
    <m/>
    <m/>
    <m/>
    <m/>
    <x v="0"/>
    <x v="13"/>
    <m/>
    <n v="0"/>
    <s v=""/>
    <x v="0"/>
    <x v="0"/>
    <s v="NO APLICA"/>
    <s v="CRÍTICO"/>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x v="16"/>
    <s v="ACTIVO"/>
    <x v="0"/>
    <m/>
    <m/>
    <s v="Departamento Administrativo de Gestión Jurídica Pública"/>
    <x v="0"/>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n v="0"/>
    <s v=""/>
    <x v="2"/>
    <x v="0"/>
    <s v="CRÍTICO"/>
    <s v="CRÍTICO"/>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x v="17"/>
    <s v="ACTIVO"/>
    <x v="0"/>
    <m/>
    <m/>
    <s v="Departamento Administrativo de Gestión Jurídica Pública"/>
    <x v="0"/>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n v="0"/>
    <s v=""/>
    <x v="3"/>
    <x v="0"/>
    <s v="CRÍTICO"/>
    <s v="CRÍTICO"/>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x v="18"/>
    <s v="ACTIVO"/>
    <x v="0"/>
    <m/>
    <m/>
    <s v="Departamento Administrativo de Gestión Jurídica Pública"/>
    <x v="1"/>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n v="0"/>
    <s v=""/>
    <x v="2"/>
    <x v="0"/>
    <s v="CRÍTICO"/>
    <s v="CRÍTICO"/>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x v="19"/>
    <s v="ACTIVO"/>
    <x v="0"/>
    <m/>
    <m/>
    <s v="Departamento Administrativo de Gestión Jurídica Pública"/>
    <x v="2"/>
    <s v="Porcentaje"/>
    <s v="Valor de las pretensiones de los fallos favorables sobre el Valor de las pretensiones de todos los fallos por cien (100)"/>
    <s v="(V1 / V2) * 100"/>
    <x v="1"/>
    <n v="0.6"/>
    <n v="0.6"/>
    <n v="0.6"/>
    <n v="0.6"/>
    <n v="0.88"/>
    <m/>
    <m/>
    <n v="0.999"/>
    <m/>
    <m/>
    <m/>
    <m/>
    <m/>
    <m/>
    <m/>
    <m/>
    <m/>
    <x v="5"/>
    <x v="17"/>
    <n v="0"/>
    <n v="0"/>
    <s v="POSITIVA"/>
    <x v="2"/>
    <x v="0"/>
    <s v="CRÍTICO"/>
    <s v="CRÍTICO"/>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x v="20"/>
    <s v="ACTIVO"/>
    <x v="0"/>
    <m/>
    <m/>
    <s v="Departamento Administrativo de Gestión Jurídica Pública"/>
    <x v="2"/>
    <s v="Porcentaje"/>
    <s v="Aporte porcentual acumulado de la conformación de un equipo de trabajo sobre Aporte porcentual acumulado de la alternativa de solución al problema"/>
    <s v="V1 + V2 + V3"/>
    <x v="1"/>
    <n v="0.25"/>
    <n v="0.5"/>
    <n v="0.75"/>
    <n v="1"/>
    <n v="0.22"/>
    <m/>
    <m/>
    <n v="0.53"/>
    <m/>
    <m/>
    <m/>
    <m/>
    <m/>
    <m/>
    <m/>
    <m/>
    <m/>
    <x v="6"/>
    <x v="18"/>
    <n v="0"/>
    <n v="0"/>
    <s v="POSITIVA"/>
    <x v="2"/>
    <x v="0"/>
    <s v="CRÍTICO"/>
    <s v="CRÍTICO"/>
  </r>
  <r>
    <n v="22"/>
    <s v="No aplica"/>
    <s v="No aplica"/>
    <s v="No aplica"/>
    <s v="No aplica"/>
    <s v="MAJA01 Gestión Juridico Administrativa"/>
    <s v="APOYO"/>
    <s v="MAJA01.01"/>
    <x v="1"/>
    <s v="NO APLICA"/>
    <s v="No Aplica"/>
    <s v="MAJA01.01.18.FT06"/>
    <x v="21"/>
    <s v="NO APLICA"/>
    <x v="1"/>
    <s v="NUEVO"/>
    <m/>
    <s v="Departamento Administrativo de Gestión Jurídica Pública"/>
    <x v="0"/>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m/>
    <s v=""/>
    <x v="0"/>
    <x v="4"/>
    <m/>
    <m/>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x v="22"/>
    <s v="ACTIVO"/>
    <x v="0"/>
    <m/>
    <m/>
    <s v="Secretaría del Deporte y la Recreación"/>
    <x v="0"/>
    <s v="Número"/>
    <s v="Cantidad ciudadanos del municipio de Santiago de Cali beneficiadas por proyectos de iniciación y formación deportiva.          _x000a_          _x000a_"/>
    <s v="V1"/>
    <x v="3"/>
    <n v="7170"/>
    <n v="23529"/>
    <n v="28027"/>
    <n v="31773"/>
    <n v="0"/>
    <n v="0"/>
    <n v="9001"/>
    <n v="14653"/>
    <n v="17684"/>
    <n v="19453"/>
    <m/>
    <m/>
    <m/>
    <m/>
    <m/>
    <m/>
    <m/>
    <x v="7"/>
    <x v="20"/>
    <n v="0"/>
    <n v="0"/>
    <s v=""/>
    <x v="2"/>
    <x v="0"/>
    <s v="CRÍTICO"/>
    <s v="CRÍTICO"/>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x v="23"/>
    <s v="ACTIVO"/>
    <x v="0"/>
    <m/>
    <m/>
    <s v="Secretaría del Deporte y la Recreación"/>
    <x v="1"/>
    <s v="Número"/>
    <s v="V : Cantidad promedio de beneficiarios por monitor._x000a_V1: Cantidad acumulada de beneficiarios. _x000a_v2: Cantidad de monitores. "/>
    <s v="(V1 / V2)"/>
    <x v="0"/>
    <m/>
    <n v="55"/>
    <m/>
    <n v="55"/>
    <n v="51.73"/>
    <m/>
    <m/>
    <m/>
    <m/>
    <m/>
    <m/>
    <m/>
    <m/>
    <m/>
    <m/>
    <m/>
    <m/>
    <x v="0"/>
    <x v="21"/>
    <m/>
    <n v="0"/>
    <s v=""/>
    <x v="0"/>
    <x v="0"/>
    <s v="NO APLICA"/>
    <s v="CRÍTICO"/>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x v="24"/>
    <s v="ACTIVO"/>
    <x v="0"/>
    <m/>
    <m/>
    <s v="Secretaría del Deporte y la Recreación"/>
    <x v="0"/>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n v="0"/>
    <s v=""/>
    <x v="3"/>
    <x v="0"/>
    <s v="CRÍTICO"/>
    <s v="CRÍTICO"/>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x v="25"/>
    <s v="ACTIVO"/>
    <x v="0"/>
    <m/>
    <m/>
    <s v="Departamento Administrativo de Control Disciplinario"/>
    <x v="2"/>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n v="0"/>
    <s v=""/>
    <x v="2"/>
    <x v="0"/>
    <s v="CRÍTICO"/>
    <s v="CRÍTICO"/>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x v="26"/>
    <s v="ACTIVO"/>
    <x v="0"/>
    <m/>
    <m/>
    <s v="Departamento Administrativo de Control Disciplinario"/>
    <x v="1"/>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n v="0"/>
    <s v="POSITIVA"/>
    <x v="2"/>
    <x v="0"/>
    <s v="CRÍTICO"/>
    <s v="CRÍTICO"/>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x v="27"/>
    <s v="ACTIVO"/>
    <x v="2"/>
    <m/>
    <m/>
    <s v="Departamento Administrativo de Tecnologías de la Información y las Comunicaciones"/>
    <x v="0"/>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n v="0"/>
    <s v=""/>
    <x v="2"/>
    <x v="4"/>
    <s v="CRÍTICO"/>
    <s v="CRÍTICO"/>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x v="28"/>
    <s v="ACTIVO"/>
    <x v="2"/>
    <m/>
    <m/>
    <s v="Departamento Administrativo de Tecnologías de la Información y las Comunicaciones"/>
    <x v="1"/>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n v="0"/>
    <s v=""/>
    <x v="2"/>
    <x v="4"/>
    <s v="CRÍTICO"/>
    <s v="CRÍTICO"/>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x v="29"/>
    <s v="ACTIVO"/>
    <x v="2"/>
    <m/>
    <m/>
    <s v="Departamento Administrativo de Tecnologías de la Información y las Comunicaciones"/>
    <x v="1"/>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n v="0"/>
    <s v=""/>
    <x v="2"/>
    <x v="4"/>
    <s v="CRÍTICO"/>
    <s v="CRÍTICO"/>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x v="30"/>
    <s v="NUEVO"/>
    <x v="0"/>
    <m/>
    <m/>
    <s v="Departamento Administrativo de Tecnologías de la Información y las Comunicaciones"/>
    <x v="0"/>
    <s v="Porcentaje"/>
    <s v="Número de incidentes en la mesa de servicios TI cerrados sobre Número de incidentes en la mesa de servicios TI creados"/>
    <s v="(V1 / V2) * 100"/>
    <x v="3"/>
    <n v="0.98"/>
    <n v="0.94"/>
    <n v="0.94"/>
    <n v="0.94"/>
    <m/>
    <m/>
    <m/>
    <m/>
    <m/>
    <n v="0.87"/>
    <m/>
    <m/>
    <m/>
    <m/>
    <m/>
    <m/>
    <m/>
    <x v="0"/>
    <x v="25"/>
    <n v="0"/>
    <n v="0"/>
    <s v=""/>
    <x v="0"/>
    <x v="0"/>
    <s v="CRÍTICO"/>
    <s v="CRÍTICO"/>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x v="31"/>
    <s v="NUEVO"/>
    <x v="0"/>
    <m/>
    <m/>
    <s v="Departamento Administrativo de Tecnologías de la Información y las Comunicaciones"/>
    <x v="1"/>
    <s v="Porcentaje"/>
    <s v="Número de incidentes en  mesa de servicios TI cerrados oportunamente sobre Número de incidentes en la mesa de servicios TI cerrados"/>
    <s v="(V1 / V2) * 100"/>
    <x v="3"/>
    <n v="0.86"/>
    <n v="0.84"/>
    <n v="0.84"/>
    <n v="0.84"/>
    <m/>
    <m/>
    <m/>
    <m/>
    <m/>
    <n v="0.98099999999999998"/>
    <m/>
    <m/>
    <m/>
    <m/>
    <m/>
    <m/>
    <m/>
    <x v="0"/>
    <x v="26"/>
    <n v="0"/>
    <n v="0"/>
    <s v="POSITIVA"/>
    <x v="0"/>
    <x v="0"/>
    <s v="CRÍTICO"/>
    <s v="CRÍTICO"/>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x v="32"/>
    <s v="NUEVO"/>
    <x v="0"/>
    <m/>
    <m/>
    <s v="Departamento Administrativo de Tecnologías de la Información y las Comunicaciones"/>
    <x v="1"/>
    <s v="Porcentaje"/>
    <s v="Número de incidentes en de la mesa de servicios TI cerrados oportunamente sobre Número de incidentes en la mesa de servicios TI creados"/>
    <s v="(V1 / V2) * 100"/>
    <x v="3"/>
    <n v="0.86"/>
    <n v="0.78"/>
    <n v="0.78"/>
    <n v="0.78"/>
    <m/>
    <m/>
    <m/>
    <m/>
    <m/>
    <n v="0.8"/>
    <m/>
    <m/>
    <m/>
    <m/>
    <m/>
    <m/>
    <m/>
    <x v="0"/>
    <x v="27"/>
    <n v="0"/>
    <n v="0"/>
    <s v="POSITIVA"/>
    <x v="0"/>
    <x v="0"/>
    <s v="CRÍTICO"/>
    <s v="CRÍTICO"/>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x v="33"/>
    <s v="ACTIVO"/>
    <x v="0"/>
    <m/>
    <m/>
    <s v="Secretaría de Desarrollo Territorial y Participacion Ciudadana"/>
    <x v="0"/>
    <s v="Porcentaje"/>
    <s v="Número de comunicaciones oficiales direccionadas correctamente sobre el  Número Total de  Comunicaciones Oficiales Radicadas por cien  (100) "/>
    <s v="(V1 / V2) * 100"/>
    <x v="1"/>
    <n v="0.95"/>
    <n v="0.95"/>
    <n v="0.95"/>
    <n v="0.95"/>
    <n v="0.88"/>
    <m/>
    <m/>
    <n v="0.9"/>
    <m/>
    <m/>
    <m/>
    <m/>
    <m/>
    <m/>
    <m/>
    <m/>
    <m/>
    <x v="14"/>
    <x v="28"/>
    <n v="0"/>
    <n v="0"/>
    <s v=""/>
    <x v="2"/>
    <x v="0"/>
    <s v="CRÍTICO"/>
    <s v="CRÍTICO"/>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x v="34"/>
    <s v="ACTIVO"/>
    <x v="0"/>
    <m/>
    <m/>
    <s v="Secretaría de Desarrollo Territorial y Participacion Ciudadana"/>
    <x v="0"/>
    <s v="Porcentaje"/>
    <s v="Número de PQRS Clasificadas con Eje Tematico sobre el Número Total de PQRS Radicadas por cien (100)"/>
    <s v="(V1 / V2) * 100"/>
    <x v="1"/>
    <n v="0.3"/>
    <n v="0.3"/>
    <n v="0.4"/>
    <n v="0.5"/>
    <n v="0.16700000000000001"/>
    <m/>
    <m/>
    <n v="0.21199999999999999"/>
    <m/>
    <m/>
    <m/>
    <m/>
    <m/>
    <m/>
    <m/>
    <m/>
    <m/>
    <x v="15"/>
    <x v="29"/>
    <n v="0"/>
    <n v="0"/>
    <s v=""/>
    <x v="4"/>
    <x v="2"/>
    <s v="CRÍTICO"/>
    <s v="CRÍTICO"/>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x v="35"/>
    <s v="ACTIVO"/>
    <x v="0"/>
    <m/>
    <m/>
    <s v="Secretaría de Desarrollo Territorial y Participacion Ciudadana"/>
    <x v="2"/>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n v="0"/>
    <s v="POSITIVA"/>
    <x v="2"/>
    <x v="0"/>
    <s v="CRÍTICO"/>
    <s v="CRÍTICO"/>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x v="36"/>
    <s v="ACTIVO"/>
    <x v="0"/>
    <m/>
    <m/>
    <s v="Secretaría de Desarrollo Territorial y Participacion Ciudadana"/>
    <x v="2"/>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n v="0"/>
    <s v="POSITIVA"/>
    <x v="2"/>
    <x v="0"/>
    <s v="CRÍTICO"/>
    <s v="CRÍTICO"/>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x v="37"/>
    <s v="ACTIVO"/>
    <x v="0"/>
    <m/>
    <m/>
    <s v="Secretaría de Gobierno"/>
    <x v="0"/>
    <s v="Porcentaje"/>
    <s v="Número de contenido noticioso realizado por mes sobre el Número de contenido noticioso programado por mes"/>
    <s v="(V1 / V2) * 100"/>
    <x v="3"/>
    <n v="1"/>
    <n v="1"/>
    <n v="1"/>
    <n v="1"/>
    <n v="0.47"/>
    <n v="0.8"/>
    <n v="0.97"/>
    <n v="0.78"/>
    <n v="1.01"/>
    <n v="0.86"/>
    <m/>
    <m/>
    <m/>
    <m/>
    <m/>
    <m/>
    <m/>
    <x v="18"/>
    <x v="32"/>
    <n v="0"/>
    <n v="0"/>
    <s v=""/>
    <x v="3"/>
    <x v="0"/>
    <s v="CRÍTICO"/>
    <s v="CRÍTICO"/>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x v="38"/>
    <s v="ACTIVO"/>
    <x v="0"/>
    <m/>
    <m/>
    <s v="Secretaría de Gobierno"/>
    <x v="2"/>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n v="0"/>
    <s v=""/>
    <x v="0"/>
    <x v="4"/>
    <s v="NO APLICA"/>
    <s v="CRÍTICO"/>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x v="39"/>
    <s v="ACTIVO"/>
    <x v="0"/>
    <m/>
    <m/>
    <s v="Departamento Administrativo de Control Interno_x000a_"/>
    <x v="1"/>
    <s v="Número"/>
    <s v="V1 = Número de servidores públicos asistentes a la sensibilización"/>
    <s v="V1"/>
    <x v="0"/>
    <m/>
    <n v="500"/>
    <m/>
    <n v="500"/>
    <n v="500"/>
    <m/>
    <m/>
    <m/>
    <m/>
    <m/>
    <m/>
    <m/>
    <m/>
    <m/>
    <m/>
    <m/>
    <m/>
    <x v="0"/>
    <x v="23"/>
    <m/>
    <n v="0"/>
    <s v=""/>
    <x v="0"/>
    <x v="0"/>
    <s v="NO APLICA"/>
    <s v="CRÍTICO"/>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x v="40"/>
    <s v="ACTIVO"/>
    <x v="0"/>
    <m/>
    <m/>
    <s v="Departamento Administrativo de Control Interno_x000a_"/>
    <x v="0"/>
    <s v="Porcentaje"/>
    <s v="V1: No. de evaluaciones realizadas con calificación ≥ 80% _x000a_V2: No. total de evaluaciones aplicadas_x000a_"/>
    <s v=" (V1/ V2) *100  "/>
    <x v="0"/>
    <m/>
    <n v="0"/>
    <m/>
    <n v="400"/>
    <n v="0"/>
    <m/>
    <m/>
    <m/>
    <m/>
    <m/>
    <m/>
    <m/>
    <m/>
    <m/>
    <m/>
    <m/>
    <m/>
    <x v="0"/>
    <x v="33"/>
    <m/>
    <n v="0"/>
    <s v=""/>
    <x v="0"/>
    <x v="1"/>
    <s v="NO APLICA"/>
    <s v="CRÍTICO"/>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x v="41"/>
    <s v="ACTIVO"/>
    <x v="0"/>
    <m/>
    <m/>
    <s v="Departamento Administrativo de Control Interno_x000a_"/>
    <x v="0"/>
    <s v="Porcentaje"/>
    <s v="V1 = Número de auditorías internas realizadas en el periodo_x000a_V2 = Número de auditorías internas programadas en el periodo"/>
    <s v="(∑V1i+V1j…+ V1n/)/(∑V2) * 100%"/>
    <x v="3"/>
    <n v="1"/>
    <n v="1"/>
    <n v="1"/>
    <n v="1"/>
    <n v="0"/>
    <n v="1"/>
    <n v="1"/>
    <n v="1"/>
    <n v="1"/>
    <n v="1"/>
    <m/>
    <m/>
    <m/>
    <m/>
    <m/>
    <m/>
    <m/>
    <x v="9"/>
    <x v="23"/>
    <n v="0"/>
    <n v="0"/>
    <s v=""/>
    <x v="2"/>
    <x v="0"/>
    <s v="CRÍTICO"/>
    <s v="CRÍTICO"/>
  </r>
  <r>
    <n v="43"/>
    <s v="No aplica"/>
    <s v="No aplica"/>
    <s v="No aplica"/>
    <s v="No aplica"/>
    <s v="MCCO01 Control "/>
    <s v="CONTROL"/>
    <s v="MCCO01.02"/>
    <x v="7"/>
    <s v="MCCO01.02.03 Evaluación y Seguimiento "/>
    <s v="MCCO01.02.03.14.12.P03 -MCCO01.02.03.14.12.P04 -MCCO01.02.03.14.12.P05"/>
    <s v="MCCO01.02.18.FT04 _x000a_ _x000a_ _x000a_"/>
    <x v="42"/>
    <s v="ACTIVO"/>
    <x v="0"/>
    <m/>
    <m/>
    <s v="Departamento Administrativo de Control Interno_x000a_"/>
    <x v="1"/>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n v="0"/>
    <s v=""/>
    <x v="2"/>
    <x v="0"/>
    <s v="CRÍTICO"/>
    <s v="CRÍTICO"/>
  </r>
  <r>
    <n v="44"/>
    <s v="No aplica"/>
    <s v="No aplica"/>
    <s v="No aplica"/>
    <s v="No aplica"/>
    <s v="MCCO01 Control "/>
    <s v="CONTROL"/>
    <s v="MCCO01.02"/>
    <x v="7"/>
    <s v="MCCO01.02.03 Evaluación y Seguimiento "/>
    <s v="MCCO01.02.03.14.12.P06"/>
    <s v="MCCO01.02.18.FT05 _x000a_ _x000a_ _x000a_"/>
    <x v="43"/>
    <s v="ACTIVO"/>
    <x v="0"/>
    <m/>
    <m/>
    <s v="Departamento Administrativo de Control Interno_x000a_"/>
    <x v="0"/>
    <s v="Porcentaje"/>
    <s v="V1 = Número de auditores internos calificados con puntaje igual o superior a 3,4          _x000a_V2 = Número total auditores con calificación recibida          _x000a_"/>
    <s v=" (V1/ V2) *100  "/>
    <x v="1"/>
    <n v="1"/>
    <n v="1"/>
    <n v="1"/>
    <n v="1"/>
    <n v="1"/>
    <m/>
    <m/>
    <n v="1"/>
    <m/>
    <m/>
    <m/>
    <m/>
    <m/>
    <m/>
    <m/>
    <m/>
    <m/>
    <x v="9"/>
    <x v="23"/>
    <n v="0"/>
    <n v="0"/>
    <s v=""/>
    <x v="2"/>
    <x v="0"/>
    <s v="CRÍTICO"/>
    <s v="CRÍTICO"/>
  </r>
  <r>
    <n v="45"/>
    <s v="No aplica"/>
    <s v="No aplica"/>
    <s v="No aplica"/>
    <s v="No aplica"/>
    <s v="MCCO01 Control "/>
    <s v="CONTROL"/>
    <s v="MCCO01.02"/>
    <x v="7"/>
    <s v="MCCO01.02.04 Relación con Entes Externos"/>
    <s v="MCCO01.02.04.18.P01 Atención de requerimientos de los Entes Externos de Control"/>
    <s v="MCCO01.02.18.FT06 _x000a_ _x000a_ _x000a_"/>
    <x v="44"/>
    <s v="ACTIVO"/>
    <x v="0"/>
    <m/>
    <m/>
    <s v="Departamento Administrativo de Control Interno_x000a_"/>
    <x v="1"/>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n v="0"/>
    <s v=""/>
    <x v="2"/>
    <x v="0"/>
    <s v="CRÍTICO"/>
    <s v="CRÍTICO"/>
  </r>
  <r>
    <n v="46"/>
    <s v="No aplica"/>
    <s v="No aplica"/>
    <s v="No aplica"/>
    <s v="No aplica"/>
    <s v="MCCO01 Control "/>
    <s v="CONTROL"/>
    <s v="MCCO01.02"/>
    <x v="7"/>
    <s v="MCCO01.02.04 Relación con Entes Externos"/>
    <s v="MCCO01.02.04.18.P01 Atención de requerimientos de los Entes Externos de Control"/>
    <s v="MCCO01.02.18.FT07 _x000a_ _x000a_ _x000a_"/>
    <x v="45"/>
    <s v="ACTIVO"/>
    <x v="0"/>
    <m/>
    <m/>
    <s v="Departamento Administrativo de Control Interno_x000a_"/>
    <x v="1"/>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n v="0"/>
    <s v=""/>
    <x v="2"/>
    <x v="0"/>
    <s v="CRÍTICO"/>
    <s v="CRÍTICO"/>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x v="46"/>
    <s v="ACTIVO"/>
    <x v="0"/>
    <m/>
    <m/>
    <s v="Departamento Administrativo de Control Interno_x000a_"/>
    <x v="1"/>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n v="0"/>
    <s v=""/>
    <x v="2"/>
    <x v="0"/>
    <s v="CRÍTICO"/>
    <s v="CRÍTICO"/>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x v="47"/>
    <s v="ACTIVO"/>
    <x v="0"/>
    <m/>
    <m/>
    <s v="Departamento Administrativo de Planeación Municipal"/>
    <x v="0"/>
    <s v="Porcentaje"/>
    <s v="Sumatoria del cumplimiento de los ejes por su ponderador_x000a_(IEOGi = Cumplimiento del eje i_x000a_mi = Ponderador del eje i)_x000a_"/>
    <s v="IET = ∑(IEOGi* mi)"/>
    <x v="2"/>
    <m/>
    <m/>
    <m/>
    <n v="1"/>
    <m/>
    <m/>
    <m/>
    <m/>
    <m/>
    <m/>
    <m/>
    <m/>
    <m/>
    <m/>
    <m/>
    <m/>
    <m/>
    <x v="0"/>
    <x v="19"/>
    <m/>
    <n v="0"/>
    <s v=""/>
    <x v="0"/>
    <x v="4"/>
    <s v="NO APLICA"/>
    <s v="CRÍTICO"/>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x v="48"/>
    <s v="ACTIVO"/>
    <x v="0"/>
    <m/>
    <m/>
    <s v="Departamento Administrativo de Planeación Municipal"/>
    <x v="1"/>
    <s v="Porcentaje"/>
    <s v="Organismos que cumplen con la entrega oportuna y completa de la información para el seguimiento del Plan de Acción  sobre el total de organismos  por cien (100)"/>
    <s v="(V1 / V2) * 100"/>
    <x v="1"/>
    <n v="1"/>
    <n v="1"/>
    <n v="1"/>
    <n v="1"/>
    <n v="1"/>
    <m/>
    <m/>
    <m/>
    <m/>
    <m/>
    <m/>
    <m/>
    <m/>
    <m/>
    <m/>
    <m/>
    <m/>
    <x v="9"/>
    <x v="33"/>
    <n v="0"/>
    <n v="0"/>
    <s v=""/>
    <x v="2"/>
    <x v="5"/>
    <s v="CRÍTICO"/>
    <s v="CRÍTICO"/>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x v="49"/>
    <s v="ACTIVO"/>
    <x v="0"/>
    <m/>
    <m/>
    <s v="Departamento Administrativo de Planeación Municipal"/>
    <x v="2"/>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n v="0"/>
    <s v=""/>
    <x v="0"/>
    <x v="4"/>
    <s v="NO APLICA"/>
    <s v="CRÍTICO"/>
  </r>
  <r>
    <n v="51"/>
    <s v="No aplica"/>
    <s v="No aplica"/>
    <s v="No aplica"/>
    <s v="No aplica"/>
    <s v="MAGT04 Gestion Tecnologica y de la Informacion. "/>
    <s v="APOYO"/>
    <s v="MAGT04.03"/>
    <x v="9"/>
    <s v="NO APLICA"/>
    <s v="MAGT04.03.18.P01"/>
    <s v="MAGT04.03.18.FT01"/>
    <x v="50"/>
    <s v="ACTIVO"/>
    <x v="0"/>
    <m/>
    <m/>
    <s v="Departamento Administrativo de Desarrollo e Innovación Institucional"/>
    <x v="0"/>
    <s v="Porcentaje"/>
    <s v="Número de archivos de gestión inventariados sobre el Número de archivos de gestión identificados por cien (100)"/>
    <s v="(V1 / V2) * 100"/>
    <x v="4"/>
    <m/>
    <n v="1"/>
    <m/>
    <n v="1"/>
    <n v="0.66"/>
    <m/>
    <m/>
    <m/>
    <m/>
    <m/>
    <m/>
    <m/>
    <m/>
    <m/>
    <m/>
    <m/>
    <m/>
    <x v="0"/>
    <x v="34"/>
    <n v="0"/>
    <n v="0"/>
    <s v=""/>
    <x v="0"/>
    <x v="6"/>
    <s v="CRÍTICO"/>
    <s v="CRÍTICO"/>
  </r>
  <r>
    <n v="52"/>
    <s v="No aplica"/>
    <s v="No aplica"/>
    <s v="No aplica"/>
    <s v="No aplica"/>
    <s v="MAGT04 Gestion Tecnologica y de la Informacion. "/>
    <s v="APOYO"/>
    <s v="MAGT04.03"/>
    <x v="9"/>
    <s v="NO APLICA"/>
    <s v="MAGT04.03.18.P01"/>
    <s v="MAGT04.03.18.FT02"/>
    <x v="51"/>
    <s v="ACTIVO"/>
    <x v="0"/>
    <m/>
    <m/>
    <s v="Departamento Administrativo de Desarrollo e Innovación Institucional"/>
    <x v="0"/>
    <s v="Porcentaje"/>
    <s v="Número de documentos producidos tipificados por serie en el sistema de gestión documental sobre el Número de documentos producidos en el sistema de gestión documental por cien (100)"/>
    <s v="(V1 / V2) * 100"/>
    <x v="0"/>
    <m/>
    <n v="1"/>
    <m/>
    <n v="1"/>
    <n v="0.3"/>
    <m/>
    <m/>
    <m/>
    <m/>
    <m/>
    <m/>
    <m/>
    <m/>
    <m/>
    <m/>
    <m/>
    <m/>
    <x v="0"/>
    <x v="35"/>
    <m/>
    <n v="0"/>
    <s v=""/>
    <x v="0"/>
    <x v="1"/>
    <s v="NO APLICA"/>
    <s v="CRÍTICO"/>
  </r>
  <r>
    <n v="53"/>
    <s v="No aplica"/>
    <s v="No aplica"/>
    <s v="No aplica"/>
    <s v="No aplica"/>
    <s v="MAGT04 Gestion Tecnologica y de la Informacion. "/>
    <s v="APOYO"/>
    <s v="MAGT04.03"/>
    <x v="9"/>
    <s v="NO APLICA"/>
    <s v="MAGT04.03.18.P01"/>
    <s v="MAGT04.03.18.FT03"/>
    <x v="52"/>
    <s v="ACTIVO"/>
    <x v="0"/>
    <m/>
    <m/>
    <s v="Departamento Administrativo de Desarrollo e Innovación Institucional"/>
    <x v="0"/>
    <s v="Porcentaje"/>
    <s v="Número de Organismos con Centro de Documentación Implementado sobre el Numero Total de organismos por cien (100)"/>
    <s v="(V1 / V2) * 100%"/>
    <x v="1"/>
    <n v="1"/>
    <n v="1"/>
    <n v="1"/>
    <n v="1"/>
    <n v="0.66669999999999996"/>
    <m/>
    <m/>
    <n v="0.67"/>
    <m/>
    <m/>
    <m/>
    <m/>
    <m/>
    <m/>
    <m/>
    <m/>
    <m/>
    <x v="19"/>
    <x v="36"/>
    <n v="0"/>
    <n v="0"/>
    <s v=""/>
    <x v="5"/>
    <x v="6"/>
    <s v="CRÍTICO"/>
    <s v="CRÍTICO"/>
  </r>
  <r>
    <n v="54"/>
    <s v="No aplica"/>
    <s v="No aplica"/>
    <s v="No aplica"/>
    <s v="No aplica"/>
    <s v="MAGT04 Gestion Tecnologica y de la Informacion. "/>
    <s v="APOYO"/>
    <s v="MAGT04.03"/>
    <x v="9"/>
    <s v="NO APLICA"/>
    <s v="MAGT04.03.18.P01"/>
    <s v="MAGT04.03.18.FT04"/>
    <x v="53"/>
    <s v="ACTIVO"/>
    <x v="0"/>
    <m/>
    <m/>
    <s v="Departamento Administrativo de Desarrollo e Innovación Institucional"/>
    <x v="0"/>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n v="0"/>
    <s v=""/>
    <x v="3"/>
    <x v="0"/>
    <s v="CRÍTICO"/>
    <s v="CRÍTICO"/>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x v="54"/>
    <s v="ACTIVO"/>
    <x v="0"/>
    <m/>
    <m/>
    <s v="Departamento Administrativo de Desarrollo e Innovación Institucional"/>
    <x v="0"/>
    <s v="Porcentaje"/>
    <s v="Número de indicadores de proceso que cumplen la meta a nivel Satisfactorio y Sobresaliente sobre el Número total de indicadores de proceso"/>
    <s v="(V1/V2)*100"/>
    <x v="0"/>
    <m/>
    <n v="0.5"/>
    <m/>
    <n v="0.7"/>
    <n v="0.63"/>
    <m/>
    <m/>
    <m/>
    <m/>
    <m/>
    <m/>
    <m/>
    <m/>
    <m/>
    <m/>
    <m/>
    <m/>
    <x v="0"/>
    <x v="38"/>
    <m/>
    <n v="0"/>
    <s v="POSITIVA"/>
    <x v="0"/>
    <x v="0"/>
    <s v="NO APLICA"/>
    <s v="CRÍTICO"/>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x v="55"/>
    <s v="ACTIVO"/>
    <x v="0"/>
    <m/>
    <m/>
    <s v="Departamento Administrativo de Desarrollo e Innovación Institucional"/>
    <x v="0"/>
    <s v="Porcentaje"/>
    <s v="Número de indicadores de proceso con tendencia positiva sobre Número total de indicadores de proceso"/>
    <s v="(V1/V2)*100"/>
    <x v="0"/>
    <m/>
    <n v="0.33"/>
    <m/>
    <n v="0.4"/>
    <n v="0.31"/>
    <m/>
    <m/>
    <m/>
    <m/>
    <m/>
    <m/>
    <m/>
    <m/>
    <m/>
    <m/>
    <m/>
    <m/>
    <x v="0"/>
    <x v="39"/>
    <m/>
    <n v="0"/>
    <s v=""/>
    <x v="0"/>
    <x v="0"/>
    <s v="NO APLICA"/>
    <s v="CRÍTICO"/>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x v="56"/>
    <s v="ACTIVO"/>
    <x v="0"/>
    <s v="ELIMINADO"/>
    <m/>
    <s v="Secretaría de Vivienda Social y Hábitat"/>
    <x v="1"/>
    <s v="Días"/>
    <s v="Número de Resoluciones de Trasferencia proyectadas sobre el  Número de Abogados encargados de Legalización de Predios"/>
    <s v="(V1 / V2) * 100"/>
    <x v="1"/>
    <n v="23"/>
    <n v="46"/>
    <n v="69"/>
    <n v="90"/>
    <n v="16"/>
    <m/>
    <m/>
    <n v="10"/>
    <m/>
    <m/>
    <m/>
    <m/>
    <m/>
    <m/>
    <m/>
    <m/>
    <m/>
    <x v="21"/>
    <x v="40"/>
    <n v="0"/>
    <n v="0"/>
    <s v=""/>
    <x v="5"/>
    <x v="1"/>
    <s v="CRÍTICO"/>
    <s v="CRÍTICO"/>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x v="57"/>
    <s v="ACTIVO"/>
    <x v="0"/>
    <m/>
    <m/>
    <s v="Secretaría de Vivienda Social y Hábitat"/>
    <x v="0"/>
    <s v="Porcentaje"/>
    <s v="Número de Predios Legalizados  sobre el numero de Predios Programados a Legalizar por cien (100)"/>
    <s v="(V1 / V2) * 100"/>
    <x v="1"/>
    <n v="0.25"/>
    <n v="0.5"/>
    <n v="0.75"/>
    <n v="1"/>
    <n v="0.25"/>
    <m/>
    <m/>
    <n v="0.2"/>
    <m/>
    <m/>
    <m/>
    <m/>
    <m/>
    <m/>
    <m/>
    <m/>
    <m/>
    <x v="9"/>
    <x v="41"/>
    <n v="0"/>
    <n v="0"/>
    <s v=""/>
    <x v="2"/>
    <x v="3"/>
    <s v="CRÍTICO"/>
    <s v="CRÍTICO"/>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x v="58"/>
    <s v="ACTIVO"/>
    <x v="0"/>
    <s v="ELIMINADO"/>
    <m/>
    <s v="Secretaría de Vivienda Social y Hábitat"/>
    <x v="2"/>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n v="0"/>
    <s v=""/>
    <x v="1"/>
    <x v="1"/>
    <s v="CRÍTICO"/>
    <s v="CRÍTICO"/>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x v="59"/>
    <s v="ACTIVO"/>
    <x v="0"/>
    <m/>
    <m/>
    <s v="Secretaría de Vivienda Social y Hábitat"/>
    <x v="1"/>
    <s v="Valor"/>
    <s v="Número de Subsidios Municipales de Vivienda asignados y Número de viviendas entregadas en el trimestre  sobre Número de viviendas entregadas en el trimestre"/>
    <s v="(V1 / V2)"/>
    <x v="1"/>
    <n v="56"/>
    <n v="56"/>
    <n v="56"/>
    <n v="56"/>
    <n v="58"/>
    <m/>
    <m/>
    <n v="63"/>
    <m/>
    <m/>
    <m/>
    <m/>
    <m/>
    <m/>
    <m/>
    <m/>
    <m/>
    <x v="23"/>
    <x v="43"/>
    <n v="0"/>
    <n v="0"/>
    <s v="POSITIVA"/>
    <x v="2"/>
    <x v="0"/>
    <s v="CRÍTICO"/>
    <s v="CRÍTICO"/>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x v="60"/>
    <s v="ACTIVO"/>
    <x v="0"/>
    <m/>
    <m/>
    <s v="Secretaría de Vivienda Social y Hábitat"/>
    <x v="0"/>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n v="0"/>
    <s v="POSITIVA"/>
    <x v="2"/>
    <x v="0"/>
    <s v="CRÍTICO"/>
    <s v="CRÍTICO"/>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x v="61"/>
    <s v="ACTIVO"/>
    <x v="0"/>
    <m/>
    <m/>
    <s v="Secretaría de Vivienda Social y Hábitat"/>
    <x v="2"/>
    <s v="Porcentaje"/>
    <s v="Número de Viviendas entregadas y subsidios entregados en el año sobre Déficit cuantitativo y cualitativo de vivienda de la vigencia actual por cien"/>
    <s v="(V1 / V2) * 100"/>
    <x v="0"/>
    <m/>
    <n v="0.3"/>
    <m/>
    <n v="0.3"/>
    <n v="0.03"/>
    <m/>
    <m/>
    <m/>
    <m/>
    <m/>
    <m/>
    <m/>
    <m/>
    <m/>
    <m/>
    <m/>
    <m/>
    <x v="0"/>
    <x v="45"/>
    <m/>
    <n v="0"/>
    <s v=""/>
    <x v="0"/>
    <x v="1"/>
    <s v="NO APLICA"/>
    <s v="CRÍTICO"/>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s v="Secretaría de Salud Pública"/>
    <x v="0"/>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n v="0"/>
    <s v=""/>
    <x v="2"/>
    <x v="5"/>
    <s v="CRÍTICO"/>
    <s v="CRÍTICO"/>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s v="Secretaría de Salud Pública"/>
    <x v="0"/>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n v="0"/>
    <s v=""/>
    <x v="2"/>
    <x v="5"/>
    <s v="CRÍTICO"/>
    <s v="CRÍTICO"/>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s v="Secretaría de Salud Pública"/>
    <x v="1"/>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n v="0"/>
    <s v=""/>
    <x v="2"/>
    <x v="5"/>
    <s v="CRÍTICO"/>
    <s v="CRÍTICO"/>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s v="Secretaría de Salud Pública"/>
    <x v="2"/>
    <s v="Porcentaje"/>
    <s v="Sumatoria de indicadores de efectividad en salud controlados sobre sumatoria de indicadores de efectividad en salud priorizados por cien "/>
    <s v="(V1 / V2) * 100"/>
    <x v="2"/>
    <m/>
    <m/>
    <m/>
    <n v="0.83"/>
    <m/>
    <m/>
    <m/>
    <m/>
    <m/>
    <m/>
    <m/>
    <m/>
    <m/>
    <m/>
    <m/>
    <m/>
    <m/>
    <x v="0"/>
    <x v="19"/>
    <m/>
    <m/>
    <s v=""/>
    <x v="0"/>
    <x v="4"/>
    <s v="NO APLICA"/>
    <s v="CRÍTICO"/>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x v="66"/>
    <s v="ACTIVO"/>
    <x v="0"/>
    <m/>
    <m/>
    <s v="Secretaría de Bienestar Social"/>
    <x v="0"/>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m/>
    <s v=""/>
    <x v="0"/>
    <x v="1"/>
    <s v="NO APLICA"/>
    <s v="CRÍTICO"/>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x v="67"/>
    <s v="ACTIVO"/>
    <x v="2"/>
    <s v="ELIMINADO"/>
    <m/>
    <s v="Secretaría de Bienestar Social"/>
    <x v="0"/>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n v="0"/>
    <s v=""/>
    <x v="2"/>
    <x v="1"/>
    <s v="CRÍTICO"/>
    <s v="CRÍTICO"/>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x v="68"/>
    <s v="ACTIVO"/>
    <x v="0"/>
    <m/>
    <m/>
    <s v="Secretaría de Bienestar Social"/>
    <x v="0"/>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n v="0"/>
    <s v=""/>
    <x v="2"/>
    <x v="3"/>
    <s v="BAJO"/>
    <s v="CRÍTICO"/>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x v="69"/>
    <s v="ACTIVO"/>
    <x v="0"/>
    <m/>
    <m/>
    <s v="Secretaría de Bienestar Social"/>
    <x v="0"/>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e v="#DIV/0!"/>
    <s v=""/>
    <x v="2"/>
    <x v="6"/>
    <e v="#DIV/0!"/>
    <e v="#DIV/0!"/>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x v="70"/>
    <s v="NUEVO"/>
    <x v="0"/>
    <m/>
    <m/>
    <s v="Secretaría de Bienestar Social"/>
    <x v="0"/>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m/>
    <s v=""/>
    <x v="0"/>
    <x v="2"/>
    <m/>
    <m/>
  </r>
  <r>
    <n v="72"/>
    <s v="Cali progresa contigo 2016 - 2019"/>
    <s v="1. Cali Social y Diversa"/>
    <s v="No aplica"/>
    <s v="No aplica"/>
    <s v="Desarrollo Social MMDS01"/>
    <s v="MISIONAL"/>
    <s v="MMDS01.07"/>
    <x v="13"/>
    <s v="NO APLICA"/>
    <s v="MMDS01.07.18.P08 - MMDS01.07.18.P09 - MMDS01.07.18.P11"/>
    <s v="MMDS01.07.18.FT06"/>
    <x v="71"/>
    <s v="NUEVO"/>
    <x v="0"/>
    <m/>
    <m/>
    <s v="Secretaría de Bienestar Social"/>
    <x v="2"/>
    <s v="Porcentaje"/>
    <s v="Número de personas que cobran los subsidios sobre "/>
    <m/>
    <x v="1"/>
    <n v="1"/>
    <n v="1"/>
    <n v="1"/>
    <n v="1"/>
    <m/>
    <m/>
    <m/>
    <n v="0.7"/>
    <m/>
    <m/>
    <m/>
    <m/>
    <m/>
    <m/>
    <m/>
    <m/>
    <s v="CRECIENTE"/>
    <x v="0"/>
    <x v="50"/>
    <m/>
    <m/>
    <s v=""/>
    <x v="6"/>
    <x v="2"/>
    <m/>
    <m/>
  </r>
  <r>
    <n v="73"/>
    <s v="Cali progresa contigo 2016 - 2019"/>
    <s v="1. Cali Social y Diversa"/>
    <s v="No aplica"/>
    <s v="No aplica"/>
    <s v="Desarrollo Social MMDS01"/>
    <s v="MISIONAL"/>
    <s v="MMDS01.07"/>
    <x v="13"/>
    <s v="NO APLICA"/>
    <s v="MMDS01.07.18.P19"/>
    <s v="MMDS01.07.18.FT07"/>
    <x v="72"/>
    <s v="NUEVO"/>
    <x v="0"/>
    <m/>
    <m/>
    <s v="Secretaría de Bienestar Social"/>
    <x v="0"/>
    <s v="Porcentaje"/>
    <s v="Número de personas que reciben atencion humanitaria inmediata sobre Número de total de personas que solicitan la atención humanitaria de acuerdo con los terminos de ley"/>
    <m/>
    <x v="1"/>
    <n v="1"/>
    <n v="1"/>
    <n v="1"/>
    <n v="1"/>
    <m/>
    <m/>
    <m/>
    <n v="1"/>
    <m/>
    <m/>
    <m/>
    <m/>
    <m/>
    <m/>
    <m/>
    <m/>
    <s v="CRECIENTE"/>
    <x v="0"/>
    <x v="23"/>
    <m/>
    <m/>
    <s v=""/>
    <x v="6"/>
    <x v="0"/>
    <m/>
    <m/>
  </r>
  <r>
    <n v="74"/>
    <s v="Cali progresa contigo 2016 - 2019"/>
    <s v="1. Cali Social y Diversa"/>
    <s v="4106. Lucha contra la pobreza extrema"/>
    <s v="4106001. Atención a población en extrema vulnerabilidad."/>
    <s v="Desarrollo Social MMDS01"/>
    <s v="MISIONAL"/>
    <s v="MMDS01.07"/>
    <x v="13"/>
    <s v="NO APLICA"/>
    <s v="No Aplica"/>
    <s v="MMDS01.07.18.FT08"/>
    <x v="73"/>
    <s v="NUEVO"/>
    <x v="0"/>
    <m/>
    <m/>
    <s v="Secretaría de Bienestar Social"/>
    <x v="2"/>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m/>
    <s v=""/>
    <x v="6"/>
    <x v="1"/>
    <m/>
    <m/>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x v="74"/>
    <s v="NUEVO"/>
    <x v="0"/>
    <m/>
    <m/>
    <s v="Secretaría de Bienestar Social"/>
    <x v="2"/>
    <s v="Porcentaje"/>
    <s v="Número de personas que califican el servicio como satisfactorio sobre Número de personas que diligencian las encuestas de satisfacción con los servicios"/>
    <m/>
    <x v="1"/>
    <n v="1"/>
    <n v="1"/>
    <n v="1"/>
    <n v="1"/>
    <m/>
    <m/>
    <m/>
    <n v="1"/>
    <m/>
    <m/>
    <m/>
    <m/>
    <m/>
    <m/>
    <m/>
    <m/>
    <s v="CRECIENTE"/>
    <x v="0"/>
    <x v="23"/>
    <m/>
    <m/>
    <s v=""/>
    <x v="6"/>
    <x v="0"/>
    <m/>
    <m/>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x v="75"/>
    <s v="ACTIVO"/>
    <x v="0"/>
    <m/>
    <m/>
    <s v="Departamento Administrativo de Planeación Municipal"/>
    <x v="0"/>
    <s v="Porcentaje"/>
    <s v="Sumatoria de los avances porcentuales de los programas del PGIRS sobre Número de programas del PGIRS"/>
    <s v="(V1 / V2) * 100"/>
    <x v="2"/>
    <m/>
    <m/>
    <m/>
    <m/>
    <m/>
    <m/>
    <m/>
    <m/>
    <m/>
    <m/>
    <m/>
    <m/>
    <m/>
    <m/>
    <m/>
    <m/>
    <m/>
    <x v="0"/>
    <x v="19"/>
    <m/>
    <m/>
    <s v=""/>
    <x v="0"/>
    <x v="4"/>
    <s v="NO APLICA"/>
    <s v="CRÍTICO"/>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x v="76"/>
    <s v="ACTIVO"/>
    <x v="2"/>
    <s v="ELIMINADO"/>
    <m/>
    <s v="Departamento Administrativo de Planeación Municipal"/>
    <x v="1"/>
    <s v="Porcentaje"/>
    <s v="Sumatoria de los resultados de los programas del PGIRS  sobre el Número de programas del PGIRS"/>
    <s v="(V1 / V2)"/>
    <x v="0"/>
    <m/>
    <n v="1"/>
    <m/>
    <n v="1"/>
    <m/>
    <m/>
    <m/>
    <m/>
    <m/>
    <m/>
    <m/>
    <m/>
    <m/>
    <m/>
    <m/>
    <m/>
    <m/>
    <x v="0"/>
    <x v="19"/>
    <m/>
    <n v="0"/>
    <s v=""/>
    <x v="0"/>
    <x v="4"/>
    <s v="NO APLICA"/>
    <s v="CRÍTICO"/>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x v="77"/>
    <s v="ACTIVO"/>
    <x v="0"/>
    <m/>
    <m/>
    <s v="Departamento Administrativo de Planeación Municipal"/>
    <x v="0"/>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n v="0"/>
    <s v="POSITIVA"/>
    <x v="0"/>
    <x v="0"/>
    <s v="NO APLICA"/>
    <s v="CRÍTICO"/>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x v="78"/>
    <s v="ACTIVO"/>
    <x v="0"/>
    <m/>
    <m/>
    <s v="Departamento Administrativo de Planeación Municipal"/>
    <x v="0"/>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n v="0"/>
    <s v=""/>
    <x v="0"/>
    <x v="3"/>
    <s v="NO APLICA"/>
    <s v="CRÍTICO"/>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x v="79"/>
    <s v="ACTIVO"/>
    <x v="0"/>
    <m/>
    <m/>
    <s v="Departamento Administrativo de Planeación Municipal"/>
    <x v="0"/>
    <s v="Porcentaje"/>
    <s v="Metadatos elaborados en un año sobre Metadatos planeados para un año"/>
    <s v="(V1/V2)*100"/>
    <x v="2"/>
    <m/>
    <m/>
    <m/>
    <n v="1"/>
    <m/>
    <m/>
    <m/>
    <m/>
    <m/>
    <m/>
    <m/>
    <m/>
    <m/>
    <m/>
    <m/>
    <m/>
    <m/>
    <x v="0"/>
    <x v="19"/>
    <m/>
    <n v="0"/>
    <s v=""/>
    <x v="0"/>
    <x v="4"/>
    <s v="NO APLICA"/>
    <s v="CRÍTICO"/>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x v="80"/>
    <s v="ACTIVO"/>
    <x v="0"/>
    <m/>
    <m/>
    <s v="Unidad Administrativa Especial de Servicios Públicos"/>
    <x v="0"/>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n v="0"/>
    <s v="POSITIVA"/>
    <x v="0"/>
    <x v="0"/>
    <s v="NO APLICA"/>
    <s v="CRÍTICO"/>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x v="81"/>
    <s v="ACTIVO"/>
    <x v="0"/>
    <m/>
    <m/>
    <s v="Unidad Administrativa Especial de Servicios Públicos"/>
    <x v="0"/>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n v="0"/>
    <s v="POSITIVA"/>
    <x v="0"/>
    <x v="0"/>
    <s v="NO APLICA"/>
    <s v="CRÍTICO"/>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x v="82"/>
    <s v="ACTIVO"/>
    <x v="0"/>
    <m/>
    <m/>
    <s v="Unidad Administrativa Especial de Servicios Públicos"/>
    <x v="0"/>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n v="0"/>
    <s v=""/>
    <x v="0"/>
    <x v="2"/>
    <s v="NO APLICA"/>
    <s v="CRÍTICO"/>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x v="83"/>
    <s v="ACTIVO"/>
    <x v="0"/>
    <m/>
    <m/>
    <s v="Unidad Administrativa Especial de Servicios Públicos"/>
    <x v="0"/>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n v="0"/>
    <s v=""/>
    <x v="0"/>
    <x v="1"/>
    <s v="NO APLICA"/>
    <s v="CRÍTICO"/>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x v="84"/>
    <s v="ACTIVO"/>
    <x v="0"/>
    <m/>
    <m/>
    <s v="Unidad Administrativa Especial de Servicios Públicos"/>
    <x v="0"/>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n v="0"/>
    <s v=""/>
    <x v="0"/>
    <x v="0"/>
    <s v="NO APLICA"/>
    <s v="CRÍTICO"/>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x v="85"/>
    <s v="ACTIVO"/>
    <x v="0"/>
    <m/>
    <m/>
    <s v="Unidad Administrativa Especial de Servicios Públicos"/>
    <x v="0"/>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n v="0"/>
    <s v=""/>
    <x v="2"/>
    <x v="0"/>
    <s v="CRÍTICO"/>
    <s v="CRÍTICO"/>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x v="86"/>
    <s v="ACTIVO"/>
    <x v="0"/>
    <m/>
    <m/>
    <s v="Unidad Administrativa Especial de Servicios Públicos"/>
    <x v="0"/>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n v="0"/>
    <s v="POSITIVA"/>
    <x v="2"/>
    <x v="0"/>
    <s v="CRÍTICO"/>
    <s v="CRÍTICO"/>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x v="87"/>
    <s v="ACTIVO"/>
    <x v="0"/>
    <m/>
    <m/>
    <s v="Unidad Administrativa Especial de Servicios Públicos"/>
    <x v="0"/>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n v="0"/>
    <s v=""/>
    <x v="2"/>
    <x v="0"/>
    <s v="CRÍTICO"/>
    <s v="CRÍTICO"/>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x v="88"/>
    <s v="ACTIVO"/>
    <x v="0"/>
    <m/>
    <m/>
    <s v="Unidad Administrativa Especial de Servicios Públicos"/>
    <x v="0"/>
    <s v="Porcentaje"/>
    <s v="Número total de cuentas de cobro verificadas por el municipio sobre Número de cuentas de cobro por deficit de subsidios radicadas por las ESPD"/>
    <s v="(V1 / V2) * 100"/>
    <x v="0"/>
    <m/>
    <n v="1"/>
    <m/>
    <n v="1"/>
    <n v="1"/>
    <m/>
    <m/>
    <m/>
    <m/>
    <m/>
    <m/>
    <m/>
    <m/>
    <m/>
    <m/>
    <m/>
    <m/>
    <x v="0"/>
    <x v="23"/>
    <m/>
    <n v="0"/>
    <s v=""/>
    <x v="0"/>
    <x v="0"/>
    <s v="NO APLICA"/>
    <s v="CRÍTICO"/>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x v="89"/>
    <s v="ACTIVO"/>
    <x v="0"/>
    <m/>
    <m/>
    <s v="Unidad Administrativa Especial de Servicios Públicos"/>
    <x v="0"/>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n v="0"/>
    <s v=""/>
    <x v="1"/>
    <x v="0"/>
    <s v="CRÍTICO"/>
    <s v="CRÍTICO"/>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x v="90"/>
    <s v="ACTIVO"/>
    <x v="0"/>
    <m/>
    <m/>
    <s v="Unidad Administrativa Especial de Servicios Públicos"/>
    <x v="0"/>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n v="0"/>
    <s v="POSITIVA"/>
    <x v="2"/>
    <x v="0"/>
    <s v="CRÍTICO"/>
    <s v="CRÍTICO"/>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x v="91"/>
    <s v="NO APLICA"/>
    <x v="3"/>
    <m/>
    <m/>
    <s v="Unidad Administrativa Especial de Servicios Públicos"/>
    <x v="0"/>
    <s v="Porcentaje"/>
    <s v="Número de visitas de seguimiento  realizadas sobre Número de visitas de seguimiento  programadas"/>
    <s v="(V1 / V2) * 100"/>
    <x v="1"/>
    <n v="0.8"/>
    <n v="0.8"/>
    <n v="0.8"/>
    <n v="0.8"/>
    <m/>
    <m/>
    <m/>
    <m/>
    <m/>
    <m/>
    <m/>
    <m/>
    <m/>
    <m/>
    <m/>
    <m/>
    <m/>
    <x v="0"/>
    <x v="19"/>
    <n v="0"/>
    <n v="0"/>
    <s v=""/>
    <x v="6"/>
    <x v="4"/>
    <s v="CRÍTICO"/>
    <s v="CRÍTICO"/>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x v="92"/>
    <s v="NO APLICA"/>
    <x v="3"/>
    <m/>
    <m/>
    <s v="Unidad Administrativa Especial de Servicios Públicos"/>
    <x v="2"/>
    <s v="Porcentaje"/>
    <s v="Número de novedades detectadas en el periodo inmediatamente anterior sobre Número de novedades detectadas en el periodo "/>
    <s v="(V2 / V1) -1*100"/>
    <x v="1"/>
    <n v="-0.02"/>
    <n v="-0.02"/>
    <n v="-0.02"/>
    <n v="-0.02"/>
    <m/>
    <m/>
    <m/>
    <m/>
    <m/>
    <m/>
    <m/>
    <m/>
    <m/>
    <m/>
    <m/>
    <m/>
    <m/>
    <x v="0"/>
    <x v="19"/>
    <n v="0"/>
    <n v="0"/>
    <s v=""/>
    <x v="6"/>
    <x v="4"/>
    <s v="CRÍTICO"/>
    <s v="CRÍTICO"/>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x v="93"/>
    <s v="NO APLICA"/>
    <x v="3"/>
    <m/>
    <m/>
    <s v="Unidad Administrativa Especial de Servicios Públicos"/>
    <x v="0"/>
    <s v="Porcentaje"/>
    <s v="Número de novedades atendidas oportunamente sobre Número de novedades reportadas"/>
    <s v="(V1 / V2) * 100"/>
    <x v="1"/>
    <n v="1"/>
    <n v="1"/>
    <n v="1"/>
    <n v="1"/>
    <m/>
    <m/>
    <m/>
    <m/>
    <m/>
    <m/>
    <m/>
    <m/>
    <m/>
    <m/>
    <m/>
    <m/>
    <m/>
    <x v="0"/>
    <x v="19"/>
    <n v="0"/>
    <n v="0"/>
    <s v=""/>
    <x v="6"/>
    <x v="4"/>
    <s v="CRÍTICO"/>
    <s v="CRÍTICO"/>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x v="94"/>
    <s v="ACTIVO"/>
    <x v="0"/>
    <m/>
    <m/>
    <s v="Departamento Administrativo de Hacienda Municipal"/>
    <x v="0"/>
    <s v="Porcentaje"/>
    <s v="Número de Mutaciones Realizadas  sobre el Número de Mutaciones Radicadas por cien (100) ."/>
    <s v="(V1 / V2) * 100"/>
    <x v="1"/>
    <n v="0.3"/>
    <n v="0.5"/>
    <n v="0.7"/>
    <n v="1"/>
    <n v="0.22"/>
    <m/>
    <m/>
    <m/>
    <m/>
    <m/>
    <m/>
    <m/>
    <m/>
    <m/>
    <m/>
    <m/>
    <m/>
    <x v="33"/>
    <x v="33"/>
    <n v="0"/>
    <n v="0"/>
    <s v=""/>
    <x v="3"/>
    <x v="5"/>
    <s v="CRÍTICO"/>
    <s v="CRÍTICO"/>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x v="95"/>
    <s v="ACTIVO"/>
    <x v="0"/>
    <m/>
    <m/>
    <s v="Departamento Administrativo de Hacienda Municipal"/>
    <x v="1"/>
    <s v="Porcentaje"/>
    <s v="Número de solicitudes realizadas a tiempo sobre el Número de solicitudes de mutacion radicadas por cien (100)"/>
    <s v="(V1 / V2) * 100"/>
    <x v="3"/>
    <n v="1"/>
    <n v="1"/>
    <n v="1"/>
    <n v="1"/>
    <n v="0"/>
    <n v="0.03"/>
    <n v="0.03"/>
    <m/>
    <m/>
    <m/>
    <m/>
    <m/>
    <m/>
    <m/>
    <m/>
    <m/>
    <m/>
    <x v="34"/>
    <x v="33"/>
    <n v="0"/>
    <n v="0"/>
    <s v=""/>
    <x v="1"/>
    <x v="5"/>
    <s v="CRÍTICO"/>
    <s v="CRÍTICO"/>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x v="96"/>
    <s v="ACTIVO"/>
    <x v="0"/>
    <m/>
    <m/>
    <s v="Departamento Administrativo de Hacienda Municipal"/>
    <x v="2"/>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m/>
    <s v=""/>
    <x v="1"/>
    <x v="5"/>
    <m/>
    <m/>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x v="97"/>
    <s v="NO APLICA"/>
    <x v="1"/>
    <s v="NUEVO"/>
    <m/>
    <s v="Departamento Administrativo de Hacienda Municipal"/>
    <x v="0"/>
    <s v="Porcentaje"/>
    <s v="Número de predios modificados en la variable física sobre Predios de la base de datos cartográfica"/>
    <s v="(V1 / V2) * 100"/>
    <x v="3"/>
    <n v="1"/>
    <n v="1"/>
    <n v="1"/>
    <n v="1"/>
    <m/>
    <m/>
    <m/>
    <m/>
    <m/>
    <m/>
    <m/>
    <m/>
    <m/>
    <m/>
    <m/>
    <m/>
    <m/>
    <x v="0"/>
    <x v="19"/>
    <m/>
    <m/>
    <s v=""/>
    <x v="6"/>
    <x v="4"/>
    <m/>
    <m/>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x v="98"/>
    <s v="NO APLICA"/>
    <x v="1"/>
    <s v="NUEVO"/>
    <m/>
    <s v="Departamento Administrativo de Hacienda Municipal"/>
    <x v="0"/>
    <s v="Porcentaje"/>
    <s v="Número de Rectificaciones de oficio realizadas en el periodo fiscal sobre Número de inconsistencias identificadas"/>
    <s v="(V1 / V2) * 100"/>
    <x v="1"/>
    <n v="0.3"/>
    <n v="0.5"/>
    <n v="0.7"/>
    <n v="1"/>
    <m/>
    <m/>
    <m/>
    <m/>
    <m/>
    <m/>
    <m/>
    <m/>
    <m/>
    <m/>
    <m/>
    <m/>
    <m/>
    <x v="0"/>
    <x v="19"/>
    <m/>
    <m/>
    <s v=""/>
    <x v="6"/>
    <x v="4"/>
    <m/>
    <m/>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x v="99"/>
    <s v="NO APLICA"/>
    <x v="1"/>
    <s v="NUEVO"/>
    <m/>
    <s v="Departamento Administrativo de Hacienda Municipal"/>
    <x v="1"/>
    <s v="Porcentaje"/>
    <s v="Número de Visitas a Campo Atendidas sobre Número de Visitas a Campo Solicitadas"/>
    <s v="(V1 / V2) * 100"/>
    <x v="3"/>
    <n v="1"/>
    <n v="1"/>
    <n v="1"/>
    <n v="1"/>
    <m/>
    <m/>
    <m/>
    <m/>
    <m/>
    <m/>
    <m/>
    <m/>
    <m/>
    <m/>
    <m/>
    <m/>
    <m/>
    <x v="0"/>
    <x v="19"/>
    <m/>
    <m/>
    <s v=""/>
    <x v="6"/>
    <x v="4"/>
    <m/>
    <m/>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x v="100"/>
    <s v="ACTIVO"/>
    <x v="0"/>
    <m/>
    <m/>
    <s v="Secretaría de Infraestructura"/>
    <x v="1"/>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n v="0"/>
    <s v=""/>
    <x v="2"/>
    <x v="2"/>
    <s v="CRÍTICO"/>
    <s v="CRÍTICO"/>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x v="101"/>
    <s v="ACTIVO"/>
    <x v="0"/>
    <m/>
    <m/>
    <s v="Secretaría de Infraestructura"/>
    <x v="0"/>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n v="0"/>
    <m/>
    <m/>
    <m/>
    <m/>
    <m/>
    <m/>
    <m/>
    <m/>
    <m/>
    <x v="9"/>
    <x v="33"/>
    <n v="0"/>
    <n v="0"/>
    <s v=""/>
    <x v="2"/>
    <x v="5"/>
    <s v="CRÍTICO"/>
    <s v="CRÍTICO"/>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x v="102"/>
    <s v="ACTIVO"/>
    <x v="0"/>
    <m/>
    <m/>
    <s v="Secretaria Desarrollo Económico "/>
    <x v="0"/>
    <s v="Número"/>
    <s v="Personas en edad de trabajar (PET) de la ciudad de Cali que asistieron a las ferias y jornadas de empleo"/>
    <s v="V1"/>
    <x v="3"/>
    <n v="100"/>
    <n v="200"/>
    <n v="300"/>
    <n v="300"/>
    <n v="0"/>
    <n v="0"/>
    <n v="0"/>
    <n v="0"/>
    <n v="0"/>
    <n v="0"/>
    <m/>
    <m/>
    <m/>
    <m/>
    <m/>
    <m/>
    <m/>
    <x v="32"/>
    <x v="33"/>
    <n v="0"/>
    <n v="0"/>
    <s v=""/>
    <x v="1"/>
    <x v="1"/>
    <s v="CRÍTICO"/>
    <s v="CRÍTICO"/>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x v="103"/>
    <s v="ACTIVO"/>
    <x v="0"/>
    <m/>
    <m/>
    <s v="Secretaria Desarrollo Económico "/>
    <x v="0"/>
    <s v="Número"/>
    <s v="Número de Personas en edad de trabajar (PET) que viven en la cudad de cali que se beneficiaron de las rutas de empleo"/>
    <s v="V1"/>
    <x v="2"/>
    <m/>
    <m/>
    <m/>
    <n v="3000"/>
    <m/>
    <m/>
    <m/>
    <m/>
    <m/>
    <m/>
    <m/>
    <m/>
    <m/>
    <m/>
    <m/>
    <m/>
    <m/>
    <x v="0"/>
    <x v="19"/>
    <m/>
    <n v="0"/>
    <s v=""/>
    <x v="0"/>
    <x v="4"/>
    <s v="NO APLICA"/>
    <s v="CRÍTICO"/>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x v="104"/>
    <s v="ACTIVO"/>
    <x v="0"/>
    <m/>
    <m/>
    <s v="Secretaria Desarrollo Económico "/>
    <x v="0"/>
    <s v="Número"/>
    <s v="Número de unidades produtivas fortalecidas a traves de los proyectos"/>
    <s v="V1"/>
    <x v="0"/>
    <m/>
    <n v="30"/>
    <m/>
    <n v="125"/>
    <n v="30"/>
    <m/>
    <m/>
    <m/>
    <m/>
    <m/>
    <n v="30"/>
    <m/>
    <m/>
    <m/>
    <m/>
    <m/>
    <m/>
    <x v="0"/>
    <x v="23"/>
    <m/>
    <n v="0.24"/>
    <s v=""/>
    <x v="0"/>
    <x v="0"/>
    <s v="NO APLICA"/>
    <s v="CRÍTICO"/>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x v="105"/>
    <s v="ACTIVO"/>
    <x v="0"/>
    <m/>
    <m/>
    <s v="Secretaria Desarrollo Económico "/>
    <x v="2"/>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n v="0"/>
    <s v=""/>
    <x v="0"/>
    <x v="1"/>
    <s v="NO APLICA"/>
    <s v="CRÍTICO"/>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x v="106"/>
    <s v="ACTIVO"/>
    <x v="0"/>
    <m/>
    <m/>
    <s v="Departamento administrativo de gestión del Medio Ambiente  - DAGMA"/>
    <x v="2"/>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n v="0"/>
    <s v=""/>
    <x v="2"/>
    <x v="0"/>
    <s v="CRÍTICO"/>
    <s v="CRÍTICO"/>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x v="107"/>
    <s v="ACTIVO"/>
    <x v="0"/>
    <m/>
    <m/>
    <s v="Departamento administrativo de gestión del Medio Ambiente  - DAGMA"/>
    <x v="2"/>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n v="0"/>
    <s v=""/>
    <x v="0"/>
    <x v="4"/>
    <s v="NO APLICA"/>
    <s v="CRÍTICO"/>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x v="108"/>
    <s v="ACTIVO"/>
    <x v="0"/>
    <m/>
    <m/>
    <s v="Departamento administrativo de gestión del Medio Ambiente  - DAGMA"/>
    <x v="0"/>
    <s v="Porcentaje"/>
    <s v="V1 = Número de zonas verdes públicas nuevas  adoptadas en la vigencia_x000a__x000a_V2 = Número de zonas verdes públicas adoptadas proyectadas para la vigencia"/>
    <s v="(V1 / V2 ) * 100"/>
    <x v="0"/>
    <m/>
    <n v="0.5"/>
    <m/>
    <n v="1"/>
    <n v="0.44"/>
    <m/>
    <m/>
    <m/>
    <m/>
    <m/>
    <m/>
    <m/>
    <m/>
    <m/>
    <m/>
    <m/>
    <m/>
    <x v="0"/>
    <x v="62"/>
    <m/>
    <n v="0"/>
    <s v=""/>
    <x v="0"/>
    <x v="0"/>
    <s v="NO APLICA"/>
    <s v="CRÍTICO"/>
  </r>
  <r>
    <n v="110"/>
    <s v="Cali progresa contigo 2016 - 2019"/>
    <s v="1. Cali Social y Diversa"/>
    <s v="1: Construyendo Sociedad"/>
    <s v="3: Vida, Familia y Salud mental"/>
    <s v="Convivencia y Seguridad"/>
    <s v="MISIONAL"/>
    <s v="MMCS03.01"/>
    <x v="21"/>
    <s v="Resolucion de conflictos"/>
    <s v="MMCS03.01.02.18.P01  MMCS03.01.02.18.P02"/>
    <s v="MMCS03.01.18.FT01"/>
    <x v="109"/>
    <s v="ACTIVO"/>
    <x v="0"/>
    <m/>
    <m/>
    <s v="Secretaría de Seguridad y Justicia"/>
    <x v="0"/>
    <s v="Porcentaje"/>
    <s v="PCbajo=Punto de corte menor o igual a Cp."/>
    <s v="(V1 / V2) * 100"/>
    <x v="3"/>
    <n v="0.55000000000000004"/>
    <n v="0.55000000000000004"/>
    <n v="0.55000000000000004"/>
    <n v="0.55000000000000004"/>
    <n v="0.48"/>
    <n v="0.36"/>
    <n v="0.56000000000000005"/>
    <n v="0.35"/>
    <n v="0.36"/>
    <n v="0.57999999999999996"/>
    <m/>
    <m/>
    <m/>
    <m/>
    <m/>
    <m/>
    <m/>
    <x v="37"/>
    <x v="63"/>
    <n v="0"/>
    <n v="0"/>
    <s v=""/>
    <x v="2"/>
    <x v="2"/>
    <s v="CRÍTICO"/>
    <s v="CRÍTICO"/>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x v="110"/>
    <s v="ACTIVO"/>
    <x v="0"/>
    <m/>
    <m/>
    <s v="Secretaría de Seguridad y Justicia"/>
    <x v="0"/>
    <s v="Porcentaje"/>
    <s v="Ialto=Valor del ICA correpondiente al PC alto."/>
    <s v="(V1 / V2) * 100"/>
    <x v="3"/>
    <n v="1"/>
    <n v="1"/>
    <n v="1"/>
    <n v="1"/>
    <n v="0"/>
    <n v="0"/>
    <n v="0"/>
    <n v="1"/>
    <n v="1"/>
    <n v="1"/>
    <m/>
    <m/>
    <m/>
    <m/>
    <m/>
    <m/>
    <m/>
    <x v="32"/>
    <x v="23"/>
    <n v="0"/>
    <n v="0"/>
    <s v=""/>
    <x v="1"/>
    <x v="0"/>
    <s v="CRÍTICO"/>
    <s v="CRÍTICO"/>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x v="111"/>
    <s v="ACTIVO"/>
    <x v="0"/>
    <m/>
    <m/>
    <s v="Secretaría de Seguridad y Justicia"/>
    <x v="0"/>
    <s v="Porcentaje"/>
    <s v="Ibajo=Valor del ICA correpondiente al PC bajo."/>
    <s v="(V1 / V2) * 100"/>
    <x v="3"/>
    <n v="0.5"/>
    <n v="0.5"/>
    <n v="0.5"/>
    <n v="0.5"/>
    <n v="0.49"/>
    <n v="0.55000000000000004"/>
    <n v="0.52"/>
    <n v="0.56999999999999995"/>
    <n v="0.73"/>
    <n v="1.35"/>
    <m/>
    <m/>
    <m/>
    <m/>
    <m/>
    <m/>
    <m/>
    <x v="38"/>
    <x v="64"/>
    <n v="0"/>
    <n v="0"/>
    <s v="POSITIVA"/>
    <x v="2"/>
    <x v="0"/>
    <s v="CRÍTICO"/>
    <s v="CRÍTICO"/>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x v="112"/>
    <s v="ACTIVO"/>
    <x v="0"/>
    <m/>
    <m/>
    <s v="Secretaría de Seguridad y Justicia"/>
    <x v="2"/>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n v="0"/>
    <s v=""/>
    <x v="2"/>
    <x v="0"/>
    <s v="CRÍTICO"/>
    <s v="CRÍTICO"/>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x v="113"/>
    <s v="ACTIVO"/>
    <x v="0"/>
    <m/>
    <m/>
    <s v="Secretaría de Seguridad y Justicia"/>
    <x v="1"/>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n v="0"/>
    <s v=""/>
    <x v="2"/>
    <x v="0"/>
    <s v="CRÍTICO"/>
    <s v="CRÍTICO"/>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x v="114"/>
    <s v="ACTIVO"/>
    <x v="2"/>
    <s v="ELIMINADO"/>
    <m/>
    <s v="Secretaría de Seguridad y Justicia"/>
    <x v="1"/>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n v="0"/>
    <s v=""/>
    <x v="1"/>
    <x v="1"/>
    <s v="CRÍTICO"/>
    <s v="CRÍTICO"/>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x v="115"/>
    <s v="ACTIVO"/>
    <x v="0"/>
    <m/>
    <m/>
    <s v="Secretaría de Seguridad y Justicia"/>
    <x v="1"/>
    <s v="Número"/>
    <s v="Número de publicidad exterior visual  desmontadas que no cumplen con la norma legal vigente sobre el Número de operativos ejecutados mensuamente "/>
    <s v="(V1 / V2) * 100"/>
    <x v="3"/>
    <n v="40"/>
    <n v="40"/>
    <n v="40"/>
    <n v="40"/>
    <n v="0"/>
    <n v="61"/>
    <n v="42"/>
    <n v="56"/>
    <n v="45"/>
    <n v="47"/>
    <m/>
    <m/>
    <m/>
    <m/>
    <m/>
    <m/>
    <m/>
    <x v="41"/>
    <x v="67"/>
    <n v="0"/>
    <n v="0"/>
    <s v="POSITIVA"/>
    <x v="2"/>
    <x v="0"/>
    <s v="CRÍTICO"/>
    <s v="CRÍTICO"/>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x v="116"/>
    <s v="NUEVO"/>
    <x v="0"/>
    <m/>
    <m/>
    <s v="Secretaría de Seguridad y Justicia"/>
    <x v="0"/>
    <s v="Porcentaje"/>
    <s v="Número de proyectos urbanisticos que presentan infracciones sobre Número de proyectos  urbanísticos controlados"/>
    <s v="(V1 / V2) * 100"/>
    <x v="3"/>
    <n v="0.33"/>
    <n v="0.33"/>
    <n v="0.33"/>
    <n v="0.33"/>
    <m/>
    <m/>
    <m/>
    <n v="0.19"/>
    <n v="0.09"/>
    <n v="0.23"/>
    <m/>
    <m/>
    <m/>
    <m/>
    <m/>
    <m/>
    <m/>
    <x v="0"/>
    <x v="68"/>
    <m/>
    <m/>
    <s v="POSITIVA"/>
    <x v="6"/>
    <x v="0"/>
    <m/>
    <m/>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x v="117"/>
    <s v="NO APLICA"/>
    <x v="1"/>
    <s v="NUEVO"/>
    <m/>
    <s v="Secretaría de Seguridad y Justicia"/>
    <x v="1"/>
    <s v="Número"/>
    <s v="Número de publicidad exterior visual desmontadas que no cumplen con la norma legal vigente"/>
    <s v="V1"/>
    <x v="3"/>
    <n v="865"/>
    <n v="865"/>
    <n v="865"/>
    <n v="865"/>
    <m/>
    <m/>
    <m/>
    <m/>
    <m/>
    <m/>
    <m/>
    <m/>
    <m/>
    <m/>
    <m/>
    <m/>
    <m/>
    <x v="0"/>
    <x v="19"/>
    <m/>
    <m/>
    <s v=""/>
    <x v="6"/>
    <x v="4"/>
    <m/>
    <m/>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x v="118"/>
    <s v="NO APLICA"/>
    <x v="1"/>
    <s v="NUEVO"/>
    <m/>
    <s v="Secretaría de Seguridad y Justicia"/>
    <x v="1"/>
    <s v="Número"/>
    <s v="Número de operativos de espacio público realizados"/>
    <s v="V1"/>
    <x v="3"/>
    <m/>
    <n v="23"/>
    <n v="9"/>
    <n v="6"/>
    <m/>
    <m/>
    <m/>
    <m/>
    <m/>
    <m/>
    <m/>
    <m/>
    <m/>
    <m/>
    <m/>
    <m/>
    <m/>
    <x v="0"/>
    <x v="19"/>
    <m/>
    <m/>
    <s v=""/>
    <x v="6"/>
    <x v="4"/>
    <m/>
    <m/>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x v="119"/>
    <s v="ACTIVO"/>
    <x v="0"/>
    <m/>
    <m/>
    <s v="Departamento Administrativo de Hacienda Municipal"/>
    <x v="1"/>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n v="0"/>
    <s v="POSITIVA"/>
    <x v="4"/>
    <x v="0"/>
    <s v="CRÍTICO"/>
    <s v="CRÍTICO"/>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x v="120"/>
    <s v="ACTIVO"/>
    <x v="0"/>
    <m/>
    <m/>
    <s v="Departamento Administrativo de Hacienda Municipal"/>
    <x v="0"/>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n v="0"/>
    <s v="POSITIVA"/>
    <x v="2"/>
    <x v="0"/>
    <s v="CRÍTICO"/>
    <s v="CRÍTICO"/>
  </r>
  <r>
    <n v="122"/>
    <s v="No aplica"/>
    <s v="No aplica"/>
    <s v="No aplica"/>
    <s v="No aplica"/>
    <s v="MAHP03 - HACIENDA PUBLICA "/>
    <s v="APOYO"/>
    <s v="MAHP03.03"/>
    <x v="23"/>
    <s v="CONTABILIZACION MAHP03.03.01"/>
    <s v="MAHP03.03.02.18 P01 PREPARACIÓN DE LA INFORMACIÓN CONTABLE"/>
    <s v="MAHP03.03.18.FT03"/>
    <x v="121"/>
    <s v="ACTIVO"/>
    <x v="0"/>
    <m/>
    <m/>
    <s v="Departamento Administrativo de Hacienda Municipal"/>
    <x v="0"/>
    <s v="Porcentaje"/>
    <s v="Número total de informes financieros presentados oportunamente sobre el Número de informes financieros por presentar por cien (100)"/>
    <s v="(V1 / V2) * 100"/>
    <x v="3"/>
    <n v="1"/>
    <n v="1"/>
    <n v="1"/>
    <n v="1"/>
    <n v="1"/>
    <n v="1"/>
    <n v="1"/>
    <n v="1"/>
    <n v="1"/>
    <n v="1"/>
    <m/>
    <m/>
    <m/>
    <m/>
    <m/>
    <m/>
    <m/>
    <x v="9"/>
    <x v="23"/>
    <n v="0"/>
    <n v="0"/>
    <s v=""/>
    <x v="2"/>
    <x v="0"/>
    <s v="CRÍTICO"/>
    <s v="CRÍTICO"/>
  </r>
  <r>
    <n v="123"/>
    <s v="No aplica"/>
    <s v="No aplica"/>
    <s v="No aplica"/>
    <s v="No aplica"/>
    <s v="MAHP03 - HACIENDA PUBLICA "/>
    <s v="APOYO"/>
    <s v="MAHP03.03"/>
    <x v="23"/>
    <s v="CONTABILIZACION MAHP03.03.01"/>
    <s v="AFECTA TODOS LOS PROCEDIMIENTOS DE LOS DOS SUBPROCESOS"/>
    <s v="MAHP03.03.18.FT04 "/>
    <x v="122"/>
    <s v="ACTIVO"/>
    <x v="0"/>
    <m/>
    <m/>
    <s v="Departamento Administrativo de Hacienda Municipal"/>
    <x v="2"/>
    <s v="Porcentaje"/>
    <m/>
    <s v="1- (V1/V2)"/>
    <x v="2"/>
    <m/>
    <m/>
    <m/>
    <n v="0.92"/>
    <m/>
    <m/>
    <m/>
    <m/>
    <m/>
    <m/>
    <m/>
    <m/>
    <m/>
    <m/>
    <m/>
    <m/>
    <m/>
    <x v="0"/>
    <x v="19"/>
    <m/>
    <n v="0"/>
    <s v=""/>
    <x v="0"/>
    <x v="4"/>
    <s v="NO APLICA"/>
    <s v="CRÍTICO"/>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x v="123"/>
    <s v="ACTIVO"/>
    <x v="0"/>
    <m/>
    <m/>
    <s v="Departamento Administrativo de Hacienda Municipal"/>
    <x v="1"/>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n v="0"/>
    <s v="POSITIVA"/>
    <x v="2"/>
    <x v="0"/>
    <s v="CRÍTICO"/>
    <s v="CRÍTICO"/>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x v="124"/>
    <s v="ACTIVO"/>
    <x v="0"/>
    <m/>
    <m/>
    <s v="Departamento Administrativo de Hacienda Municipal"/>
    <x v="1"/>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n v="0"/>
    <s v="POSITIVA"/>
    <x v="5"/>
    <x v="0"/>
    <s v="CRÍTICO"/>
    <s v="CRÍTICO"/>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x v="125"/>
    <s v="ACTIVO"/>
    <x v="0"/>
    <m/>
    <m/>
    <s v="Departamento Administrativo de Hacienda Municipal"/>
    <x v="1"/>
    <s v="Días"/>
    <s v="Sumatoria de los tiempos de contabilización de las sentencias sobre el numero de sentencias contabilizadas"/>
    <s v="(V1 / V2)"/>
    <x v="3"/>
    <n v="1"/>
    <n v="1"/>
    <n v="1"/>
    <n v="1"/>
    <n v="0"/>
    <n v="0"/>
    <n v="1"/>
    <n v="1"/>
    <n v="1"/>
    <n v="1"/>
    <m/>
    <m/>
    <m/>
    <m/>
    <m/>
    <m/>
    <m/>
    <x v="9"/>
    <x v="23"/>
    <n v="0"/>
    <n v="0"/>
    <s v=""/>
    <x v="2"/>
    <x v="0"/>
    <s v="CRÍTICO"/>
    <s v="CRÍTICO"/>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x v="126"/>
    <s v="ACTIVO"/>
    <x v="0"/>
    <m/>
    <m/>
    <s v="Departamento Admnistrativo de Hacienda Pública"/>
    <x v="0"/>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n v="0"/>
    <s v="POSITIVA"/>
    <x v="2"/>
    <x v="0"/>
    <s v="CRÍTICO"/>
    <s v="CRÍTICO"/>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x v="127"/>
    <s v="ACTIVO"/>
    <x v="0"/>
    <m/>
    <m/>
    <s v="Departamento Admnistrativo de Hacienda Pública"/>
    <x v="0"/>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n v="0"/>
    <s v="POSITIVA"/>
    <x v="2"/>
    <x v="0"/>
    <s v="CRÍTICO"/>
    <s v="CRÍTICO"/>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x v="128"/>
    <s v="ACTIVO"/>
    <x v="0"/>
    <m/>
    <m/>
    <s v="Departamento Admnistrativo de Hacienda Pública"/>
    <x v="0"/>
    <s v="Número"/>
    <s v="Sumatoria de los días de trámite de las cuentas por pagar en el mes sobre Número total de cuentas tramitadas en el mes"/>
    <s v="(V1 / V2)"/>
    <x v="3"/>
    <n v="3"/>
    <n v="3"/>
    <n v="3"/>
    <n v="3"/>
    <s v="8,58"/>
    <s v="0,64"/>
    <s v="0,53"/>
    <s v="1,24"/>
    <s v="0,86"/>
    <s v="0,82"/>
    <m/>
    <m/>
    <m/>
    <m/>
    <m/>
    <m/>
    <m/>
    <x v="9"/>
    <x v="23"/>
    <n v="0"/>
    <n v="0"/>
    <s v=""/>
    <x v="2"/>
    <x v="0"/>
    <s v="CRÍTICO"/>
    <s v="CRÍTICO"/>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x v="129"/>
    <s v="ACTIVO"/>
    <x v="0"/>
    <m/>
    <m/>
    <s v="Departamento Admnistrativo de Hacienda Pública"/>
    <x v="0"/>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n v="0"/>
    <s v=""/>
    <x v="2"/>
    <x v="0"/>
    <s v="CRÍTICO"/>
    <s v="CRÍTICO"/>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x v="130"/>
    <s v="ACTIVO"/>
    <x v="0"/>
    <m/>
    <m/>
    <s v="Departamento Admnistrativo de Hacienda Pública"/>
    <x v="1"/>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n v="0"/>
    <s v="POSITIVA"/>
    <x v="2"/>
    <x v="0"/>
    <s v="CRÍTICO"/>
    <s v="CRÍTICO"/>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x v="131"/>
    <s v="ACTIVO"/>
    <x v="0"/>
    <m/>
    <m/>
    <s v="Departamento Admnistrativo de Hacienda Pública"/>
    <x v="1"/>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n v="0"/>
    <s v="POSITIVA"/>
    <x v="2"/>
    <x v="0"/>
    <s v="CRÍTICO"/>
    <s v="CRÍTICO"/>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x v="132"/>
    <s v="ACTIVO"/>
    <x v="0"/>
    <m/>
    <m/>
    <s v="Departamento Admnistrativo de Hacienda Pública"/>
    <x v="1"/>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e v="#DIV/0!"/>
    <s v="POSITIVA"/>
    <x v="2"/>
    <x v="0"/>
    <e v="#DIV/0!"/>
    <e v="#DIV/0!"/>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x v="133"/>
    <s v="ACTIVO"/>
    <x v="0"/>
    <m/>
    <m/>
    <s v="Departamento Admnistrativo de Hacienda Pública"/>
    <x v="0"/>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n v="0"/>
    <s v="POSITIVA"/>
    <x v="2"/>
    <x v="0"/>
    <s v="CRÍTICO"/>
    <s v="CRÍTICO"/>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x v="134"/>
    <s v="ACTIVO"/>
    <x v="0"/>
    <m/>
    <m/>
    <s v="Departamento Admnistrativo de Hacienda Pública"/>
    <x v="0"/>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n v="0"/>
    <s v="POSITIVA"/>
    <x v="2"/>
    <x v="0"/>
    <s v="CRÍTICO"/>
    <s v="CRÍTICO"/>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x v="135"/>
    <s v="ACTIVO"/>
    <x v="0"/>
    <m/>
    <m/>
    <s v="Departamento Administrativo de Hacienda Municipal"/>
    <x v="0"/>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n v="0"/>
    <s v="POSITIVA"/>
    <x v="2"/>
    <x v="0"/>
    <s v="CRÍTICO"/>
    <s v="CRÍTICO"/>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x v="136"/>
    <s v="ACTIVO"/>
    <x v="0"/>
    <m/>
    <m/>
    <s v="Departamento Administrativo de Hacienda Municipal"/>
    <x v="0"/>
    <s v="Número"/>
    <s v="Número de revisiones y ajustes realizados a la cuenta corriente del contribuyente en el período objeto de medición"/>
    <s v="V1"/>
    <x v="1"/>
    <n v="1"/>
    <n v="1"/>
    <n v="1"/>
    <n v="1"/>
    <n v="1"/>
    <m/>
    <m/>
    <n v="1"/>
    <m/>
    <m/>
    <m/>
    <m/>
    <m/>
    <m/>
    <m/>
    <m/>
    <m/>
    <x v="9"/>
    <x v="23"/>
    <n v="0"/>
    <n v="0"/>
    <s v=""/>
    <x v="2"/>
    <x v="0"/>
    <s v="CRÍTICO"/>
    <s v="CRÍTICO"/>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x v="137"/>
    <s v="ACTIVO"/>
    <x v="0"/>
    <m/>
    <m/>
    <s v="Departamento Administrativo de Hacienda Municipal"/>
    <x v="0"/>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n v="1"/>
    <m/>
    <m/>
    <m/>
    <m/>
    <m/>
    <m/>
    <m/>
    <m/>
    <m/>
    <x v="53"/>
    <x v="23"/>
    <n v="0"/>
    <n v="0"/>
    <s v=""/>
    <x v="2"/>
    <x v="0"/>
    <s v="CRÍTICO"/>
    <s v="CRÍTICO"/>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x v="138"/>
    <s v="ACTIVO"/>
    <x v="0"/>
    <m/>
    <m/>
    <s v="Departamento Administrativo de Hacienda Municipal"/>
    <x v="0"/>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n v="0"/>
    <s v=""/>
    <x v="2"/>
    <x v="3"/>
    <s v="CRÍTICO"/>
    <s v="CRÍTICO"/>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x v="139"/>
    <s v="ACTIVO"/>
    <x v="0"/>
    <m/>
    <m/>
    <s v="Departamento Administrativo de Hacienda Municipal"/>
    <x v="0"/>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n v="0"/>
    <s v="POSITIVA"/>
    <x v="2"/>
    <x v="0"/>
    <s v="CRÍTICO"/>
    <s v="CRÍTICO"/>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x v="140"/>
    <s v="ACTIVO"/>
    <x v="0"/>
    <m/>
    <m/>
    <s v="Departamento Administrativo de Hacienda Municipal"/>
    <x v="0"/>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n v="0"/>
    <s v=""/>
    <x v="1"/>
    <x v="1"/>
    <s v="CRÍTICO"/>
    <s v="CRÍTICO"/>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x v="141"/>
    <s v="ACTIVO"/>
    <x v="0"/>
    <m/>
    <m/>
    <s v="Departamento Administrativo de Hacienda Municipal"/>
    <x v="0"/>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n v="0"/>
    <s v=""/>
    <x v="5"/>
    <x v="0"/>
    <s v="CRÍTICO"/>
    <s v="CRÍTICO"/>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x v="142"/>
    <s v="ACTIVO"/>
    <x v="0"/>
    <m/>
    <m/>
    <s v="Departamento Administrativo de Hacienda Municipal"/>
    <x v="0"/>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n v="0"/>
    <s v=""/>
    <x v="4"/>
    <x v="2"/>
    <s v="CRÍTICO"/>
    <s v="CRÍTICO"/>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x v="143"/>
    <s v="ACTIVO"/>
    <x v="0"/>
    <m/>
    <m/>
    <s v="Departamento Administrativo de Hacienda Municipal"/>
    <x v="0"/>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n v="0"/>
    <s v="POSITIVA"/>
    <x v="5"/>
    <x v="0"/>
    <s v="CRÍTICO"/>
    <s v="CRÍTICO"/>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x v="144"/>
    <s v="ACTIVO"/>
    <x v="0"/>
    <m/>
    <m/>
    <s v="Departamento Administrativo de Hacienda Municipal"/>
    <x v="0"/>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n v="0"/>
    <s v=""/>
    <x v="1"/>
    <x v="3"/>
    <s v="CRÍTICO"/>
    <s v="CRÍTICO"/>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x v="145"/>
    <s v="ACTIVO"/>
    <x v="0"/>
    <m/>
    <m/>
    <s v="Departamento Administrativo de Hacienda Municipal"/>
    <x v="1"/>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n v="0"/>
    <s v=""/>
    <x v="0"/>
    <x v="1"/>
    <s v="NO APLICA"/>
    <s v="CRÍTICO"/>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x v="146"/>
    <s v="ACTIVO"/>
    <x v="0"/>
    <m/>
    <m/>
    <s v="Departamento Administrativo de Hacienda Municipal"/>
    <x v="1"/>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n v="0"/>
    <s v=""/>
    <x v="0"/>
    <x v="0"/>
    <s v="NO APLICA"/>
    <s v="CRÍTICO"/>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x v="147"/>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e v="#REF!"/>
    <s v=""/>
    <x v="0"/>
    <x v="4"/>
    <s v="NO APLICA"/>
    <e v="#REF!"/>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x v="148"/>
    <s v="ACTIVO"/>
    <x v="0"/>
    <m/>
    <m/>
    <s v="Departamento Administrativo de Hacienda Municipal"/>
    <x v="0"/>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n v="0"/>
    <s v=""/>
    <x v="0"/>
    <x v="3"/>
    <s v="NO APLICA"/>
    <s v="CRÍTICO"/>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x v="149"/>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e v="#REF!"/>
    <s v=""/>
    <x v="0"/>
    <x v="1"/>
    <e v="#DIV/0!"/>
    <e v="#REF!"/>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x v="150"/>
    <s v="ACTIVO"/>
    <x v="0"/>
    <m/>
    <m/>
    <s v="Departamento Administrativo de Hacienda Municipal"/>
    <x v="0"/>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n v="0"/>
    <s v=""/>
    <x v="0"/>
    <x v="3"/>
    <e v="#DIV/0!"/>
    <s v="CRÍTICO"/>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x v="151"/>
    <s v="ACTIVO"/>
    <x v="0"/>
    <m/>
    <m/>
    <s v="Departamento Administrativo de Hacienda Municipal"/>
    <x v="0"/>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n v="0"/>
    <s v=""/>
    <x v="2"/>
    <x v="1"/>
    <s v="CRÍTICO"/>
    <s v="CRÍTICO"/>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x v="152"/>
    <s v="ACTIVO"/>
    <x v="0"/>
    <m/>
    <m/>
    <s v="Departamento Administrativo de Hacienda Municipal"/>
    <x v="0"/>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n v="0"/>
    <s v=""/>
    <x v="1"/>
    <x v="1"/>
    <s v="CRÍTICO"/>
    <s v="CRÍTICO"/>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x v="153"/>
    <s v="ACTIVO"/>
    <x v="0"/>
    <m/>
    <m/>
    <s v="Departamento Administrativo de Hacienda Municipal"/>
    <x v="0"/>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n v="0"/>
    <s v=""/>
    <x v="1"/>
    <x v="1"/>
    <s v="CRÍTICO"/>
    <s v="CRÍTICO"/>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x v="154"/>
    <s v="ACTIVO"/>
    <x v="0"/>
    <m/>
    <m/>
    <s v="Departamento Administrativo de Hacienda Municipal"/>
    <x v="0"/>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n v="0"/>
    <s v=""/>
    <x v="7"/>
    <x v="1"/>
    <e v="#DIV/0!"/>
    <s v="CRÍTICO"/>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x v="155"/>
    <s v="ACTIVO"/>
    <x v="0"/>
    <m/>
    <m/>
    <s v="Departamento Administrativo de Hacienda Municipal"/>
    <x v="0"/>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n v="0"/>
    <s v=""/>
    <x v="7"/>
    <x v="1"/>
    <e v="#DIV/0!"/>
    <s v="CRÍTICO"/>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x v="156"/>
    <s v="ACTIVO"/>
    <x v="0"/>
    <m/>
    <m/>
    <s v="Departamento Administrativo de Desarrollo e Innovación Institucional"/>
    <x v="0"/>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n v="0"/>
    <s v=""/>
    <x v="2"/>
    <x v="0"/>
    <s v="CRÍTICO"/>
    <s v="CRÍTICO"/>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x v="157"/>
    <s v="ACTIVO"/>
    <x v="0"/>
    <m/>
    <m/>
    <s v="Departamento Administrativo de Desarrollo e Innovación Institucional"/>
    <x v="1"/>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n v="0"/>
    <s v="POSITIVA"/>
    <x v="2"/>
    <x v="0"/>
    <s v="CRÍTICO"/>
    <s v="CRÍTICO"/>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x v="158"/>
    <s v="ACTIVO"/>
    <x v="0"/>
    <m/>
    <m/>
    <s v="Departamento Administrativo de Desarrollo e Innovación Institucional"/>
    <x v="2"/>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n v="0.71"/>
    <m/>
    <m/>
    <m/>
    <m/>
    <m/>
    <m/>
    <m/>
    <m/>
    <s v="DECRECIENTE"/>
    <x v="65"/>
    <x v="95"/>
    <n v="0"/>
    <n v="0"/>
    <s v=""/>
    <x v="1"/>
    <x v="1"/>
    <s v="CRÍTICO"/>
    <s v="CRÍTICO"/>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x v="159"/>
    <s v="ACTIVO"/>
    <x v="0"/>
    <m/>
    <m/>
    <s v="Departamento Administrativo de Hacienda Municipal"/>
    <x v="0"/>
    <s v="Porcentaje"/>
    <s v="Numero de actividades cumplidas de acuerdo con los tiempos establecidos sobre el numero total de actividades esperadas en el trimestre por cien (100)"/>
    <s v="(V1 / V2) * 100"/>
    <x v="1"/>
    <n v="10"/>
    <n v="10"/>
    <n v="24"/>
    <n v="24"/>
    <n v="3"/>
    <m/>
    <m/>
    <n v="5"/>
    <m/>
    <m/>
    <m/>
    <m/>
    <m/>
    <m/>
    <m/>
    <m/>
    <m/>
    <x v="66"/>
    <x v="96"/>
    <n v="0"/>
    <n v="0"/>
    <s v=""/>
    <x v="1"/>
    <x v="3"/>
    <s v="CRÍTICO"/>
    <s v="CRÍTICO"/>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x v="160"/>
    <s v="ACTIVO"/>
    <x v="0"/>
    <m/>
    <m/>
    <s v="Departamento Administrativo de Hacienda Municipal"/>
    <x v="0"/>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n v="0"/>
    <s v=""/>
    <x v="1"/>
    <x v="0"/>
    <s v="CRÍTICO"/>
    <s v="CRÍTICO"/>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x v="161"/>
    <s v="ACTIVO"/>
    <x v="0"/>
    <m/>
    <m/>
    <s v="Departamento Administrativo de Hacienda Municipal"/>
    <x v="1"/>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n v="0"/>
    <s v=""/>
    <x v="2"/>
    <x v="0"/>
    <s v="CRÍTICO"/>
    <s v="CRÍTICO"/>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x v="162"/>
    <s v="ACTIVO"/>
    <x v="0"/>
    <m/>
    <m/>
    <s v="Departamento Administrativo de Hacienda Municipal"/>
    <x v="0"/>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n v="0"/>
    <s v=""/>
    <x v="2"/>
    <x v="0"/>
    <s v="CRÍTICO"/>
    <s v="CRÍTICO"/>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x v="163"/>
    <s v="ACTIVO"/>
    <x v="0"/>
    <m/>
    <m/>
    <s v="Departamento Administrativo de Hacienda Municipal"/>
    <x v="2"/>
    <s v="Porcentaje"/>
    <s v="Gastos de Funcionaniento (GF) sobre Ingresos corrientes de Libre Destinacion (ICLD) por cien (100)"/>
    <s v="(V1 / V2) * 100"/>
    <x v="2"/>
    <m/>
    <m/>
    <m/>
    <n v="0.48"/>
    <m/>
    <m/>
    <m/>
    <m/>
    <m/>
    <m/>
    <m/>
    <m/>
    <m/>
    <m/>
    <m/>
    <m/>
    <m/>
    <x v="0"/>
    <x v="19"/>
    <m/>
    <n v="0"/>
    <s v=""/>
    <x v="0"/>
    <x v="4"/>
    <s v="NO APLICA"/>
    <s v="CRÍTICO"/>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x v="164"/>
    <s v="ACTIVO"/>
    <x v="0"/>
    <m/>
    <m/>
    <s v="Departamento Administrativo de Hacienda Municipal"/>
    <x v="0"/>
    <s v="Porcentaje"/>
    <s v="Valor Ejecutado del Presupuesto de gastos sobre el Valor del Presupuesto de gastos asignado por cien (100)"/>
    <s v="(V1 / V2) * 100"/>
    <x v="3"/>
    <n v="0.3"/>
    <n v="0.5"/>
    <n v="0.75"/>
    <n v="0.9"/>
    <n v="0.14000000000000001"/>
    <n v="0.2"/>
    <n v="0.3"/>
    <m/>
    <m/>
    <m/>
    <m/>
    <m/>
    <m/>
    <m/>
    <m/>
    <m/>
    <m/>
    <x v="9"/>
    <x v="33"/>
    <n v="0"/>
    <n v="0"/>
    <s v=""/>
    <x v="2"/>
    <x v="5"/>
    <s v="CRÍTICO"/>
    <s v="CRÍTICO"/>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x v="165"/>
    <s v="ACTIVO"/>
    <x v="0"/>
    <m/>
    <m/>
    <s v="Departamento Administrativo de Hacienda Municipal"/>
    <x v="0"/>
    <s v="Porcentaje"/>
    <s v="Número Modificaciones Presupuestales realizadas en SAP sobre el Número de modificaciones del presupuesto autorizadas por el Confis por cien (100)"/>
    <s v="(V1 / V2) * 100"/>
    <x v="3"/>
    <n v="1"/>
    <n v="1"/>
    <n v="1"/>
    <n v="1"/>
    <n v="1"/>
    <n v="1"/>
    <n v="1"/>
    <m/>
    <m/>
    <m/>
    <m/>
    <m/>
    <m/>
    <m/>
    <m/>
    <m/>
    <m/>
    <x v="9"/>
    <x v="33"/>
    <n v="0"/>
    <n v="0"/>
    <s v=""/>
    <x v="2"/>
    <x v="5"/>
    <s v="CRÍTICO"/>
    <s v="CRÍTICO"/>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x v="166"/>
    <s v="ACTIVO"/>
    <x v="0"/>
    <m/>
    <m/>
    <s v="Departamento Administrativo de Hacienda Municipal"/>
    <x v="1"/>
    <s v="Porcentaje"/>
    <s v="Valor del ingreso de la fuente de financiación menos el valor del gasto de la fuente de financiación"/>
    <s v="(V1 - V2)"/>
    <x v="1"/>
    <n v="0.65"/>
    <n v="0.75"/>
    <n v="0.85"/>
    <n v="0.9"/>
    <n v="0.97"/>
    <m/>
    <m/>
    <m/>
    <m/>
    <m/>
    <m/>
    <m/>
    <m/>
    <m/>
    <m/>
    <m/>
    <m/>
    <x v="68"/>
    <x v="33"/>
    <n v="0"/>
    <n v="0"/>
    <s v=""/>
    <x v="2"/>
    <x v="5"/>
    <s v="CRÍTICO"/>
    <s v="CRÍTICO"/>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x v="167"/>
    <s v="ACTIVO"/>
    <x v="0"/>
    <m/>
    <m/>
    <s v="Departamento Administrativo de Hacienda Municipal"/>
    <x v="0"/>
    <s v="Porcentaje"/>
    <s v="Numero de Informes Presentados en el Mes Sobre el Numero de Informes a Presentar en el Mes por cien (100)"/>
    <s v="(V1 / V2) * 100"/>
    <x v="3"/>
    <n v="1"/>
    <n v="1"/>
    <n v="1"/>
    <n v="1"/>
    <n v="1"/>
    <n v="1"/>
    <n v="1"/>
    <m/>
    <m/>
    <m/>
    <m/>
    <m/>
    <m/>
    <m/>
    <m/>
    <m/>
    <m/>
    <x v="9"/>
    <x v="33"/>
    <n v="0"/>
    <n v="0"/>
    <s v=""/>
    <x v="2"/>
    <x v="5"/>
    <s v="CRÍTICO"/>
    <s v="CRÍTICO"/>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x v="168"/>
    <s v="ACTIVO"/>
    <x v="0"/>
    <m/>
    <m/>
    <s v="Departamento Administrativo de Hacienda Municipal"/>
    <x v="0"/>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n v="0"/>
    <s v=""/>
    <x v="2"/>
    <x v="5"/>
    <s v="CRÍTICO"/>
    <s v="CRÍTICO"/>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x v="169"/>
    <s v="ACTIVO"/>
    <x v="0"/>
    <m/>
    <m/>
    <s v="Departamento Administrativo de Hacienda Municipal"/>
    <x v="0"/>
    <s v="Porcentaje"/>
    <s v="Valor Ejecutado del Presupuesto de ingresos al mes sobre Valor del Presupuesto de ingresos asignado en la vigencia por cien (100)"/>
    <s v="(V1 / V2) * 100"/>
    <x v="3"/>
    <n v="0.4"/>
    <n v="0.65"/>
    <n v="0.8"/>
    <n v="0.9"/>
    <n v="0.1"/>
    <n v="0.16"/>
    <n v="0.31"/>
    <m/>
    <m/>
    <m/>
    <m/>
    <m/>
    <m/>
    <m/>
    <m/>
    <m/>
    <m/>
    <x v="69"/>
    <x v="33"/>
    <n v="0"/>
    <n v="0"/>
    <s v=""/>
    <x v="3"/>
    <x v="5"/>
    <s v="CRÍTICO"/>
    <s v="CRÍTICO"/>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x v="170"/>
    <s v="ACTIVO"/>
    <x v="0"/>
    <m/>
    <m/>
    <s v="Departamento Administrativo de Hacienda Municipal"/>
    <x v="0"/>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n v="0"/>
    <s v=""/>
    <x v="2"/>
    <x v="5"/>
    <s v="CRÍTICO"/>
    <s v="CRÍTICO"/>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x v="171"/>
    <s v="ACTIVO"/>
    <x v="0"/>
    <m/>
    <m/>
    <s v="Departamento Administrativo de Hacienda Municipal"/>
    <x v="0"/>
    <s v="Porcentaje"/>
    <s v="Superavit Primario sobre los Intereses de la Deuda Pública por cien (100)"/>
    <s v="(V1 / V2) * 100"/>
    <x v="1"/>
    <n v="1"/>
    <n v="1"/>
    <n v="1"/>
    <n v="1"/>
    <m/>
    <m/>
    <m/>
    <m/>
    <m/>
    <m/>
    <m/>
    <m/>
    <m/>
    <m/>
    <m/>
    <m/>
    <m/>
    <x v="0"/>
    <x v="33"/>
    <m/>
    <n v="0"/>
    <s v=""/>
    <x v="0"/>
    <x v="5"/>
    <s v="NO APLICA"/>
    <s v="CRÍTICO"/>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x v="172"/>
    <s v="ACTIVO"/>
    <x v="0"/>
    <m/>
    <m/>
    <s v="Departamento Administrativo de Hacienda Municipal"/>
    <x v="0"/>
    <s v="Porcentaje"/>
    <s v="Saldo deuda pública sobre ingresos corrientes por cien (100)"/>
    <s v="(V1 / V2) * 100"/>
    <x v="1"/>
    <n v="0.8"/>
    <n v="0.8"/>
    <n v="0.8"/>
    <n v="0.8"/>
    <m/>
    <m/>
    <m/>
    <m/>
    <m/>
    <m/>
    <m/>
    <m/>
    <m/>
    <m/>
    <m/>
    <m/>
    <m/>
    <x v="0"/>
    <x v="33"/>
    <m/>
    <n v="0"/>
    <s v=""/>
    <x v="0"/>
    <x v="5"/>
    <s v="NO APLICA"/>
    <s v="CRÍTICO"/>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x v="173"/>
    <s v="ACTIVO"/>
    <x v="0"/>
    <m/>
    <m/>
    <s v="Departamento Administrativo de Hacienda Municipal"/>
    <x v="0"/>
    <s v="Porcentaje"/>
    <s v="Intereses deuda sobre ahorro operacional por cien (100)"/>
    <s v="(V1 / V2) * 100"/>
    <x v="1"/>
    <n v="0.4"/>
    <n v="0.4"/>
    <n v="0.4"/>
    <n v="0.4"/>
    <m/>
    <m/>
    <m/>
    <m/>
    <m/>
    <m/>
    <m/>
    <m/>
    <m/>
    <m/>
    <m/>
    <m/>
    <m/>
    <x v="0"/>
    <x v="33"/>
    <m/>
    <n v="0"/>
    <s v=""/>
    <x v="0"/>
    <x v="5"/>
    <s v="NO APLICA"/>
    <s v="CRÍTICO"/>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x v="174"/>
    <s v="ACTIVO"/>
    <x v="2"/>
    <s v="ELIMINADO"/>
    <m/>
    <s v="Departamento Administrativo de Hacienda Municipal"/>
    <x v="0"/>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n v="0"/>
    <s v=""/>
    <x v="0"/>
    <x v="4"/>
    <s v="NO APLICA"/>
    <s v="CRÍTICO"/>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x v="175"/>
    <s v="ACTIVO"/>
    <x v="0"/>
    <m/>
    <m/>
    <s v="Departamento Administrativo de Hacienda Municipal"/>
    <x v="1"/>
    <s v="Días"/>
    <s v="Fecha de pago programada menos fecha de oficio a tesoreria"/>
    <s v="V1 - V2"/>
    <x v="0"/>
    <m/>
    <n v="8"/>
    <m/>
    <n v="3"/>
    <n v="12"/>
    <m/>
    <m/>
    <m/>
    <m/>
    <m/>
    <n v="6"/>
    <m/>
    <m/>
    <m/>
    <m/>
    <m/>
    <m/>
    <x v="0"/>
    <x v="97"/>
    <m/>
    <n v="2"/>
    <s v="POSITIVA"/>
    <x v="0"/>
    <x v="0"/>
    <s v="NO APLICA"/>
    <s v="SOBRESALIENTE"/>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x v="176"/>
    <s v="ACTIVO"/>
    <x v="2"/>
    <s v="ELIMINADO"/>
    <m/>
    <s v="Departamento Administrativo de Hacienda Municipal"/>
    <x v="1"/>
    <s v="Días"/>
    <s v="Fecha de pago programada menos fecha de oficio a Tesorería"/>
    <s v="V1 - V2"/>
    <x v="0"/>
    <m/>
    <n v="8"/>
    <m/>
    <n v="8"/>
    <m/>
    <m/>
    <m/>
    <m/>
    <m/>
    <m/>
    <m/>
    <m/>
    <m/>
    <m/>
    <m/>
    <m/>
    <m/>
    <x v="0"/>
    <x v="19"/>
    <m/>
    <n v="0"/>
    <s v=""/>
    <x v="0"/>
    <x v="4"/>
    <s v="NO APLICA"/>
    <s v="CRÍTICO"/>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x v="177"/>
    <s v="NUEVO"/>
    <x v="0"/>
    <m/>
    <m/>
    <s v="Departamento Administrativo de Hacienda Municipal"/>
    <x v="0"/>
    <s v="Porcentaje"/>
    <s v="Número de Convocatorias divulgadas sobre Número de Convocatorias Encontradas"/>
    <m/>
    <x v="0"/>
    <m/>
    <n v="5"/>
    <m/>
    <n v="5"/>
    <n v="5"/>
    <m/>
    <m/>
    <m/>
    <m/>
    <m/>
    <m/>
    <m/>
    <m/>
    <m/>
    <m/>
    <m/>
    <m/>
    <x v="0"/>
    <x v="23"/>
    <m/>
    <m/>
    <s v=""/>
    <x v="0"/>
    <x v="0"/>
    <m/>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x v="178"/>
    <s v="NUEVO"/>
    <x v="0"/>
    <m/>
    <m/>
    <s v="Departamento Administrativo de Hacienda Municipal"/>
    <x v="0"/>
    <s v="Porcentaje"/>
    <s v="Número de convenicos cerrados sobre Número total de convenios "/>
    <m/>
    <x v="0"/>
    <m/>
    <n v="1"/>
    <m/>
    <n v="1"/>
    <n v="0"/>
    <m/>
    <m/>
    <m/>
    <m/>
    <m/>
    <m/>
    <m/>
    <m/>
    <m/>
    <m/>
    <m/>
    <m/>
    <x v="0"/>
    <x v="33"/>
    <m/>
    <m/>
    <s v=""/>
    <x v="0"/>
    <x v="5"/>
    <m/>
    <m/>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x v="179"/>
    <s v="ACTIVO"/>
    <x v="2"/>
    <s v="ELIMINADO"/>
    <m/>
    <s v="Departamento Administrativo de Hacienda Municipal"/>
    <x v="0"/>
    <s v="Porcentaje"/>
    <s v="Recursos Aportados por el Ente Cofinanciante sobre los Recursos Aportados por Ente Solicitante más los Recursos Aportados por el Ente Cofinanciante por cien ( 100 )"/>
    <s v="(V1 / V2) * 100"/>
    <x v="2"/>
    <m/>
    <m/>
    <m/>
    <n v="0.5"/>
    <m/>
    <m/>
    <m/>
    <m/>
    <m/>
    <m/>
    <m/>
    <m/>
    <m/>
    <m/>
    <m/>
    <m/>
    <m/>
    <x v="0"/>
    <x v="19"/>
    <m/>
    <n v="0"/>
    <s v=""/>
    <x v="0"/>
    <x v="4"/>
    <s v="NO APLICA"/>
    <s v="CRÍTICO"/>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x v="180"/>
    <s v="ACTIVO"/>
    <x v="0"/>
    <m/>
    <m/>
    <s v="Departamento Administrativo de Desarrollo e Innovación Institucional"/>
    <x v="0"/>
    <s v="Porcentaje"/>
    <s v="Numero de Novedades Aplicadas en el mes sobre el  Número Total de Novedades Reportadas en el mes por cien (100)"/>
    <s v="(V1 / V2) * 100"/>
    <x v="3"/>
    <n v="1"/>
    <n v="1"/>
    <n v="1"/>
    <n v="1"/>
    <n v="1"/>
    <n v="1"/>
    <n v="1"/>
    <n v="1"/>
    <n v="1"/>
    <n v="1"/>
    <m/>
    <m/>
    <m/>
    <m/>
    <m/>
    <m/>
    <m/>
    <x v="9"/>
    <x v="23"/>
    <n v="0"/>
    <n v="0"/>
    <s v=""/>
    <x v="2"/>
    <x v="0"/>
    <s v="CRÍTICO"/>
    <s v="CRÍTICO"/>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x v="181"/>
    <s v="ACTIVO"/>
    <x v="0"/>
    <m/>
    <m/>
    <s v="Departamento Administrativo de Desarrollo e Innovación Institucional"/>
    <x v="0"/>
    <s v="Porcentaje"/>
    <s v="Valor de la Deuda depurada en el Trimestre sobre el valor Total de la deuda presunta  por cien (100)"/>
    <s v="(V1 / V2) * 100"/>
    <x v="1"/>
    <n v="0.4"/>
    <n v="0.4"/>
    <n v="0.4"/>
    <n v="0.4"/>
    <n v="0.32642172454870749"/>
    <m/>
    <m/>
    <n v="0.32642172454870749"/>
    <m/>
    <m/>
    <m/>
    <m/>
    <m/>
    <m/>
    <m/>
    <m/>
    <m/>
    <x v="71"/>
    <x v="98"/>
    <n v="0"/>
    <n v="0"/>
    <s v=""/>
    <x v="2"/>
    <x v="0"/>
    <s v="CRÍTICO"/>
    <s v="CRÍTICO"/>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x v="182"/>
    <s v="ACTIVO"/>
    <x v="0"/>
    <m/>
    <m/>
    <s v="Departamento Administrativo de Desarrollo e Innovación Institucional"/>
    <x v="0"/>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9"/>
    <n v="0"/>
    <n v="0"/>
    <s v=""/>
    <x v="2"/>
    <x v="1"/>
    <s v="CRÍTICO"/>
    <s v="CRÍTICO"/>
  </r>
  <r>
    <n v="184"/>
    <s v="Cali progresa contigo 2016 - 2019"/>
    <m/>
    <m/>
    <m/>
    <s v="Gestión del Talento Humano"/>
    <s v="APOYO"/>
    <s v="MATH02.06"/>
    <x v="29"/>
    <m/>
    <m/>
    <s v="MATH02.06.18.FT01"/>
    <x v="183"/>
    <s v="ACTIVO"/>
    <x v="0"/>
    <m/>
    <m/>
    <s v="Departamento Administrativo de Desarrollo e Innovación Institucional"/>
    <x v="0"/>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100"/>
    <e v="#DIV/0!"/>
    <e v="#DIV/0!"/>
    <s v="POSITIVA"/>
    <x v="2"/>
    <x v="0"/>
    <e v="#DIV/0!"/>
    <e v="#DIV/0!"/>
  </r>
  <r>
    <n v="185"/>
    <s v="Cali progresa contigo 2016 - 2019"/>
    <m/>
    <m/>
    <m/>
    <s v="Gestión del Talento Humano"/>
    <s v="APOYO"/>
    <s v="MATH02.06"/>
    <x v="29"/>
    <m/>
    <m/>
    <s v="MATH02.06.18.FT02"/>
    <x v="184"/>
    <s v="ACTIVO"/>
    <x v="0"/>
    <m/>
    <m/>
    <s v="Departamento Administrativo de Desarrollo e Innovación Institucional"/>
    <x v="2"/>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1"/>
    <m/>
    <m/>
    <s v="POSITIVA"/>
    <x v="2"/>
    <x v="0"/>
    <s v="NO APLICA"/>
    <s v="CRÍTICO"/>
  </r>
  <r>
    <n v="186"/>
    <s v="Cali progresa contigo 2016 - 2019"/>
    <m/>
    <m/>
    <m/>
    <s v="Gestión del Talento Humano"/>
    <s v="APOYO"/>
    <s v="MATH02.06"/>
    <x v="29"/>
    <m/>
    <m/>
    <s v="MATH02.06.18.FT03"/>
    <x v="185"/>
    <s v="ACTIVO"/>
    <x v="0"/>
    <m/>
    <m/>
    <s v="Departamento Administrativo de Desarrollo e Innovación Institucional"/>
    <x v="2"/>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2"/>
    <e v="#DIV/0!"/>
    <e v="#DIV/0!"/>
    <s v="POSITIVA"/>
    <x v="2"/>
    <x v="0"/>
    <e v="#DIV/0!"/>
    <e v="#DIV/0!"/>
  </r>
  <r>
    <n v="187"/>
    <s v="Cali progresa contigo 2016 - 2019"/>
    <m/>
    <m/>
    <m/>
    <s v="Gestión del Talento Humano"/>
    <s v="APOYO"/>
    <s v="MATH02.06"/>
    <x v="29"/>
    <m/>
    <m/>
    <s v="MATH02.06.18.FT04"/>
    <x v="186"/>
    <s v="ACTIVO"/>
    <x v="0"/>
    <m/>
    <m/>
    <s v="Departamento Administrativo de Desarrollo e Innovación Institucional"/>
    <x v="2"/>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n v="0"/>
    <s v=""/>
    <x v="1"/>
    <x v="1"/>
    <s v="CRÍTICO"/>
    <s v="CRÍTICO"/>
  </r>
  <r>
    <n v="188"/>
    <s v="Cali progresa contigo 2016 - 2019"/>
    <m/>
    <m/>
    <m/>
    <s v="Gestión del Talento Humano"/>
    <s v="APOYO"/>
    <s v="MATH02.06"/>
    <x v="29"/>
    <m/>
    <m/>
    <s v="MATH02.06.18.FT05"/>
    <x v="187"/>
    <s v="ACTIVO"/>
    <x v="0"/>
    <m/>
    <m/>
    <s v="Departamento Administrativo de Desarrollo e Innovación Institucional"/>
    <x v="1"/>
    <s v="Días"/>
    <s v="V1=Sumatoria de los días empleados en la provision de empleos vacantes._x000a__x000a_V2=Numero de empleos vacantes provistos."/>
    <s v="(V1 / V2)"/>
    <x v="1"/>
    <n v="150"/>
    <n v="150"/>
    <n v="150"/>
    <n v="150"/>
    <n v="22.8"/>
    <m/>
    <m/>
    <n v="32.4"/>
    <m/>
    <m/>
    <m/>
    <m/>
    <m/>
    <m/>
    <m/>
    <m/>
    <m/>
    <x v="76"/>
    <x v="103"/>
    <n v="0"/>
    <n v="0"/>
    <s v="POSITIVA"/>
    <x v="2"/>
    <x v="0"/>
    <s v="CRÍTICO"/>
    <s v="CRÍTICO"/>
  </r>
  <r>
    <n v="189"/>
    <s v="Cali progresa contigo 2016 - 2019"/>
    <m/>
    <m/>
    <m/>
    <s v="Gestión del Talento Humano"/>
    <s v="APOYO"/>
    <s v="MATH02.06"/>
    <x v="29"/>
    <m/>
    <m/>
    <s v="MATH02.06.18.FT06"/>
    <x v="188"/>
    <s v="ACTIVO"/>
    <x v="0"/>
    <m/>
    <m/>
    <s v="Departamento Administrativo de Desarrollo e Innovación Institucional"/>
    <x v="0"/>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4"/>
    <n v="0"/>
    <n v="0"/>
    <s v="POSITIVA"/>
    <x v="2"/>
    <x v="0"/>
    <s v="CRÍTICO"/>
    <s v="CRÍTICO"/>
  </r>
  <r>
    <n v="190"/>
    <s v="Cali progresa contigo 2016 - 2019"/>
    <m/>
    <m/>
    <m/>
    <s v="Gestión del Talento Humano"/>
    <s v="APOYO"/>
    <s v="MATH02.06"/>
    <x v="29"/>
    <m/>
    <m/>
    <s v="MATH02.06.18.FT07"/>
    <x v="189"/>
    <s v="ACTIVO"/>
    <x v="0"/>
    <m/>
    <m/>
    <s v="Departamento Administrativo de Desarrollo e Innovación Institucional"/>
    <x v="0"/>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5"/>
    <n v="0"/>
    <n v="0"/>
    <s v=""/>
    <x v="2"/>
    <x v="0"/>
    <s v="CRÍTICO"/>
    <s v="CRÍTICO"/>
  </r>
  <r>
    <n v="191"/>
    <s v="Cali progresa contigo 2016 - 2019"/>
    <m/>
    <m/>
    <m/>
    <s v="Gestión del Talento Humano"/>
    <s v="APOYO"/>
    <s v="MATH02.06"/>
    <x v="29"/>
    <m/>
    <m/>
    <s v="MATH02.06.18.FT08"/>
    <x v="190"/>
    <s v="ACTIVO"/>
    <x v="0"/>
    <m/>
    <m/>
    <s v="Departamento Administrativo de Desarrollo e Innovación Institucional"/>
    <x v="1"/>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e v="#REF!"/>
    <s v=""/>
    <x v="0"/>
    <x v="4"/>
    <e v="#DIV/0!"/>
    <e v="#REF!"/>
  </r>
  <r>
    <n v="192"/>
    <s v="Cali progresa contigo 2016 - 2019"/>
    <m/>
    <m/>
    <m/>
    <s v="Gestión del Talento Humano"/>
    <s v="APOYO"/>
    <s v="MATH02.06"/>
    <x v="29"/>
    <m/>
    <m/>
    <s v="MATH02.06.18.FT09"/>
    <x v="191"/>
    <s v="ACTIVO"/>
    <x v="0"/>
    <m/>
    <m/>
    <s v="Departamento Administrativo de Desarrollo e Innovación Institucional"/>
    <x v="2"/>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e v="#REF!"/>
    <s v=""/>
    <x v="0"/>
    <x v="4"/>
    <e v="#DIV/0!"/>
    <e v="#REF!"/>
  </r>
  <r>
    <n v="193"/>
    <s v="Cali progresa contigo 2016 - 2019"/>
    <m/>
    <m/>
    <m/>
    <s v="Gestión del Talento Humano"/>
    <s v="APOYO"/>
    <s v="MATH02.06"/>
    <x v="29"/>
    <m/>
    <m/>
    <s v="MATH02.06.18.FT10"/>
    <x v="192"/>
    <s v="ACTIVO"/>
    <x v="0"/>
    <m/>
    <m/>
    <s v="Departamento Administrativo de Desarrollo e Innovación Institucional"/>
    <x v="0"/>
    <s v="Porcentaje"/>
    <s v="V1=Número de actividades de bienestar realizadas_x000a__x000a_V2=Número total de actividades de bienestar programadas"/>
    <s v="(V1 / V2) * 100"/>
    <x v="1"/>
    <n v="0.8"/>
    <n v="0.8"/>
    <n v="0.8"/>
    <n v="0.8"/>
    <n v="1"/>
    <m/>
    <m/>
    <n v="1"/>
    <m/>
    <m/>
    <m/>
    <m/>
    <m/>
    <m/>
    <m/>
    <m/>
    <m/>
    <x v="79"/>
    <x v="106"/>
    <m/>
    <n v="1.25"/>
    <s v="POSITIVA"/>
    <x v="2"/>
    <x v="0"/>
    <s v="NO APLICA"/>
    <s v="SOBRESALIENTE"/>
  </r>
  <r>
    <n v="194"/>
    <s v="Cali progresa contigo 2016 - 2019"/>
    <m/>
    <m/>
    <m/>
    <s v="Gestión del Talento Humano"/>
    <s v="APOYO"/>
    <s v="MATH02.06"/>
    <x v="29"/>
    <m/>
    <m/>
    <s v="MATH02.06.18.FT11"/>
    <x v="193"/>
    <s v="ACTIVO"/>
    <x v="0"/>
    <m/>
    <m/>
    <s v="Departamento Administrativo de Desarrollo e Innovación Institucional"/>
    <x v="0"/>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7"/>
    <n v="0"/>
    <n v="0"/>
    <s v="POSITIVA"/>
    <x v="2"/>
    <x v="0"/>
    <s v="CRÍTICO"/>
    <s v="CRÍTICO"/>
  </r>
  <r>
    <n v="195"/>
    <s v="Cali progresa contigo 2016 - 2019"/>
    <m/>
    <m/>
    <m/>
    <s v="Gestión del Talento Humano"/>
    <s v="APOYO"/>
    <s v="MATH02.06"/>
    <x v="29"/>
    <m/>
    <m/>
    <s v="MATH02.06.18.FT12"/>
    <x v="194"/>
    <s v="ACTIVO"/>
    <x v="0"/>
    <m/>
    <m/>
    <s v="Departamento Administrativo de Desarrollo e Innovación Institucional"/>
    <x v="0"/>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8"/>
    <n v="0"/>
    <n v="0"/>
    <s v="POSITIVA"/>
    <x v="2"/>
    <x v="0"/>
    <s v="CRÍTICO"/>
    <s v="CRÍTICO"/>
  </r>
  <r>
    <n v="196"/>
    <s v="Cali progresa contigo 2016 - 2019"/>
    <m/>
    <m/>
    <m/>
    <s v="Gestión del Talento Humano"/>
    <s v="APOYO"/>
    <s v="MATH02.06"/>
    <x v="29"/>
    <m/>
    <m/>
    <s v="MATH02.06.18.FT13"/>
    <x v="195"/>
    <s v="ACTIVO"/>
    <x v="0"/>
    <m/>
    <m/>
    <s v="Departamento Administrativo de Desarrollo e Innovación Institucional"/>
    <x v="0"/>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9"/>
    <n v="0"/>
    <n v="0"/>
    <s v=""/>
    <x v="2"/>
    <x v="3"/>
    <s v="CRÍTICO"/>
    <s v="CRÍTICO"/>
  </r>
  <r>
    <n v="197"/>
    <s v="Cali progresa contigo 2016 - 2019"/>
    <m/>
    <m/>
    <m/>
    <s v="Gestión del Talento Humano"/>
    <s v="APOYO"/>
    <s v="MATH02.06"/>
    <x v="29"/>
    <m/>
    <m/>
    <s v="MATH02.06.18.FT14"/>
    <x v="196"/>
    <s v="ACTIVO"/>
    <x v="0"/>
    <m/>
    <m/>
    <s v="Departamento Administrativo de Desarrollo e Innovación Institucional"/>
    <x v="1"/>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n v="0"/>
    <s v=""/>
    <x v="2"/>
    <x v="1"/>
    <s v="CRÍTICO"/>
    <s v="CRÍTICO"/>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x v="197"/>
    <s v="ACTIVO"/>
    <x v="0"/>
    <m/>
    <m/>
    <s v="Departamento Administrativo de Contratación"/>
    <x v="1"/>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10"/>
    <n v="0"/>
    <n v="0"/>
    <s v=""/>
    <x v="2"/>
    <x v="0"/>
    <s v="CRÍTICO"/>
    <s v="CRÍTICO"/>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s v="Departamento Administrativo de Contratación"/>
    <x v="0"/>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1"/>
    <n v="0"/>
    <n v="0"/>
    <s v=""/>
    <x v="2"/>
    <x v="0"/>
    <s v="CRÍTICO"/>
    <s v="CRÍTICO"/>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x v="199"/>
    <s v="ACTIVO"/>
    <x v="0"/>
    <m/>
    <m/>
    <s v="Departamento Administrativo de Contratación"/>
    <x v="2"/>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n v="0"/>
    <s v=""/>
    <x v="2"/>
    <x v="0"/>
    <s v="CRÍTICO"/>
    <s v="CRÍTICO"/>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x v="200"/>
    <s v="ACTIVO"/>
    <x v="0"/>
    <m/>
    <m/>
    <s v="Secretaría de Desarrollo Territorial y Participacion Ciudadana"/>
    <x v="0"/>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n v="0"/>
    <s v="POSITIVA"/>
    <x v="0"/>
    <x v="0"/>
    <s v="NO APLICA"/>
    <s v="CRÍTICO"/>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x v="201"/>
    <s v="ACTIVO"/>
    <x v="0"/>
    <m/>
    <m/>
    <s v="Secretaría de Desarrollo Territorial y Participacion Ciudadana"/>
    <x v="0"/>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n v="0"/>
    <s v="POSITIVA"/>
    <x v="0"/>
    <x v="0"/>
    <s v="NO APLICA"/>
    <s v="CRÍTICO"/>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x v="202"/>
    <s v="ACTIVO"/>
    <x v="0"/>
    <m/>
    <m/>
    <s v="Secretaría de Desarrollo Territorial y Participacion Ciudadana"/>
    <x v="0"/>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2"/>
    <m/>
    <n v="0"/>
    <s v="POSITIVA"/>
    <x v="0"/>
    <x v="0"/>
    <s v="NO APLICA"/>
    <s v="CRÍTICO"/>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x v="203"/>
    <s v="ACTIVO"/>
    <x v="0"/>
    <m/>
    <m/>
    <s v="Secretaria de Gestion del Riesgo, Emergencia y Desastres"/>
    <x v="0"/>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3"/>
    <n v="0"/>
    <n v="0"/>
    <s v="POSITIVA"/>
    <x v="2"/>
    <x v="0"/>
    <s v="CRÍTICO"/>
    <s v="CRÍTICO"/>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x v="204"/>
    <s v="ACTIVO"/>
    <x v="0"/>
    <m/>
    <m/>
    <s v="Secretaria de Gestion del Riesgo, Emergencia y Desastres"/>
    <x v="0"/>
    <s v="Porcentaje"/>
    <s v="Numero de capacitaciones y entrenamientos de prevencionistas  realizadas sobre Numero de capacitaciones y entrenamientos programados"/>
    <s v="V1/V2*100"/>
    <x v="1"/>
    <n v="0"/>
    <n v="0.15"/>
    <n v="0.32"/>
    <n v="0.33"/>
    <n v="0"/>
    <m/>
    <m/>
    <n v="0"/>
    <m/>
    <m/>
    <m/>
    <m/>
    <m/>
    <m/>
    <m/>
    <m/>
    <m/>
    <x v="32"/>
    <x v="33"/>
    <n v="0"/>
    <n v="0"/>
    <s v=""/>
    <x v="1"/>
    <x v="1"/>
    <s v="CRÍTICO"/>
    <s v="CRÍTICO"/>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x v="205"/>
    <s v="ACTIVO"/>
    <x v="0"/>
    <m/>
    <m/>
    <s v="Secretaria de Movilidad"/>
    <x v="1"/>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4"/>
    <e v="#REF!"/>
    <n v="0"/>
    <s v=""/>
    <x v="3"/>
    <x v="0"/>
    <e v="#REF!"/>
    <s v="SOBRESALIENTE"/>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x v="206"/>
    <s v="ACTIVO"/>
    <x v="0"/>
    <m/>
    <m/>
    <s v="Secretaria de Movilidad"/>
    <x v="2"/>
    <s v="Tasa por 100.000 habitantes "/>
    <s v="V1= Número de defunciones por accidentes de tránsito           _x000a_V2 = Número de habitantes del municipio de Santiago de Cali            _x000a_"/>
    <s v="V1/V2 x 100.000"/>
    <x v="3"/>
    <n v="9"/>
    <n v="9"/>
    <n v="9"/>
    <n v="9"/>
    <s v="1,51"/>
    <s v="1,39"/>
    <n v="1.59"/>
    <n v="0.94"/>
    <n v="1.06"/>
    <n v="0.94"/>
    <m/>
    <m/>
    <m/>
    <m/>
    <m/>
    <m/>
    <m/>
    <x v="86"/>
    <x v="115"/>
    <n v="1"/>
    <n v="1"/>
    <s v=""/>
    <x v="8"/>
    <x v="0"/>
    <s v="SOBRESALIENTE"/>
    <s v="SOBRESALIENTE"/>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x v="207"/>
    <s v="ACTIVO"/>
    <x v="0"/>
    <m/>
    <m/>
    <s v="Secretaria de Movilidad"/>
    <x v="0"/>
    <s v="Porcentaje"/>
    <s v="V1 = Número de aulas moviles realizadas al trimestre          _x000a_V2 = Número de aulas moviles programadas al trimestre          _x000a_"/>
    <s v="(V1 / V2) * 100"/>
    <x v="1"/>
    <n v="0.9"/>
    <n v="0.9"/>
    <n v="0.9"/>
    <n v="0.9"/>
    <n v="0.92307692307692313"/>
    <m/>
    <m/>
    <n v="0.9"/>
    <m/>
    <m/>
    <m/>
    <m/>
    <m/>
    <m/>
    <m/>
    <m/>
    <m/>
    <x v="87"/>
    <x v="23"/>
    <n v="0"/>
    <n v="0"/>
    <s v=""/>
    <x v="3"/>
    <x v="0"/>
    <s v="CRÍTICO"/>
    <s v="CRÍTICO"/>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s v="Secretaria de Movilidad"/>
    <x v="0"/>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6"/>
    <n v="0"/>
    <n v="0"/>
    <s v="POSITIVA"/>
    <x v="2"/>
    <x v="0"/>
    <s v="CRÍTICO"/>
    <s v="CRÍTICO"/>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s v="Secretaria de Movilidad"/>
    <x v="0"/>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7"/>
    <n v="0"/>
    <n v="0"/>
    <s v="POSITIVA"/>
    <x v="2"/>
    <x v="0"/>
    <s v="CRÍTICO"/>
    <s v="CRÍTICO"/>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x v="210"/>
    <s v="ACTIVO"/>
    <x v="0"/>
    <m/>
    <m/>
    <s v="Secretaría de Turismo"/>
    <x v="0"/>
    <s v="Porcentaje"/>
    <s v="Número de estrategias promocionales desarrolladas sobre Número de estrategias promocionales proyectadas a realizar"/>
    <s v="V1/V2*100"/>
    <x v="0"/>
    <m/>
    <n v="0.3"/>
    <m/>
    <n v="0.7"/>
    <n v="0.3"/>
    <m/>
    <m/>
    <m/>
    <m/>
    <m/>
    <m/>
    <m/>
    <m/>
    <m/>
    <m/>
    <m/>
    <m/>
    <x v="0"/>
    <x v="23"/>
    <m/>
    <m/>
    <s v=""/>
    <x v="0"/>
    <x v="0"/>
    <s v="NO APLICA"/>
    <s v="NO APLICA"/>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x v="211"/>
    <s v="ACTIVO"/>
    <x v="0"/>
    <m/>
    <m/>
    <s v="Secretaría de Turismo"/>
    <x v="0"/>
    <s v="Porcentaje"/>
    <s v="Número de prestadores de servicios turísticos formados sobre Numero de prestadores de servicios turísticos a formar proyectados"/>
    <s v="V1/V2*100"/>
    <x v="0"/>
    <m/>
    <n v="0.4"/>
    <m/>
    <n v="0.6"/>
    <n v="0.50800000000000001"/>
    <m/>
    <m/>
    <m/>
    <m/>
    <m/>
    <m/>
    <m/>
    <m/>
    <m/>
    <m/>
    <m/>
    <m/>
    <x v="90"/>
    <x v="118"/>
    <m/>
    <m/>
    <s v="POSITIVA"/>
    <x v="0"/>
    <x v="0"/>
    <s v="NO APLICA"/>
    <s v="NO APLICA"/>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x v="212"/>
    <s v="ACTIVO"/>
    <x v="0"/>
    <m/>
    <m/>
    <s v="Secretaría de Turismo"/>
    <x v="0"/>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9"/>
    <m/>
    <m/>
    <s v="POSITIVA"/>
    <x v="0"/>
    <x v="0"/>
    <s v="NO APLICA"/>
    <s v="NO APLICA"/>
  </r>
  <r>
    <n v="214"/>
    <s v="Cali progresa contigo 2016 - 2019"/>
    <s v="4. Cali Emprendedora y Pujante"/>
    <s v="3.5.4. Cali vitrina al mundo"/>
    <s v="3.5.4.3. Visita Cali"/>
    <s v="DESARROLLO SOCIAL "/>
    <s v="MISIONAL"/>
    <s v="MMDS01.11"/>
    <x v="34"/>
    <s v="No Aplica"/>
    <s v="Desarrollo e Innovación del Producto Turístico MMDS01.11.18.P02"/>
    <s v="MMDS01.11.18.FT.04"/>
    <x v="213"/>
    <s v="ACTIVO"/>
    <x v="0"/>
    <m/>
    <m/>
    <s v="Secretaría de Turismo"/>
    <x v="0"/>
    <s v="Porcentaje"/>
    <s v="Número de eventos  organizados sobre Número total de eventos a organizar  "/>
    <s v="V1/V2*100"/>
    <x v="1"/>
    <n v="0.05"/>
    <n v="0.3"/>
    <n v="0.35"/>
    <n v="0.3"/>
    <n v="0.11"/>
    <m/>
    <m/>
    <n v="0.37"/>
    <m/>
    <m/>
    <m/>
    <m/>
    <m/>
    <m/>
    <m/>
    <m/>
    <m/>
    <x v="92"/>
    <x v="120"/>
    <m/>
    <m/>
    <s v="POSITIVA"/>
    <x v="2"/>
    <x v="0"/>
    <s v="NO APLICA"/>
    <s v="NO APLICA"/>
  </r>
  <r>
    <n v="215"/>
    <s v="Cali progresa contigo 2016 - 2019"/>
    <s v="4. Cali Emprendedora y Pujante"/>
    <s v="3.5.4. Cali vitrina al mundo "/>
    <s v="3.5.4.3. Visita Cali"/>
    <s v="DESARROLLO SOCIAL "/>
    <s v="MISIONAL"/>
    <s v="MMDS01.11"/>
    <x v="34"/>
    <s v="No Aplica"/>
    <s v="Promoción y Monitoreo del Sector Turístico  MMDS01.09.06.18.P03"/>
    <s v="MMDS01.11.18.FT.05"/>
    <x v="214"/>
    <s v="ACTIVO"/>
    <x v="0"/>
    <m/>
    <m/>
    <s v="Secretaría de Turismo"/>
    <x v="0"/>
    <s v="Porcentaje"/>
    <s v="Numero de eventos turísticos  en los cuales se participa sobre Número total de eventos  a participar programados"/>
    <m/>
    <x v="0"/>
    <m/>
    <n v="0.4"/>
    <m/>
    <n v="0.6"/>
    <n v="0.56000000000000005"/>
    <m/>
    <m/>
    <m/>
    <m/>
    <m/>
    <m/>
    <m/>
    <m/>
    <m/>
    <m/>
    <m/>
    <m/>
    <x v="0"/>
    <x v="121"/>
    <m/>
    <m/>
    <s v="POSITIVA"/>
    <x v="0"/>
    <x v="0"/>
    <m/>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x v="215"/>
    <s v="NO APLICA"/>
    <x v="3"/>
    <m/>
    <m/>
    <s v="Secretaría de Turismo"/>
    <x v="0"/>
    <s v="Porcentaje"/>
    <s v="Porcentaje de ejecución presupuestal de los proyectos de inversión de la Secretaría de Turísmo"/>
    <s v="V1/V2*100"/>
    <x v="1"/>
    <n v="0.05"/>
    <n v="0.3"/>
    <n v="0.5"/>
    <n v="0.15"/>
    <m/>
    <m/>
    <m/>
    <m/>
    <m/>
    <m/>
    <m/>
    <m/>
    <m/>
    <m/>
    <m/>
    <m/>
    <m/>
    <x v="0"/>
    <x v="19"/>
    <m/>
    <m/>
    <s v=""/>
    <x v="0"/>
    <x v="7"/>
    <s v="NO APLICA"/>
    <s v="NO APLICA"/>
  </r>
  <r>
    <n v="217"/>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Desarrollo e Innovación del Producto Turístico MMDS01.11.18.P02    "/>
    <s v="MMCS03.06.18.FT01"/>
    <x v="216"/>
    <s v="ACTIVO"/>
    <x v="0"/>
    <m/>
    <m/>
    <s v="Secretaría de Paz y Cultura Ciudadana "/>
    <x v="0"/>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2"/>
    <m/>
    <m/>
    <s v="POSITIVA"/>
    <x v="9"/>
    <x v="0"/>
    <s v="NO APLICA"/>
    <s v="NO APLICA"/>
  </r>
  <r>
    <n v="218"/>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Promocion y Monitoreo del sector turístico MMDS01.11.06.18.P03"/>
    <s v="MMCS03.06.18.FT02"/>
    <x v="217"/>
    <s v="ACTIVO"/>
    <x v="0"/>
    <m/>
    <m/>
    <s v="Secretaría de Paz y Cultura Ciudadana "/>
    <x v="0"/>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3"/>
    <m/>
    <m/>
    <s v=""/>
    <x v="9"/>
    <x v="0"/>
    <s v="NO APLICA"/>
    <s v="NO APLICA"/>
  </r>
  <r>
    <n v="219"/>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3"/>
    <x v="218"/>
    <s v="ACTIVO"/>
    <x v="0"/>
    <m/>
    <m/>
    <s v="Secretaría de Paz y Cultura Ciudadana "/>
    <x v="0"/>
    <s v="Porcentaje"/>
    <s v="PE= Porcentaje cobertura poblacional de cada programa , V2= avance cobertura , V3= Cobertura planeada"/>
    <s v="PE= (V2/V3)*100    Porcentaje total de cobertura= (PE1+PE2+PE3+…PE n) / numero de eventos"/>
    <x v="1"/>
    <m/>
    <n v="0.5"/>
    <m/>
    <m/>
    <s v="N.A."/>
    <m/>
    <m/>
    <n v="0.6"/>
    <m/>
    <m/>
    <m/>
    <m/>
    <m/>
    <m/>
    <m/>
    <m/>
    <m/>
    <x v="93"/>
    <x v="124"/>
    <m/>
    <m/>
    <s v="POSITIVA"/>
    <x v="9"/>
    <x v="0"/>
    <s v="NO APLICA"/>
    <s v="NO APLICA"/>
  </r>
  <r>
    <n v="220"/>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4"/>
    <x v="219"/>
    <s v="ACTIVO"/>
    <x v="0"/>
    <m/>
    <m/>
    <s v="Secretaría de Paz y Cultura Ciudadana "/>
    <x v="0"/>
    <s v="Porcentaje"/>
    <s v="V1+V2+V3+Vn= Porcentaje de satisfaccion de cada evento realizado , n= numero de eventos realizadas "/>
    <s v="Nivel de satisfaccion de los ciudadanos sobre las acciones de Intervencion del proceso= V1+V2+V3+Vn / n"/>
    <x v="1"/>
    <m/>
    <n v="1"/>
    <m/>
    <m/>
    <s v="N.A."/>
    <m/>
    <m/>
    <n v="0.95"/>
    <m/>
    <m/>
    <m/>
    <m/>
    <m/>
    <m/>
    <m/>
    <m/>
    <m/>
    <x v="93"/>
    <x v="123"/>
    <m/>
    <m/>
    <s v=""/>
    <x v="9"/>
    <x v="0"/>
    <s v="NO APLICA"/>
    <s v="NO APLICA"/>
  </r>
  <r>
    <n v="221"/>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5"/>
    <x v="220"/>
    <s v="ACTIVO"/>
    <x v="0"/>
    <m/>
    <m/>
    <s v="Secretaría de Paz y Cultura Ciudadana "/>
    <x v="0"/>
    <s v="Porcentaje"/>
    <s v="PE= Porcentaje cobertura poblacional de cada programa, V2= avance cobertura , V3= Cobertura planeada"/>
    <s v="PE= (V2/V3)*100    Porcentaje total de cobertura= (PE1+PE2+PE3+…PE n) / numero de eventos"/>
    <x v="1"/>
    <m/>
    <n v="0.5"/>
    <m/>
    <m/>
    <s v="N.A."/>
    <m/>
    <m/>
    <n v="0.96"/>
    <m/>
    <m/>
    <m/>
    <m/>
    <m/>
    <m/>
    <m/>
    <m/>
    <m/>
    <x v="93"/>
    <x v="125"/>
    <m/>
    <m/>
    <s v="POSITIVA"/>
    <x v="9"/>
    <x v="0"/>
    <s v="NO APLICA"/>
    <s v="NO APLICA"/>
  </r>
  <r>
    <n v="222"/>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6"/>
    <x v="221"/>
    <s v="ACTIVO"/>
    <x v="0"/>
    <m/>
    <m/>
    <s v="Secretaría de Paz y Cultura Ciudadana "/>
    <x v="0"/>
    <s v="Porcentaje"/>
    <s v="V1+V2+V3+Vn= Porcentaje de satisfaccion de cada evento realizado, n= numero de eventos realizadas "/>
    <s v="Nivel de satisfaccion de los ciudadanos sobre las acciones de Visibilizacion del proceso= V1+V2+V3+Vn / n"/>
    <x v="1"/>
    <m/>
    <n v="1"/>
    <m/>
    <m/>
    <s v="N.A."/>
    <m/>
    <m/>
    <n v="0.42"/>
    <m/>
    <m/>
    <m/>
    <m/>
    <m/>
    <m/>
    <m/>
    <m/>
    <m/>
    <x v="93"/>
    <x v="126"/>
    <m/>
    <m/>
    <s v=""/>
    <x v="9"/>
    <x v="3"/>
    <s v="NO APLICA"/>
    <s v="NO APLICA"/>
  </r>
  <r>
    <n v="223"/>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7"/>
    <x v="222"/>
    <s v="ACTIVO"/>
    <x v="0"/>
    <m/>
    <m/>
    <s v="Secretaría de Paz y Cultura Ciudadana "/>
    <x v="0"/>
    <s v="Porcentaje"/>
    <s v="n= Numero de eventos encontrados., V1, V2, V3, Vn = porcentaje de avance de cada uno de los eventos de visibilizacion de paz, cultura ciudadana y derechos humanos"/>
    <m/>
    <x v="1"/>
    <m/>
    <n v="0.5"/>
    <m/>
    <m/>
    <s v="N.A."/>
    <m/>
    <m/>
    <n v="0.48"/>
    <m/>
    <m/>
    <m/>
    <m/>
    <m/>
    <m/>
    <m/>
    <m/>
    <m/>
    <x v="93"/>
    <x v="37"/>
    <m/>
    <m/>
    <s v=""/>
    <x v="9"/>
    <x v="0"/>
    <m/>
    <m/>
  </r>
  <r>
    <n v="224"/>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8"/>
    <x v="223"/>
    <s v="NO APLICA"/>
    <x v="3"/>
    <m/>
    <m/>
    <s v="Secretaría de Paz y Cultura Ciudadana "/>
    <x v="2"/>
    <s v="Porcentaje"/>
    <s v="V1,V2,V3,Vn = Resultado de encuestas de percepcion realizadas sobre n=  # de encuestas de percepcion realizadas"/>
    <m/>
    <x v="1"/>
    <m/>
    <m/>
    <m/>
    <m/>
    <m/>
    <m/>
    <m/>
    <m/>
    <m/>
    <m/>
    <m/>
    <m/>
    <m/>
    <m/>
    <m/>
    <m/>
    <m/>
    <x v="0"/>
    <x v="19"/>
    <m/>
    <m/>
    <s v=""/>
    <x v="6"/>
    <x v="7"/>
    <m/>
    <m/>
  </r>
  <r>
    <n v="225"/>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9"/>
    <x v="224"/>
    <s v="NO APLICA"/>
    <x v="3"/>
    <m/>
    <m/>
    <s v="Secretaría de Paz y Cultura Ciudadana "/>
    <x v="2"/>
    <s v="Porcentaje"/>
    <s v="Avance cobertura sobre Cobertura planeada"/>
    <m/>
    <x v="1"/>
    <m/>
    <m/>
    <m/>
    <m/>
    <m/>
    <m/>
    <m/>
    <m/>
    <m/>
    <m/>
    <m/>
    <m/>
    <m/>
    <m/>
    <m/>
    <m/>
    <m/>
    <x v="0"/>
    <x v="19"/>
    <m/>
    <m/>
    <s v=""/>
    <x v="6"/>
    <x v="7"/>
    <m/>
    <m/>
  </r>
  <r>
    <n v="226"/>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10"/>
    <x v="225"/>
    <s v="NO APLICA"/>
    <x v="3"/>
    <m/>
    <m/>
    <s v="Secretaría de Paz y Cultura Ciudadana "/>
    <x v="2"/>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m/>
    <s v=""/>
    <x v="6"/>
    <x v="7"/>
    <s v="NO APLICA"/>
    <s v="NO APLICA"/>
  </r>
  <r>
    <n v="227"/>
    <s v="Cali progresa contigo 2016 - 2019"/>
    <m/>
    <m/>
    <m/>
    <s v="Desarrollo Social"/>
    <s v="MISIONAL"/>
    <s v="MMDS01.01"/>
    <x v="36"/>
    <s v="Inspección y Vigilancia"/>
    <s v="Evaluación para el control de los establecimientos de educación formal, de educación para el trabajo y el desarrollo humano y educacion informal"/>
    <s v="MMDS01.01.18.FT.01"/>
    <x v="226"/>
    <s v="ACTIVO"/>
    <x v="3"/>
    <m/>
    <m/>
    <s v="Secretaría de Educación "/>
    <x v="1"/>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m/>
    <s v=""/>
    <x v="9"/>
    <x v="4"/>
    <s v="NO APLICA"/>
    <s v="NO APLICA"/>
  </r>
  <r>
    <n v="228"/>
    <s v="Cali progresa contigo 2016 - 2019"/>
    <m/>
    <m/>
    <m/>
    <s v="Desarrollo Social "/>
    <s v="MISIONAL"/>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s v="Secretaría de Educación "/>
    <x v="1"/>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m/>
    <s v=""/>
    <x v="9"/>
    <x v="4"/>
    <s v="NO APLICA"/>
    <s v="NO APLICA"/>
  </r>
  <r>
    <n v="229"/>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s v="Secretaría de Educación "/>
    <x v="2"/>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m/>
    <s v=""/>
    <x v="9"/>
    <x v="4"/>
    <s v="NO APLICA"/>
    <s v="NO APLICA"/>
  </r>
  <r>
    <n v="230"/>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s v="Secretaría de Educación "/>
    <x v="2"/>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m/>
    <s v=""/>
    <x v="9"/>
    <x v="4"/>
    <s v="NO APLICA"/>
    <s v="NO APLICA"/>
  </r>
  <r>
    <m/>
    <m/>
    <m/>
    <m/>
    <m/>
    <m/>
    <m/>
    <m/>
    <x v="38"/>
    <m/>
    <m/>
    <m/>
    <x v="230"/>
    <m/>
    <x v="4"/>
    <m/>
    <m/>
    <m/>
    <x v="3"/>
    <m/>
    <m/>
    <m/>
    <x v="6"/>
    <m/>
    <m/>
    <m/>
    <m/>
    <m/>
    <m/>
    <m/>
    <m/>
    <m/>
    <m/>
    <m/>
    <m/>
    <m/>
    <m/>
    <m/>
    <m/>
    <m/>
    <x v="0"/>
    <x v="19"/>
    <m/>
    <m/>
    <m/>
    <x v="6"/>
    <x v="8"/>
    <m/>
    <m/>
  </r>
  <r>
    <m/>
    <m/>
    <m/>
    <m/>
    <m/>
    <m/>
    <m/>
    <m/>
    <x v="38"/>
    <m/>
    <m/>
    <m/>
    <x v="230"/>
    <m/>
    <x v="4"/>
    <m/>
    <m/>
    <m/>
    <x v="3"/>
    <m/>
    <m/>
    <m/>
    <x v="6"/>
    <m/>
    <m/>
    <m/>
    <m/>
    <m/>
    <m/>
    <m/>
    <m/>
    <m/>
    <m/>
    <m/>
    <m/>
    <m/>
    <m/>
    <m/>
    <m/>
    <m/>
    <x v="94"/>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r>
    <m/>
    <m/>
    <m/>
    <m/>
    <m/>
    <m/>
    <m/>
    <m/>
    <x v="38"/>
    <m/>
    <m/>
    <m/>
    <x v="230"/>
    <m/>
    <x v="4"/>
    <m/>
    <m/>
    <m/>
    <x v="3"/>
    <m/>
    <m/>
    <m/>
    <x v="6"/>
    <m/>
    <m/>
    <m/>
    <m/>
    <m/>
    <m/>
    <m/>
    <m/>
    <m/>
    <m/>
    <m/>
    <m/>
    <m/>
    <m/>
    <m/>
    <m/>
    <m/>
    <x v="0"/>
    <x v="19"/>
    <m/>
    <m/>
    <m/>
    <x v="6"/>
    <x v="8"/>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x v="0"/>
    <s v="ACTIVO"/>
    <x v="0"/>
    <m/>
    <m/>
    <s v="Secretaría de Cultura"/>
    <x v="0"/>
    <s v="Porcentaje"/>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x v="0"/>
    <x v="0"/>
    <m/>
    <n v="0"/>
    <s v="POSITIVA"/>
    <x v="0"/>
    <x v="0"/>
    <s v="NO APLICA"/>
    <s v="CRÍTICO"/>
    <s v="SANDRA ESCOBAR"/>
    <m/>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x v="1"/>
    <s v="ACTIVO"/>
    <x v="0"/>
    <m/>
    <m/>
    <s v="Secretaría de Cultura"/>
    <x v="0"/>
    <s v="Porcentaje"/>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x v="0"/>
    <x v="1"/>
    <m/>
    <n v="0"/>
    <s v="POSITIVA"/>
    <x v="0"/>
    <x v="0"/>
    <s v="NO APLICA"/>
    <s v="CRÍTICO"/>
    <s v="SANDRA ESCOBAR"/>
    <m/>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x v="2"/>
    <s v="ACTIVO"/>
    <x v="0"/>
    <m/>
    <m/>
    <s v="Secretaría de Cultura"/>
    <x v="0"/>
    <s v="Porcentaje"/>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x v="0"/>
    <x v="1"/>
    <m/>
    <n v="0"/>
    <s v="POSITIVA"/>
    <x v="0"/>
    <x v="0"/>
    <s v="NO APLICA"/>
    <s v="CRÍTICO"/>
    <s v="SANDRA ESCOBAR"/>
    <m/>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x v="3"/>
    <s v="ACTIVO"/>
    <x v="0"/>
    <m/>
    <m/>
    <s v="Secretaría de Cultura"/>
    <x v="0"/>
    <s v="Porcentaje"/>
    <s v="Número de bienes de interés cultural muebles identificados, registrados e inventariados sobre el  Número de bienes de interés cultural muebles proyectados a actualizar  por cien (100)"/>
    <s v="(V1 / V2) * 100"/>
    <x v="0"/>
    <m/>
    <n v="0.3"/>
    <m/>
    <n v="0.75"/>
    <n v="0.25"/>
    <m/>
    <m/>
    <m/>
    <m/>
    <m/>
    <m/>
    <m/>
    <m/>
    <m/>
    <m/>
    <m/>
    <m/>
    <x v="0"/>
    <x v="2"/>
    <m/>
    <n v="0"/>
    <s v=""/>
    <x v="0"/>
    <x v="0"/>
    <s v="NO APLICA"/>
    <s v="CRÍTICO"/>
    <s v="SANDRA ESCOBAR"/>
    <m/>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x v="4"/>
    <s v="ACTIVO"/>
    <x v="0"/>
    <m/>
    <m/>
    <s v="Secretaría de Cultura"/>
    <x v="0"/>
    <s v="Porcentaje"/>
    <s v="Número de intervenciones artisticas realizadas sobre Número de requerimientos realizados por la comunidad en materia de intervenciones artisticas"/>
    <s v="(V1 / V2) * 100"/>
    <x v="0"/>
    <m/>
    <n v="0.3"/>
    <m/>
    <n v="0.6"/>
    <n v="0.56999999999999995"/>
    <m/>
    <m/>
    <m/>
    <m/>
    <m/>
    <m/>
    <m/>
    <m/>
    <m/>
    <m/>
    <m/>
    <m/>
    <x v="0"/>
    <x v="3"/>
    <m/>
    <n v="0"/>
    <s v="POSITIVA"/>
    <x v="0"/>
    <x v="0"/>
    <s v="NO APLICA"/>
    <s v="CRÍTICO"/>
    <s v="SANDRA ESCOBAR"/>
    <m/>
  </r>
  <r>
    <n v="6"/>
    <s v="Cali progresa contigo 2016 - 2019"/>
    <s v="1. Cali Social y Diversa"/>
    <s v="1.5. Cali vibra con la cultura y el deporte"/>
    <s v="1.5.2: Patrimonio, arte y cultura"/>
    <s v="MMDS01 - Desarrollo Social"/>
    <s v="MISIONAL"/>
    <s v="MMDS01.10"/>
    <x v="0"/>
    <s v="MMDS01.10.02 - Gestión de Artes"/>
    <s v="MMDS01.10.02.18.P01"/>
    <s v="MMDS01.10.18.FT06"/>
    <x v="5"/>
    <s v="ACTIVO"/>
    <x v="0"/>
    <m/>
    <m/>
    <s v="Secretaría de Cultura"/>
    <x v="0"/>
    <s v="Porcentaje"/>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x v="0"/>
    <x v="4"/>
    <m/>
    <n v="0"/>
    <s v="POSITIVA"/>
    <x v="0"/>
    <x v="0"/>
    <s v="NO APLICA"/>
    <s v="CRÍTICO"/>
    <s v="SANDRA ESCOBAR"/>
    <m/>
  </r>
  <r>
    <n v="7"/>
    <s v="Cali progresa contigo 2016 - 2019"/>
    <s v="1. Cali Social y Diversa"/>
    <s v="1.5. Cali vibra con la cultura y el deporte"/>
    <s v="1.5.2: Patrimonio, arte y cultura"/>
    <s v="MMDS01 - Desarrollo Social"/>
    <s v="MISIONAL"/>
    <s v="MMDS01.10"/>
    <x v="0"/>
    <s v="MMDS01.10.02 - Gestión de Artes"/>
    <s v="MMDS01.10.02.18.P02"/>
    <s v="MMDS01.10.18.FT07"/>
    <x v="6"/>
    <s v="ACTIVO"/>
    <x v="0"/>
    <m/>
    <m/>
    <s v="Secretaría de Cultura"/>
    <x v="0"/>
    <s v="Porcentaje"/>
    <s v="Número de artistas y/o organizaciones artísticas apoyados para la formación artística sobre el Número de artistas y/o organizaciones artísticas planificados para la formacion artistica por cien (100)"/>
    <s v="(V1 / V2) * 100"/>
    <x v="0"/>
    <m/>
    <n v="0.3"/>
    <m/>
    <n v="0.95"/>
    <n v="1"/>
    <m/>
    <m/>
    <m/>
    <m/>
    <m/>
    <m/>
    <m/>
    <m/>
    <m/>
    <m/>
    <m/>
    <m/>
    <x v="0"/>
    <x v="1"/>
    <m/>
    <n v="0"/>
    <s v="POSITIVA"/>
    <x v="0"/>
    <x v="0"/>
    <s v="NO APLICA"/>
    <s v="CRÍTICO"/>
    <s v="SANDRA ESCOBAR"/>
    <m/>
  </r>
  <r>
    <n v="8"/>
    <s v="Cali progresa contigo 2016 - 2019"/>
    <s v="1. Cali Social y Diversa"/>
    <s v="1.5. Cali vibra con la cultura y el deporte"/>
    <s v="1.5.2: Patrimonio, arte y cultura"/>
    <s v="MMDS01 - Desarrollo Social"/>
    <s v="MISIONAL"/>
    <s v="MMDS01.10"/>
    <x v="0"/>
    <s v="MMDS01.10.02 - Gestión de Artes"/>
    <s v="MMDS01.10.02.18.P02"/>
    <s v="MMDS01.10.18.FT08"/>
    <x v="7"/>
    <s v="ACTIVO"/>
    <x v="0"/>
    <m/>
    <m/>
    <s v="Secretaría de Cultura"/>
    <x v="0"/>
    <s v="Porcentaje"/>
    <s v="Número de  comunas y corregimientos con monitores culturales sobre el Número de comunas y corregimientos del municipio de santiago de cali por cien (100)"/>
    <s v="(V1 / V2) * 100"/>
    <x v="0"/>
    <m/>
    <n v="0.3"/>
    <m/>
    <n v="0.9"/>
    <n v="0.78"/>
    <m/>
    <m/>
    <m/>
    <m/>
    <m/>
    <m/>
    <m/>
    <m/>
    <m/>
    <m/>
    <m/>
    <m/>
    <x v="0"/>
    <x v="5"/>
    <m/>
    <n v="0"/>
    <s v="POSITIVA"/>
    <x v="0"/>
    <x v="0"/>
    <s v="NO APLICA"/>
    <s v="CRÍTICO"/>
    <s v="SANDRA ESCOBAR"/>
    <m/>
  </r>
  <r>
    <n v="9"/>
    <s v="Cali progresa contigo 2016 - 2019"/>
    <s v="1. Cali Social y Diversa"/>
    <s v="1.5. Cali vibra con la cultura y el deporte"/>
    <s v="1.5.2: Patrimonio, arte y cultura"/>
    <s v="MMDS01 - Desarrollo Social"/>
    <s v="MISIONAL"/>
    <s v="MMDS01.10"/>
    <x v="0"/>
    <s v="MMDS01.10.02 - Gestión de Artes"/>
    <s v="MMDS01.10.02.18.P02"/>
    <s v="MMDS01.10.18.FT09"/>
    <x v="8"/>
    <s v="ACTIVO"/>
    <x v="0"/>
    <m/>
    <m/>
    <s v="Secretaría de Cultura"/>
    <x v="0"/>
    <s v="Porcentaje"/>
    <s v="Número de personas capacitadas en expresiones artísticas por los monitores culturales sobre Numero de personas planificadas a capacitar en expresiones artísticas por monitores culturales"/>
    <s v="(V1 / V2) * 100"/>
    <x v="0"/>
    <m/>
    <n v="0.3"/>
    <m/>
    <n v="0.95"/>
    <n v="0.26"/>
    <m/>
    <m/>
    <m/>
    <m/>
    <m/>
    <m/>
    <m/>
    <m/>
    <m/>
    <m/>
    <m/>
    <m/>
    <x v="0"/>
    <x v="6"/>
    <m/>
    <n v="0"/>
    <s v=""/>
    <x v="0"/>
    <x v="0"/>
    <s v="NO APLICA"/>
    <s v="CRÍTICO"/>
    <s v="SANDRA ESCOBAR"/>
    <m/>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x v="9"/>
    <s v="ACTIVO"/>
    <x v="0"/>
    <m/>
    <m/>
    <s v="Secretaría de Cultura"/>
    <x v="0"/>
    <s v="Porcentaje"/>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x v="1"/>
    <x v="7"/>
    <n v="0"/>
    <n v="0"/>
    <s v=""/>
    <x v="1"/>
    <x v="1"/>
    <s v="CRÍTICO"/>
    <s v="CRÍTICO"/>
    <s v="SANDRA ESCOBAR"/>
    <m/>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x v="10"/>
    <s v="ACTIVO"/>
    <x v="0"/>
    <m/>
    <m/>
    <s v="Secretaría de Cultura"/>
    <x v="0"/>
    <s v="Porcentaje"/>
    <s v="Número de colecciones de la Red de Bibliotecas Públicas de Cali  adquiridas  sobre Número Total de colecciones de la Red de Bibliotecas Públicas de Cali por cien (100)"/>
    <s v="(V1 / V2) * 100"/>
    <x v="0"/>
    <m/>
    <n v="0.02"/>
    <m/>
    <n v="0.04"/>
    <n v="0.05"/>
    <m/>
    <m/>
    <m/>
    <m/>
    <m/>
    <m/>
    <m/>
    <m/>
    <m/>
    <m/>
    <m/>
    <m/>
    <x v="0"/>
    <x v="8"/>
    <m/>
    <n v="0"/>
    <s v="POSITIVA"/>
    <x v="0"/>
    <x v="0"/>
    <s v="NO APLICA"/>
    <s v="CRÍTICO"/>
    <s v="SANDRA ESCOBAR"/>
    <m/>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x v="11"/>
    <s v="ACTIVO"/>
    <x v="0"/>
    <m/>
    <m/>
    <s v="Secretaría de Cultura"/>
    <x v="0"/>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x v="0"/>
    <x v="9"/>
    <m/>
    <n v="0"/>
    <s v=""/>
    <x v="0"/>
    <x v="2"/>
    <s v="NO APLICA"/>
    <s v="CRÍTICO"/>
    <s v="SANDRA ESCOBAR"/>
    <m/>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x v="12"/>
    <s v="ACTIVO"/>
    <x v="0"/>
    <m/>
    <m/>
    <s v="Secretaría de Cultura"/>
    <x v="0"/>
    <s v="Porcentaje"/>
    <s v="Número de estrategias de fomento a los hábitos de lectura  y escritura implementadas sobre el Número de estrategias de fomento a los hábitos de lectura  y escritura planeadas por cien (100)"/>
    <s v="(V1 / V2) * 100"/>
    <x v="0"/>
    <m/>
    <n v="0.9"/>
    <m/>
    <n v="1"/>
    <n v="0.5"/>
    <m/>
    <m/>
    <m/>
    <m/>
    <m/>
    <m/>
    <m/>
    <m/>
    <m/>
    <m/>
    <m/>
    <m/>
    <x v="0"/>
    <x v="10"/>
    <m/>
    <n v="0"/>
    <s v=""/>
    <x v="0"/>
    <x v="3"/>
    <s v="NO APLICA"/>
    <s v="CRÍTICO"/>
    <s v="SANDRA ESCOBAR"/>
    <m/>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x v="13"/>
    <s v="ACTIVO"/>
    <x v="0"/>
    <m/>
    <m/>
    <s v="Secretaría de Cultura"/>
    <x v="0"/>
    <s v="Porcentaje"/>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x v="0"/>
    <x v="11"/>
    <m/>
    <n v="0"/>
    <s v="POSITIVA"/>
    <x v="0"/>
    <x v="0"/>
    <s v="NO APLICA"/>
    <s v="CRÍTICO"/>
    <s v="SANDRA ESCOBAR"/>
    <m/>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x v="14"/>
    <s v="ACTIVO"/>
    <x v="0"/>
    <m/>
    <m/>
    <s v="Secretaría de Cultura"/>
    <x v="0"/>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x v="0"/>
    <x v="12"/>
    <m/>
    <n v="0"/>
    <s v="POSITIVA"/>
    <x v="0"/>
    <x v="0"/>
    <s v="NO APLICA"/>
    <s v="CRÍTICO"/>
    <s v="SANDRA ESCOBAR"/>
    <m/>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x v="15"/>
    <s v="ACTIVO"/>
    <x v="0"/>
    <m/>
    <m/>
    <s v="Secretaría de Cultura"/>
    <x v="0"/>
    <s v="Porcentaje"/>
    <s v="Número de alianzas realizadas de fortalecimiento y promoción cultural sobre Número de alianzas proyectadas a realizar para el fortalecimiento y promoción cultural"/>
    <s v="(V1 / V2) * 100"/>
    <x v="0"/>
    <m/>
    <n v="0.9"/>
    <m/>
    <n v="0.95"/>
    <n v="0.88"/>
    <m/>
    <m/>
    <m/>
    <m/>
    <m/>
    <m/>
    <m/>
    <m/>
    <m/>
    <m/>
    <m/>
    <m/>
    <x v="0"/>
    <x v="13"/>
    <m/>
    <n v="0"/>
    <s v=""/>
    <x v="0"/>
    <x v="0"/>
    <s v="NO APLICA"/>
    <s v="CRÍTICO"/>
    <s v="SANDRA ESCOBAR"/>
    <m/>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x v="16"/>
    <s v="ACTIVO"/>
    <x v="0"/>
    <m/>
    <m/>
    <s v="Departamento Administrativo de Gestión Jurídica Pública"/>
    <x v="0"/>
    <s v="Porcentaje"/>
    <s v="Número de actuaciones judiciales atendidas por los apoderados del municipio. sobre el Número de actuaciones judiciales notificadas por los despachos judiciales. por cien (100)"/>
    <s v="(V1 / V2) * 100"/>
    <x v="1"/>
    <n v="1"/>
    <n v="1"/>
    <n v="1"/>
    <n v="1"/>
    <n v="0.96"/>
    <m/>
    <m/>
    <n v="0.95399999999999996"/>
    <m/>
    <m/>
    <m/>
    <m/>
    <m/>
    <m/>
    <m/>
    <m/>
    <m/>
    <x v="2"/>
    <x v="14"/>
    <n v="0"/>
    <n v="0"/>
    <s v=""/>
    <x v="2"/>
    <x v="0"/>
    <s v="CRÍTICO"/>
    <s v="CRÍTICO"/>
    <s v="ANSELMO CORRAL"/>
    <m/>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x v="17"/>
    <s v="ACTIVO"/>
    <x v="0"/>
    <m/>
    <m/>
    <s v="Departamento Administrativo de Gestión Jurídica Pública"/>
    <x v="0"/>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x v="3"/>
    <x v="15"/>
    <n v="0"/>
    <n v="0"/>
    <s v=""/>
    <x v="3"/>
    <x v="0"/>
    <s v="CRÍTICO"/>
    <s v="CRÍTICO"/>
    <s v="ANSELMO CORRAL"/>
    <m/>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x v="18"/>
    <s v="ACTIVO"/>
    <x v="0"/>
    <m/>
    <m/>
    <s v="Departamento Administrativo de Gestión Jurídica Pública"/>
    <x v="1"/>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x v="4"/>
    <x v="16"/>
    <n v="0"/>
    <n v="0"/>
    <s v=""/>
    <x v="2"/>
    <x v="0"/>
    <s v="CRÍTICO"/>
    <s v="CRÍTICO"/>
    <s v="ANSELMO CORRAL"/>
    <m/>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x v="19"/>
    <s v="ACTIVO"/>
    <x v="0"/>
    <m/>
    <m/>
    <s v="Departamento Administrativo de Gestión Jurídica Pública"/>
    <x v="2"/>
    <s v="Porcentaje"/>
    <s v="Valor de las pretensiones de los fallos favorables sobre el Valor de las pretensiones de todos los fallos por cien (100)"/>
    <s v="(V1 / V2) * 100"/>
    <x v="1"/>
    <n v="0.6"/>
    <n v="0.6"/>
    <n v="0.6"/>
    <n v="0.6"/>
    <n v="0.88"/>
    <m/>
    <m/>
    <n v="0.999"/>
    <m/>
    <m/>
    <m/>
    <m/>
    <m/>
    <m/>
    <m/>
    <m/>
    <m/>
    <x v="5"/>
    <x v="17"/>
    <n v="0"/>
    <n v="0"/>
    <s v="POSITIVA"/>
    <x v="2"/>
    <x v="0"/>
    <s v="CRÍTICO"/>
    <s v="CRÍTICO"/>
    <s v="ANSELMO CORRAL"/>
    <m/>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x v="20"/>
    <s v="ACTIVO"/>
    <x v="0"/>
    <m/>
    <m/>
    <s v="Departamento Administrativo de Gestión Jurídica Pública"/>
    <x v="2"/>
    <s v="Porcentaje"/>
    <s v="Aporte porcentual acumulado de la conformación de un equipo de trabajo sobre Aporte porcentual acumulado de la alternativa de solución al problema"/>
    <s v="V1 + V2 + V3"/>
    <x v="1"/>
    <n v="0.25"/>
    <n v="0.5"/>
    <n v="0.75"/>
    <n v="1"/>
    <n v="0.22"/>
    <m/>
    <m/>
    <n v="0.53"/>
    <m/>
    <m/>
    <m/>
    <m/>
    <m/>
    <m/>
    <m/>
    <m/>
    <m/>
    <x v="6"/>
    <x v="18"/>
    <n v="0"/>
    <n v="0"/>
    <s v="POSITIVA"/>
    <x v="2"/>
    <x v="0"/>
    <s v="CRÍTICO"/>
    <s v="CRÍTICO"/>
    <s v="ANSELMO CORRAL"/>
    <m/>
  </r>
  <r>
    <n v="22"/>
    <s v="No aplica"/>
    <s v="No aplica"/>
    <s v="No aplica"/>
    <s v="No aplica"/>
    <s v="MAJA01 Gestión Juridico Administrativa"/>
    <s v="APOYO"/>
    <s v="MAJA01.01"/>
    <x v="1"/>
    <s v="NO APLICA"/>
    <s v="No Aplica"/>
    <s v="MAJA01.01.18.FT06"/>
    <x v="21"/>
    <s v="NO APLICA"/>
    <x v="1"/>
    <s v="NUEVO"/>
    <m/>
    <s v="Departamento Administrativo de Gestión Jurídica Pública"/>
    <x v="0"/>
    <s v="Porcentaje"/>
    <s v="Número de reclamaciones notificadas por el tema de la política de prevención del daño antijurídico en el periodo de reporte sobre número de reclamaciones notificadas en el periodo de reporte"/>
    <s v="(V1 / V2) * 100"/>
    <x v="2"/>
    <m/>
    <m/>
    <m/>
    <m/>
    <m/>
    <m/>
    <m/>
    <m/>
    <m/>
    <m/>
    <m/>
    <m/>
    <m/>
    <m/>
    <m/>
    <m/>
    <m/>
    <x v="0"/>
    <x v="19"/>
    <m/>
    <m/>
    <s v=""/>
    <x v="0"/>
    <x v="4"/>
    <m/>
    <m/>
    <s v="ANSELMO CORRAL"/>
    <s v="Se elaboró en junio de 2019"/>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x v="22"/>
    <s v="ACTIVO"/>
    <x v="0"/>
    <m/>
    <m/>
    <s v="Secretaría del Deporte y la Recreación"/>
    <x v="0"/>
    <s v="Número"/>
    <s v="Cantidad ciudadanos del municipio de Santiago de Cali beneficiadas por proyectos de iniciación y formación deportiva.          _x000a_          _x000a_"/>
    <s v="V1"/>
    <x v="3"/>
    <n v="7170"/>
    <n v="23529"/>
    <n v="28027"/>
    <n v="31773"/>
    <n v="0"/>
    <n v="0"/>
    <n v="9001"/>
    <n v="14653"/>
    <n v="17684"/>
    <n v="19453"/>
    <m/>
    <m/>
    <m/>
    <m/>
    <m/>
    <m/>
    <m/>
    <x v="7"/>
    <x v="20"/>
    <n v="0"/>
    <n v="0"/>
    <s v=""/>
    <x v="2"/>
    <x v="0"/>
    <s v="CRÍTICO"/>
    <s v="CRÍTICO"/>
    <s v="LUIS PALTA"/>
    <m/>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x v="23"/>
    <s v="ACTIVO"/>
    <x v="0"/>
    <m/>
    <m/>
    <s v="Secretaría del Deporte y la Recreación"/>
    <x v="1"/>
    <s v="Número"/>
    <s v="V : Cantidad promedio de beneficiarios por monitor._x000a_V1: Cantidad acumulada de beneficiarios. _x000a_v2: Cantidad de monitores. "/>
    <s v="(V1 / V2)"/>
    <x v="0"/>
    <m/>
    <n v="55"/>
    <m/>
    <n v="55"/>
    <n v="51.73"/>
    <m/>
    <m/>
    <m/>
    <m/>
    <m/>
    <m/>
    <m/>
    <m/>
    <m/>
    <m/>
    <m/>
    <m/>
    <x v="0"/>
    <x v="21"/>
    <m/>
    <n v="0"/>
    <s v=""/>
    <x v="0"/>
    <x v="0"/>
    <s v="NO APLICA"/>
    <s v="CRÍTICO"/>
    <s v="LUIS PALTA"/>
    <m/>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x v="24"/>
    <s v="ACTIVO"/>
    <x v="0"/>
    <m/>
    <m/>
    <s v="Secretaría del Deporte y la Recreación"/>
    <x v="0"/>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x v="8"/>
    <x v="22"/>
    <n v="0"/>
    <n v="0"/>
    <s v=""/>
    <x v="3"/>
    <x v="0"/>
    <s v="CRÍTICO"/>
    <s v="CRÍTICO"/>
    <s v="LUIS PALTA"/>
    <m/>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x v="25"/>
    <s v="ACTIVO"/>
    <x v="0"/>
    <m/>
    <m/>
    <s v="Departamento Administrativo de Control Disciplinario"/>
    <x v="2"/>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x v="9"/>
    <x v="23"/>
    <n v="0"/>
    <n v="0"/>
    <s v=""/>
    <x v="2"/>
    <x v="0"/>
    <s v="CRÍTICO"/>
    <s v="CRÍTICO"/>
    <s v="ANSELMO CORRAL"/>
    <m/>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x v="26"/>
    <s v="ACTIVO"/>
    <x v="0"/>
    <m/>
    <m/>
    <s v="Departamento Administrativo de Control Disciplinario"/>
    <x v="1"/>
    <s v="Días"/>
    <s v="Sumatoria del tiempo de respuesta total de la valoración de informes o quejas disciplinarias radicadas sobre el Número de informes o quejas disciplinarias valoradas"/>
    <s v="(V1 / V2)"/>
    <x v="3"/>
    <n v="14"/>
    <n v="14"/>
    <n v="14"/>
    <n v="14"/>
    <n v="12"/>
    <n v="9"/>
    <n v="7"/>
    <n v="6.3"/>
    <n v="6.1"/>
    <n v="9"/>
    <m/>
    <m/>
    <m/>
    <m/>
    <m/>
    <m/>
    <m/>
    <x v="10"/>
    <x v="24"/>
    <n v="0"/>
    <n v="0"/>
    <s v="POSITIVA"/>
    <x v="2"/>
    <x v="0"/>
    <s v="CRÍTICO"/>
    <s v="CRÍTICO"/>
    <s v="ANSELMO CORRAL"/>
    <m/>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x v="27"/>
    <s v="ACTIVO"/>
    <x v="2"/>
    <m/>
    <m/>
    <s v="Departamento Administrativo de Tecnologías de la Información y las Comunicaciones"/>
    <x v="0"/>
    <s v="Porcentaje"/>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x v="11"/>
    <x v="19"/>
    <n v="0"/>
    <n v="0"/>
    <s v=""/>
    <x v="2"/>
    <x v="4"/>
    <s v="CRÍTICO"/>
    <s v="CRÍTICO"/>
    <s v="FREDDY VILLAMIL"/>
    <m/>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x v="28"/>
    <s v="ACTIVO"/>
    <x v="2"/>
    <m/>
    <m/>
    <s v="Departamento Administrativo de Tecnologías de la Información y las Comunicaciones"/>
    <x v="1"/>
    <s v="Porcentaje"/>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x v="12"/>
    <x v="19"/>
    <n v="0"/>
    <n v="0"/>
    <s v=""/>
    <x v="2"/>
    <x v="4"/>
    <s v="CRÍTICO"/>
    <s v="CRÍTICO"/>
    <s v="FREDDY VILLAMIL"/>
    <m/>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x v="29"/>
    <s v="ACTIVO"/>
    <x v="2"/>
    <m/>
    <m/>
    <s v="Departamento Administrativo de Tecnologías de la Información y las Comunicaciones"/>
    <x v="1"/>
    <s v="Porcentaje"/>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x v="13"/>
    <x v="19"/>
    <n v="0"/>
    <n v="0"/>
    <s v=""/>
    <x v="2"/>
    <x v="4"/>
    <s v="CRÍTICO"/>
    <s v="CRÍTICO"/>
    <s v="FREDDY VILLAMIL"/>
    <m/>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x v="30"/>
    <s v="NUEVO"/>
    <x v="0"/>
    <m/>
    <m/>
    <s v="Departamento Administrativo de Tecnologías de la Información y las Comunicaciones"/>
    <x v="0"/>
    <s v="Porcentaje"/>
    <s v="Número de incidentes en la mesa de servicios TI cerrados sobre Número de incidentes en la mesa de servicios TI creados"/>
    <s v="(V1 / V2) * 100"/>
    <x v="3"/>
    <n v="0.98"/>
    <n v="0.94"/>
    <n v="0.94"/>
    <n v="0.94"/>
    <m/>
    <m/>
    <m/>
    <m/>
    <m/>
    <n v="0.87"/>
    <m/>
    <m/>
    <m/>
    <m/>
    <m/>
    <m/>
    <m/>
    <x v="0"/>
    <x v="25"/>
    <n v="0"/>
    <n v="0"/>
    <s v=""/>
    <x v="0"/>
    <x v="0"/>
    <s v="CRÍTICO"/>
    <s v="CRÍTICO"/>
    <s v="FREDDY VILLAMIL"/>
    <m/>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x v="31"/>
    <s v="NUEVO"/>
    <x v="0"/>
    <m/>
    <m/>
    <s v="Departamento Administrativo de Tecnologías de la Información y las Comunicaciones"/>
    <x v="1"/>
    <s v="Porcentaje"/>
    <s v="Número de incidentes en  mesa de servicios TI cerrados oportunamente sobre Número de incidentes en la mesa de servicios TI cerrados"/>
    <s v="(V1 / V2) * 100"/>
    <x v="3"/>
    <n v="0.86"/>
    <n v="0.84"/>
    <n v="0.84"/>
    <n v="0.84"/>
    <m/>
    <m/>
    <m/>
    <m/>
    <m/>
    <n v="0.98099999999999998"/>
    <m/>
    <m/>
    <m/>
    <m/>
    <m/>
    <m/>
    <m/>
    <x v="0"/>
    <x v="26"/>
    <n v="0"/>
    <n v="0"/>
    <s v="POSITIVA"/>
    <x v="0"/>
    <x v="0"/>
    <s v="CRÍTICO"/>
    <s v="CRÍTICO"/>
    <s v="FREDDY VILLAMIL"/>
    <m/>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x v="32"/>
    <s v="NUEVO"/>
    <x v="0"/>
    <m/>
    <m/>
    <s v="Departamento Administrativo de Tecnologías de la Información y las Comunicaciones"/>
    <x v="1"/>
    <s v="Porcentaje"/>
    <s v="Número de incidentes en de la mesa de servicios TI cerrados oportunamente sobre Número de incidentes en la mesa de servicios TI creados"/>
    <s v="(V1 / V2) * 100"/>
    <x v="3"/>
    <n v="0.86"/>
    <n v="0.78"/>
    <n v="0.78"/>
    <n v="0.78"/>
    <m/>
    <m/>
    <m/>
    <m/>
    <m/>
    <n v="0.8"/>
    <m/>
    <m/>
    <m/>
    <m/>
    <m/>
    <m/>
    <m/>
    <x v="0"/>
    <x v="27"/>
    <n v="0"/>
    <n v="0"/>
    <s v="POSITIVA"/>
    <x v="0"/>
    <x v="0"/>
    <s v="CRÍTICO"/>
    <s v="CRÍTICO"/>
    <s v="FREDDY VILLAMIL"/>
    <m/>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x v="33"/>
    <s v="ACTIVO"/>
    <x v="0"/>
    <m/>
    <m/>
    <s v="Secretaría de Desarrollo Territorial y Participacion Ciudadana"/>
    <x v="0"/>
    <s v="Porcentaje"/>
    <s v="Número de comunicaciones oficiales direccionadas correctamente sobre el  Número Total de  Comunicaciones Oficiales Radicadas por cien  (100) "/>
    <s v="(V1 / V2) * 100"/>
    <x v="1"/>
    <n v="0.95"/>
    <n v="0.95"/>
    <n v="0.95"/>
    <n v="0.95"/>
    <n v="0.88"/>
    <m/>
    <m/>
    <n v="0.9"/>
    <m/>
    <m/>
    <m/>
    <m/>
    <m/>
    <m/>
    <m/>
    <m/>
    <m/>
    <x v="14"/>
    <x v="28"/>
    <n v="0"/>
    <n v="0"/>
    <s v=""/>
    <x v="2"/>
    <x v="0"/>
    <s v="CRÍTICO"/>
    <s v="CRÍTICO"/>
    <s v="SANDRA ESCOBAR"/>
    <m/>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x v="34"/>
    <s v="ACTIVO"/>
    <x v="0"/>
    <m/>
    <m/>
    <s v="Secretaría de Desarrollo Territorial y Participacion Ciudadana"/>
    <x v="0"/>
    <s v="Porcentaje"/>
    <s v="Número de PQRS Clasificadas con Eje Tematico sobre el Número Total de PQRS Radicadas por cien (100)"/>
    <s v="(V1 / V2) * 100"/>
    <x v="1"/>
    <n v="0.3"/>
    <n v="0.3"/>
    <n v="0.4"/>
    <n v="0.5"/>
    <n v="0.16700000000000001"/>
    <m/>
    <m/>
    <n v="0.21199999999999999"/>
    <m/>
    <m/>
    <m/>
    <m/>
    <m/>
    <m/>
    <m/>
    <m/>
    <m/>
    <x v="15"/>
    <x v="29"/>
    <n v="0"/>
    <n v="0"/>
    <s v=""/>
    <x v="4"/>
    <x v="2"/>
    <s v="CRÍTICO"/>
    <s v="CRÍTICO"/>
    <s v="SANDRA ESCOBAR"/>
    <m/>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x v="35"/>
    <s v="ACTIVO"/>
    <x v="0"/>
    <m/>
    <m/>
    <s v="Secretaría de Desarrollo Territorial y Participacion Ciudadana"/>
    <x v="2"/>
    <s v="Porcentaje"/>
    <s v="Número de encuestas de percepcion de la atencion del usuario con respuestas igual o superior a 3  sobre Número total de encuestas de percepcion de la atencion del  usuario"/>
    <s v="(V1 / V2) * 100"/>
    <x v="1"/>
    <n v="0.98"/>
    <n v="0.98"/>
    <n v="0.98"/>
    <n v="0.98"/>
    <n v="1"/>
    <m/>
    <m/>
    <n v="1"/>
    <m/>
    <m/>
    <m/>
    <m/>
    <m/>
    <m/>
    <m/>
    <m/>
    <m/>
    <x v="16"/>
    <x v="30"/>
    <n v="0"/>
    <n v="0"/>
    <s v="POSITIVA"/>
    <x v="2"/>
    <x v="0"/>
    <s v="CRÍTICO"/>
    <s v="CRÍTICO"/>
    <s v="SANDRA ESCOBAR"/>
    <m/>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x v="36"/>
    <s v="ACTIVO"/>
    <x v="0"/>
    <m/>
    <m/>
    <s v="Secretaría de Desarrollo Territorial y Participacion Ciudadana"/>
    <x v="2"/>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x v="17"/>
    <x v="31"/>
    <n v="0"/>
    <n v="0"/>
    <s v="POSITIVA"/>
    <x v="2"/>
    <x v="0"/>
    <s v="CRÍTICO"/>
    <s v="CRÍTICO"/>
    <s v="SANDRA ESCOBAR"/>
    <m/>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x v="37"/>
    <s v="ACTIVO"/>
    <x v="0"/>
    <m/>
    <m/>
    <s v="Secretaría de Gobierno"/>
    <x v="0"/>
    <s v="Porcentaje"/>
    <s v="Número de contenido noticioso realizado por mes sobre el Número de contenido noticioso programado por mes"/>
    <s v="(V1 / V2) * 100"/>
    <x v="3"/>
    <n v="1"/>
    <n v="1"/>
    <n v="1"/>
    <n v="1"/>
    <n v="0.47"/>
    <n v="0.8"/>
    <n v="0.97"/>
    <n v="0.78"/>
    <n v="1.01"/>
    <n v="0.86"/>
    <m/>
    <m/>
    <m/>
    <m/>
    <m/>
    <m/>
    <m/>
    <x v="18"/>
    <x v="32"/>
    <n v="0"/>
    <n v="0"/>
    <s v=""/>
    <x v="3"/>
    <x v="0"/>
    <s v="CRÍTICO"/>
    <s v="CRÍTICO"/>
    <s v="ALEJANDRO CARVAJAL"/>
    <m/>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x v="38"/>
    <s v="ACTIVO"/>
    <x v="0"/>
    <m/>
    <m/>
    <s v="Secretaría de Gobierno"/>
    <x v="2"/>
    <s v="Porcentaje"/>
    <s v="Número de ciudadanos  que calificaron como  favorable la  imagen de la administración municipal sobre el número total de ciudadanos que participaron en la encuesta de percepción por cien (100)"/>
    <s v="(V1 / V2) * 100"/>
    <x v="2"/>
    <m/>
    <m/>
    <m/>
    <n v="0.4"/>
    <m/>
    <m/>
    <m/>
    <m/>
    <m/>
    <m/>
    <m/>
    <m/>
    <m/>
    <m/>
    <m/>
    <m/>
    <m/>
    <x v="0"/>
    <x v="19"/>
    <m/>
    <n v="0"/>
    <s v=""/>
    <x v="0"/>
    <x v="4"/>
    <s v="NO APLICA"/>
    <s v="CRÍTICO"/>
    <s v="ALEJANDRO CARVAJAL"/>
    <m/>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x v="39"/>
    <s v="ACTIVO"/>
    <x v="0"/>
    <m/>
    <m/>
    <s v="Departamento Administrativo de Control Interno_x000a_"/>
    <x v="1"/>
    <s v="Número"/>
    <s v="V1 = Número de servidores públicos asistentes a la sensibilización"/>
    <s v="V1"/>
    <x v="0"/>
    <m/>
    <n v="500"/>
    <m/>
    <n v="500"/>
    <n v="500"/>
    <m/>
    <m/>
    <m/>
    <m/>
    <m/>
    <m/>
    <m/>
    <m/>
    <m/>
    <m/>
    <m/>
    <m/>
    <x v="0"/>
    <x v="23"/>
    <m/>
    <n v="0"/>
    <s v=""/>
    <x v="0"/>
    <x v="0"/>
    <s v="NO APLICA"/>
    <s v="CRÍTICO"/>
    <s v="LUIS PALTA"/>
    <m/>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x v="40"/>
    <s v="ACTIVO"/>
    <x v="0"/>
    <m/>
    <m/>
    <s v="Departamento Administrativo de Control Interno_x000a_"/>
    <x v="0"/>
    <s v="Porcentaje"/>
    <s v="V1: No. de evaluaciones realizadas con calificación ≥ 80% _x000a_V2: No. total de evaluaciones aplicadas_x000a_"/>
    <s v=" (V1/ V2) *100  "/>
    <x v="0"/>
    <m/>
    <n v="0"/>
    <m/>
    <n v="400"/>
    <n v="0"/>
    <m/>
    <m/>
    <m/>
    <m/>
    <m/>
    <m/>
    <m/>
    <m/>
    <m/>
    <m/>
    <m/>
    <m/>
    <x v="0"/>
    <x v="33"/>
    <m/>
    <n v="0"/>
    <s v=""/>
    <x v="0"/>
    <x v="1"/>
    <s v="NO APLICA"/>
    <s v="CRÍTICO"/>
    <s v="LUIS PALTA"/>
    <s v="En este periodo no se realiza seguimiento, se hace únicamente la sensibilización. El seguimiento se hará en el segundo semestre de 2019"/>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x v="41"/>
    <s v="ACTIVO"/>
    <x v="0"/>
    <m/>
    <m/>
    <s v="Departamento Administrativo de Control Interno_x000a_"/>
    <x v="0"/>
    <s v="Porcentaje"/>
    <s v="V1 = Número de auditorías internas realizadas en el periodo_x000a_V2 = Número de auditorías internas programadas en el periodo"/>
    <s v="(∑V1i+V1j…+ V1n/)/(∑V2) * 100%"/>
    <x v="3"/>
    <n v="1"/>
    <n v="1"/>
    <n v="1"/>
    <n v="1"/>
    <n v="0"/>
    <n v="1"/>
    <n v="1"/>
    <n v="1"/>
    <n v="1"/>
    <n v="1"/>
    <m/>
    <m/>
    <m/>
    <m/>
    <m/>
    <m/>
    <m/>
    <x v="9"/>
    <x v="23"/>
    <n v="0"/>
    <n v="0"/>
    <s v=""/>
    <x v="2"/>
    <x v="0"/>
    <s v="CRÍTICO"/>
    <s v="CRÍTICO"/>
    <s v="LUIS PALTA"/>
    <m/>
  </r>
  <r>
    <n v="43"/>
    <s v="No aplica"/>
    <s v="No aplica"/>
    <s v="No aplica"/>
    <s v="No aplica"/>
    <s v="MCCO01 Control "/>
    <s v="CONTROL"/>
    <s v="MCCO01.02"/>
    <x v="7"/>
    <s v="MCCO01.02.03 Evaluación y Seguimiento "/>
    <s v="MCCO01.02.03.14.12.P03 -MCCO01.02.03.14.12.P04 -MCCO01.02.03.14.12.P05"/>
    <s v="MCCO01.02.18.FT04 _x000a_ _x000a_ _x000a_"/>
    <x v="42"/>
    <s v="ACTIVO"/>
    <x v="0"/>
    <m/>
    <m/>
    <s v="Departamento Administrativo de Control Interno_x000a_"/>
    <x v="1"/>
    <s v="Porcentaje"/>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x v="9"/>
    <x v="23"/>
    <n v="0"/>
    <n v="0"/>
    <s v=""/>
    <x v="2"/>
    <x v="0"/>
    <s v="CRÍTICO"/>
    <s v="CRÍTICO"/>
    <s v="LUIS PALTA"/>
    <s v="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
  </r>
  <r>
    <n v="44"/>
    <s v="No aplica"/>
    <s v="No aplica"/>
    <s v="No aplica"/>
    <s v="No aplica"/>
    <s v="MCCO01 Control "/>
    <s v="CONTROL"/>
    <s v="MCCO01.02"/>
    <x v="7"/>
    <s v="MCCO01.02.03 Evaluación y Seguimiento "/>
    <s v="MCCO01.02.03.14.12.P06"/>
    <s v="MCCO01.02.18.FT05 _x000a_ _x000a_ _x000a_"/>
    <x v="43"/>
    <s v="ACTIVO"/>
    <x v="0"/>
    <m/>
    <m/>
    <s v="Departamento Administrativo de Control Interno_x000a_"/>
    <x v="0"/>
    <s v="Porcentaje"/>
    <s v="V1 = Número de auditores internos calificados con puntaje igual o superior a 3,4          _x000a_V2 = Número total auditores con calificación recibida          _x000a_"/>
    <s v=" (V1/ V2) *100  "/>
    <x v="1"/>
    <n v="1"/>
    <n v="1"/>
    <n v="1"/>
    <n v="1"/>
    <n v="1"/>
    <m/>
    <m/>
    <n v="1"/>
    <m/>
    <m/>
    <m/>
    <m/>
    <m/>
    <m/>
    <m/>
    <m/>
    <m/>
    <x v="9"/>
    <x v="23"/>
    <n v="0"/>
    <n v="0"/>
    <s v=""/>
    <x v="2"/>
    <x v="0"/>
    <s v="CRÍTICO"/>
    <s v="CRÍTICO"/>
    <s v="LUIS PALTA"/>
    <m/>
  </r>
  <r>
    <n v="45"/>
    <s v="No aplica"/>
    <s v="No aplica"/>
    <s v="No aplica"/>
    <s v="No aplica"/>
    <s v="MCCO01 Control "/>
    <s v="CONTROL"/>
    <s v="MCCO01.02"/>
    <x v="7"/>
    <s v="MCCO01.02.04 Relación con Entes Externos"/>
    <s v="MCCO01.02.04.18.P01 Atención de requerimientos de los Entes Externos de Control"/>
    <s v="MCCO01.02.18.FT06 _x000a_ _x000a_ _x000a_"/>
    <x v="44"/>
    <s v="ACTIVO"/>
    <x v="0"/>
    <m/>
    <m/>
    <s v="Departamento Administrativo de Control Interno_x000a_"/>
    <x v="1"/>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x v="9"/>
    <x v="23"/>
    <n v="0"/>
    <n v="0"/>
    <s v=""/>
    <x v="2"/>
    <x v="0"/>
    <s v="CRÍTICO"/>
    <s v="CRÍTICO"/>
    <s v="LUIS PALTA"/>
    <m/>
  </r>
  <r>
    <n v="46"/>
    <s v="No aplica"/>
    <s v="No aplica"/>
    <s v="No aplica"/>
    <s v="No aplica"/>
    <s v="MCCO01 Control "/>
    <s v="CONTROL"/>
    <s v="MCCO01.02"/>
    <x v="7"/>
    <s v="MCCO01.02.04 Relación con Entes Externos"/>
    <s v="MCCO01.02.04.18.P01 Atención de requerimientos de los Entes Externos de Control"/>
    <s v="MCCO01.02.18.FT07 _x000a_ _x000a_ _x000a_"/>
    <x v="45"/>
    <s v="ACTIVO"/>
    <x v="0"/>
    <m/>
    <m/>
    <s v="Departamento Administrativo de Control Interno_x000a_"/>
    <x v="1"/>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x v="9"/>
    <x v="23"/>
    <n v="0"/>
    <n v="0"/>
    <s v=""/>
    <x v="2"/>
    <x v="0"/>
    <s v="CRÍTICO"/>
    <s v="CRÍTICO"/>
    <s v="LUIS PALTA"/>
    <m/>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x v="46"/>
    <s v="ACTIVO"/>
    <x v="0"/>
    <m/>
    <m/>
    <s v="Departamento Administrativo de Control Interno_x000a_"/>
    <x v="1"/>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x v="9"/>
    <x v="23"/>
    <n v="0"/>
    <n v="0"/>
    <s v=""/>
    <x v="2"/>
    <x v="0"/>
    <s v="CRÍTICO"/>
    <s v="CRÍTICO"/>
    <s v="LUIS PALTA"/>
    <m/>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x v="47"/>
    <s v="ACTIVO"/>
    <x v="0"/>
    <m/>
    <m/>
    <s v="Departamento Administrativo de Planeación Municipal"/>
    <x v="0"/>
    <s v="Porcentaje"/>
    <s v="Sumatoria del cumplimiento de los ejes por su ponderador_x000a_(IEOGi = Cumplimiento del eje i_x000a_mi = Ponderador del eje i)_x000a_"/>
    <s v="IET = ∑(IEOGi* mi)"/>
    <x v="2"/>
    <m/>
    <m/>
    <m/>
    <n v="1"/>
    <m/>
    <m/>
    <m/>
    <m/>
    <m/>
    <m/>
    <m/>
    <m/>
    <m/>
    <m/>
    <m/>
    <m/>
    <m/>
    <x v="0"/>
    <x v="19"/>
    <m/>
    <n v="0"/>
    <s v=""/>
    <x v="0"/>
    <x v="4"/>
    <s v="NO APLICA"/>
    <s v="CRÍTICO"/>
    <s v="ALEJANDRO CARVAJAL"/>
    <m/>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x v="48"/>
    <s v="ACTIVO"/>
    <x v="0"/>
    <m/>
    <m/>
    <s v="Departamento Administrativo de Planeación Municipal"/>
    <x v="1"/>
    <s v="Porcentaje"/>
    <s v="Organismos que cumplen con la entrega oportuna y completa de la información para el seguimiento del Plan de Acción  sobre el total de organismos  por cien (100)"/>
    <s v="(V1 / V2) * 100"/>
    <x v="1"/>
    <n v="1"/>
    <n v="1"/>
    <n v="1"/>
    <n v="1"/>
    <n v="1"/>
    <m/>
    <m/>
    <m/>
    <m/>
    <m/>
    <m/>
    <m/>
    <m/>
    <m/>
    <m/>
    <m/>
    <m/>
    <x v="9"/>
    <x v="33"/>
    <n v="0"/>
    <n v="0"/>
    <s v=""/>
    <x v="2"/>
    <x v="5"/>
    <s v="CRÍTICO"/>
    <s v="CRÍTICO"/>
    <s v="ALEJANDRO CARVAJAL"/>
    <m/>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x v="49"/>
    <s v="ACTIVO"/>
    <x v="0"/>
    <m/>
    <m/>
    <s v="Departamento Administrativo de Planeación Municipal"/>
    <x v="2"/>
    <s v="Porcentaje"/>
    <s v="Ejecución de metas con logro superior al 59.9% en relación con su cumplimiento_x000a__x000a_MT = Ejecución de metas con cumplimiento superior al 59.9% _x000a__x000a_IET = Índice de eficacia total_x000a__x000a_"/>
    <s v="IEFT = MT * IET  "/>
    <x v="2"/>
    <m/>
    <m/>
    <m/>
    <n v="1"/>
    <m/>
    <m/>
    <m/>
    <m/>
    <m/>
    <m/>
    <m/>
    <m/>
    <m/>
    <m/>
    <m/>
    <m/>
    <m/>
    <x v="0"/>
    <x v="19"/>
    <m/>
    <n v="0"/>
    <s v=""/>
    <x v="0"/>
    <x v="4"/>
    <s v="NO APLICA"/>
    <s v="CRÍTICO"/>
    <s v="ALEJANDRO CARVAJAL"/>
    <m/>
  </r>
  <r>
    <n v="51"/>
    <s v="No aplica"/>
    <s v="No aplica"/>
    <s v="No aplica"/>
    <s v="No aplica"/>
    <s v="MAGT04 Gestion Tecnologica y de la Informacion. "/>
    <s v="APOYO"/>
    <s v="MAGT04.03"/>
    <x v="9"/>
    <s v="NO APLICA"/>
    <s v="MAGT04.03.18.P01"/>
    <s v="MAGT04.03.18.FT01"/>
    <x v="50"/>
    <s v="ACTIVO"/>
    <x v="0"/>
    <m/>
    <m/>
    <s v="Departamento Administrativo de Desarrollo e Innovación Institucional"/>
    <x v="0"/>
    <s v="Porcentaje"/>
    <s v="Número de archivos de gestión inventariados sobre el Número de archivos de gestión identificados por cien (100)"/>
    <s v="(V1 / V2) * 100"/>
    <x v="4"/>
    <m/>
    <n v="1"/>
    <m/>
    <n v="1"/>
    <n v="0.66"/>
    <m/>
    <m/>
    <m/>
    <m/>
    <m/>
    <m/>
    <m/>
    <m/>
    <m/>
    <m/>
    <m/>
    <m/>
    <x v="0"/>
    <x v="34"/>
    <n v="0"/>
    <n v="0"/>
    <s v=""/>
    <x v="0"/>
    <x v="6"/>
    <s v="CRÍTICO"/>
    <s v="CRÍTICO"/>
    <s v="ANSELMO CORRAL"/>
    <m/>
  </r>
  <r>
    <n v="52"/>
    <s v="No aplica"/>
    <s v="No aplica"/>
    <s v="No aplica"/>
    <s v="No aplica"/>
    <s v="MAGT04 Gestion Tecnologica y de la Informacion. "/>
    <s v="APOYO"/>
    <s v="MAGT04.03"/>
    <x v="9"/>
    <s v="NO APLICA"/>
    <s v="MAGT04.03.18.P01"/>
    <s v="MAGT04.03.18.FT02"/>
    <x v="51"/>
    <s v="ACTIVO"/>
    <x v="0"/>
    <m/>
    <m/>
    <s v="Departamento Administrativo de Desarrollo e Innovación Institucional"/>
    <x v="0"/>
    <s v="Porcentaje"/>
    <s v="Número de documentos producidos tipificados por serie en el sistema de gestión documental sobre el Número de documentos producidos en el sistema de gestión documental por cien (100)"/>
    <s v="(V1 / V2) * 100"/>
    <x v="0"/>
    <m/>
    <n v="1"/>
    <m/>
    <n v="1"/>
    <n v="0.3"/>
    <m/>
    <m/>
    <m/>
    <m/>
    <m/>
    <m/>
    <m/>
    <m/>
    <m/>
    <m/>
    <m/>
    <m/>
    <x v="0"/>
    <x v="35"/>
    <m/>
    <n v="0"/>
    <s v=""/>
    <x v="0"/>
    <x v="1"/>
    <s v="NO APLICA"/>
    <s v="CRÍTICO"/>
    <s v="ANSELMO CORRAL"/>
    <m/>
  </r>
  <r>
    <n v="53"/>
    <s v="No aplica"/>
    <s v="No aplica"/>
    <s v="No aplica"/>
    <s v="No aplica"/>
    <s v="MAGT04 Gestion Tecnologica y de la Informacion. "/>
    <s v="APOYO"/>
    <s v="MAGT04.03"/>
    <x v="9"/>
    <s v="NO APLICA"/>
    <s v="MAGT04.03.18.P01"/>
    <s v="MAGT04.03.18.FT03"/>
    <x v="52"/>
    <s v="ACTIVO"/>
    <x v="0"/>
    <m/>
    <m/>
    <s v="Departamento Administrativo de Desarrollo e Innovación Institucional"/>
    <x v="0"/>
    <s v="Porcentaje"/>
    <s v="Número de Organismos con Centro de Documentación Implementado sobre el Numero Total de organismos por cien (100)"/>
    <s v="(V1 / V2) * 100%"/>
    <x v="1"/>
    <n v="1"/>
    <n v="1"/>
    <n v="1"/>
    <n v="1"/>
    <n v="0.66669999999999996"/>
    <m/>
    <m/>
    <n v="0.67"/>
    <m/>
    <m/>
    <m/>
    <m/>
    <m/>
    <m/>
    <m/>
    <m/>
    <m/>
    <x v="19"/>
    <x v="36"/>
    <n v="0"/>
    <n v="0"/>
    <s v=""/>
    <x v="5"/>
    <x v="6"/>
    <s v="CRÍTICO"/>
    <s v="CRÍTICO"/>
    <s v="ANSELMO CORRAL"/>
    <m/>
  </r>
  <r>
    <n v="54"/>
    <s v="No aplica"/>
    <s v="No aplica"/>
    <s v="No aplica"/>
    <s v="No aplica"/>
    <s v="MAGT04 Gestion Tecnologica y de la Informacion. "/>
    <s v="APOYO"/>
    <s v="MAGT04.03"/>
    <x v="9"/>
    <s v="NO APLICA"/>
    <s v="MAGT04.03.18.P01"/>
    <s v="MAGT04.03.18.FT04"/>
    <x v="53"/>
    <s v="ACTIVO"/>
    <x v="0"/>
    <m/>
    <m/>
    <s v="Departamento Administrativo de Desarrollo e Innovación Institucional"/>
    <x v="0"/>
    <s v="Porcentaje"/>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x v="20"/>
    <x v="37"/>
    <n v="0"/>
    <n v="0"/>
    <s v=""/>
    <x v="3"/>
    <x v="0"/>
    <s v="CRÍTICO"/>
    <s v="CRÍTICO"/>
    <s v="ANSELMO CORRAL"/>
    <m/>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x v="54"/>
    <s v="ACTIVO"/>
    <x v="0"/>
    <m/>
    <m/>
    <s v="Departamento Administrativo de Desarrollo e Innovación Institucional"/>
    <x v="0"/>
    <s v="Porcentaje"/>
    <s v="Número de indicadores de proceso que cumplen la meta a nivel Satisfactorio y Sobresaliente sobre el Número total de indicadores de proceso"/>
    <s v="(V1/V2)*100"/>
    <x v="0"/>
    <m/>
    <n v="0.5"/>
    <m/>
    <n v="0.7"/>
    <n v="0.63"/>
    <m/>
    <m/>
    <m/>
    <m/>
    <m/>
    <m/>
    <m/>
    <m/>
    <m/>
    <m/>
    <m/>
    <m/>
    <x v="0"/>
    <x v="38"/>
    <m/>
    <n v="0"/>
    <s v="POSITIVA"/>
    <x v="0"/>
    <x v="0"/>
    <s v="NO APLICA"/>
    <s v="CRÍTICO"/>
    <s v="ALEJANDRO CARVAJAL"/>
    <m/>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x v="55"/>
    <s v="ACTIVO"/>
    <x v="0"/>
    <m/>
    <m/>
    <s v="Departamento Administrativo de Desarrollo e Innovación Institucional"/>
    <x v="0"/>
    <s v="Porcentaje"/>
    <s v="Número de indicadores de proceso con tendencia positiva sobre Número total de indicadores de proceso"/>
    <s v="(V1/V2)*100"/>
    <x v="0"/>
    <m/>
    <n v="0.33"/>
    <m/>
    <n v="0.4"/>
    <n v="0.31"/>
    <m/>
    <m/>
    <m/>
    <m/>
    <m/>
    <m/>
    <m/>
    <m/>
    <m/>
    <m/>
    <m/>
    <m/>
    <x v="0"/>
    <x v="39"/>
    <m/>
    <n v="0"/>
    <s v=""/>
    <x v="0"/>
    <x v="0"/>
    <s v="NO APLICA"/>
    <s v="CRÍTICO"/>
    <s v="ALEJANDRO CARVAJAL"/>
    <m/>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x v="56"/>
    <s v="ACTIVO"/>
    <x v="0"/>
    <s v="ELIMINADO"/>
    <m/>
    <s v="Secretaría de Vivienda Social y Hábitat"/>
    <x v="1"/>
    <s v="Días"/>
    <s v="Número de Resoluciones de Trasferencia proyectadas sobre el  Número de Abogados encargados de Legalización de Predios"/>
    <s v="(V1 / V2) * 100"/>
    <x v="1"/>
    <n v="23"/>
    <n v="46"/>
    <n v="69"/>
    <n v="90"/>
    <n v="16"/>
    <m/>
    <m/>
    <n v="10"/>
    <m/>
    <m/>
    <m/>
    <m/>
    <m/>
    <m/>
    <m/>
    <m/>
    <m/>
    <x v="21"/>
    <x v="40"/>
    <n v="0"/>
    <n v="0"/>
    <s v=""/>
    <x v="5"/>
    <x v="1"/>
    <s v="CRÍTICO"/>
    <s v="CRÍTICO"/>
    <s v="LUIS PALTA"/>
    <m/>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x v="57"/>
    <s v="ACTIVO"/>
    <x v="0"/>
    <m/>
    <m/>
    <s v="Secretaría de Vivienda Social y Hábitat"/>
    <x v="0"/>
    <s v="Porcentaje"/>
    <s v="Número de Predios Legalizados  sobre el numero de Predios Programados a Legalizar por cien (100)"/>
    <s v="(V1 / V2) * 100"/>
    <x v="1"/>
    <n v="0.25"/>
    <n v="0.5"/>
    <n v="0.75"/>
    <n v="1"/>
    <n v="0.25"/>
    <m/>
    <m/>
    <n v="0.2"/>
    <m/>
    <m/>
    <m/>
    <m/>
    <m/>
    <m/>
    <m/>
    <m/>
    <m/>
    <x v="9"/>
    <x v="41"/>
    <n v="0"/>
    <n v="0"/>
    <s v=""/>
    <x v="2"/>
    <x v="3"/>
    <s v="CRÍTICO"/>
    <s v="CRÍTICO"/>
    <s v="LUIS PALTA"/>
    <m/>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x v="58"/>
    <s v="ACTIVO"/>
    <x v="0"/>
    <s v="ELIMINADO"/>
    <m/>
    <s v="Secretaría de Vivienda Social y Hábitat"/>
    <x v="2"/>
    <s v="Porcentaje"/>
    <s v="Número de resoluciones de trasferencia no registradas en la oficina de instrumentos Públicos sobre el Número de Resoluciones de Trasferencia proyectadas por cien (100)"/>
    <s v="(V1 / V2) * 100"/>
    <x v="1"/>
    <n v="0.05"/>
    <n v="0.1"/>
    <n v="0.15"/>
    <n v="0.2"/>
    <n v="0.48"/>
    <m/>
    <m/>
    <n v="1.04"/>
    <m/>
    <m/>
    <m/>
    <m/>
    <m/>
    <m/>
    <m/>
    <m/>
    <m/>
    <x v="22"/>
    <x v="42"/>
    <n v="0"/>
    <n v="0"/>
    <s v=""/>
    <x v="1"/>
    <x v="1"/>
    <s v="CRÍTICO"/>
    <s v="CRÍTICO"/>
    <s v="LUIS PALTA"/>
    <m/>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x v="59"/>
    <s v="ACTIVO"/>
    <x v="0"/>
    <m/>
    <m/>
    <s v="Secretaría de Vivienda Social y Hábitat"/>
    <x v="1"/>
    <s v="Valor"/>
    <s v="Número de Subsidios Municipales de Vivienda asignados y Número de viviendas entregadas en el trimestre  sobre Número de viviendas entregadas en el trimestre"/>
    <s v="(V1 / V2)"/>
    <x v="1"/>
    <n v="56"/>
    <n v="56"/>
    <n v="56"/>
    <n v="56"/>
    <n v="58"/>
    <m/>
    <m/>
    <n v="63"/>
    <m/>
    <m/>
    <m/>
    <m/>
    <m/>
    <m/>
    <m/>
    <m/>
    <m/>
    <x v="23"/>
    <x v="43"/>
    <n v="0"/>
    <n v="0"/>
    <s v="POSITIVA"/>
    <x v="2"/>
    <x v="0"/>
    <s v="CRÍTICO"/>
    <s v="CRÍTICO"/>
    <s v="LUIS PALTA"/>
    <m/>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x v="60"/>
    <s v="ACTIVO"/>
    <x v="0"/>
    <m/>
    <m/>
    <s v="Secretaría de Vivienda Social y Hábitat"/>
    <x v="0"/>
    <s v="Porcentaje"/>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x v="24"/>
    <x v="44"/>
    <n v="0"/>
    <n v="0"/>
    <s v="POSITIVA"/>
    <x v="2"/>
    <x v="0"/>
    <s v="CRÍTICO"/>
    <s v="CRÍTICO"/>
    <s v="LUIS PALTA"/>
    <m/>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x v="61"/>
    <s v="ACTIVO"/>
    <x v="0"/>
    <m/>
    <m/>
    <s v="Secretaría de Vivienda Social y Hábitat"/>
    <x v="2"/>
    <s v="Porcentaje"/>
    <s v="Número de Viviendas entregadas y subsidios entregados en el año sobre Déficit cuantitativo y cualitativo de vivienda de la vigencia actual por cien"/>
    <s v="(V1 / V2) * 100"/>
    <x v="0"/>
    <m/>
    <n v="0.3"/>
    <m/>
    <n v="0.3"/>
    <n v="0.03"/>
    <m/>
    <m/>
    <m/>
    <m/>
    <m/>
    <m/>
    <m/>
    <m/>
    <m/>
    <m/>
    <m/>
    <m/>
    <x v="0"/>
    <x v="45"/>
    <m/>
    <n v="0"/>
    <s v=""/>
    <x v="0"/>
    <x v="1"/>
    <s v="NO APLICA"/>
    <s v="CRÍTICO"/>
    <s v="LUIS PALTA"/>
    <m/>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s v="Secretaría de Salud Pública"/>
    <x v="0"/>
    <s v="Porcentaje"/>
    <s v="Presupuesto ejecutado en acciones de rectoría en salud para la vigencia sobre Presupuesto programado para acciones de rectoría en salud para la vigencia por cien"/>
    <s v="(V1 / V2) * 100"/>
    <x v="3"/>
    <n v="0.25"/>
    <n v="0.5"/>
    <n v="0.75"/>
    <n v="1"/>
    <s v="0,72%"/>
    <s v="1,35%"/>
    <s v="26,16%"/>
    <m/>
    <m/>
    <m/>
    <m/>
    <m/>
    <m/>
    <m/>
    <m/>
    <m/>
    <m/>
    <x v="25"/>
    <x v="33"/>
    <n v="0"/>
    <n v="0"/>
    <s v=""/>
    <x v="2"/>
    <x v="5"/>
    <s v="CRÍTICO"/>
    <s v="CRÍTICO"/>
    <s v="ALEJANDRO CARVAJAL"/>
    <m/>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s v="Secretaría de Salud Pública"/>
    <x v="0"/>
    <s v="Porcentaje"/>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x v="26"/>
    <x v="33"/>
    <n v="0"/>
    <n v="0"/>
    <s v=""/>
    <x v="2"/>
    <x v="5"/>
    <s v="CRÍTICO"/>
    <s v="CRÍTICO"/>
    <s v="ALEJANDRO CARVAJAL"/>
    <m/>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s v="Secretaría de Salud Pública"/>
    <x v="1"/>
    <s v="Porcentaje"/>
    <s v="Número de planes de trabajo misionales ejecutados en el tiempo programado(oportunamente) sobre el Número  Total de planes de trabajo misionales formulados por cien"/>
    <s v="(V1 / V2) * 100"/>
    <x v="1"/>
    <n v="0.8"/>
    <n v="0.8"/>
    <n v="0.8"/>
    <n v="0.8"/>
    <n v="0.81820000000000004"/>
    <m/>
    <m/>
    <m/>
    <m/>
    <m/>
    <m/>
    <m/>
    <m/>
    <m/>
    <m/>
    <m/>
    <m/>
    <x v="27"/>
    <x v="33"/>
    <n v="0"/>
    <n v="0"/>
    <s v=""/>
    <x v="2"/>
    <x v="5"/>
    <s v="CRÍTICO"/>
    <s v="CRÍTICO"/>
    <s v="ALEJANDRO CARVAJAL"/>
    <m/>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s v="Secretaría de Salud Pública"/>
    <x v="2"/>
    <s v="Porcentaje"/>
    <s v="Sumatoria de indicadores de efectividad en salud controlados sobre sumatoria de indicadores de efectividad en salud priorizados por cien "/>
    <s v="(V1 / V2) * 100"/>
    <x v="2"/>
    <m/>
    <m/>
    <m/>
    <n v="0.83"/>
    <m/>
    <m/>
    <m/>
    <m/>
    <m/>
    <m/>
    <m/>
    <m/>
    <m/>
    <m/>
    <m/>
    <m/>
    <m/>
    <x v="0"/>
    <x v="19"/>
    <m/>
    <m/>
    <s v=""/>
    <x v="0"/>
    <x v="4"/>
    <s v="NO APLICA"/>
    <s v="CRÍTICO"/>
    <s v="ALEJANDRO CARVAJAL"/>
    <m/>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x v="66"/>
    <s v="ACTIVO"/>
    <x v="0"/>
    <m/>
    <m/>
    <s v="Secretaría de Bienestar Social"/>
    <x v="0"/>
    <s v="Porcentaje"/>
    <s v="Número de poblaciones con politicas publicas aprobadas mediante acto administrativo o en implementacion en el periodo evaluado sobre Número de total de poblaciones atendidas por el proceso"/>
    <s v=" (V1/ V2) *100  "/>
    <x v="1"/>
    <m/>
    <n v="1"/>
    <m/>
    <m/>
    <m/>
    <m/>
    <m/>
    <n v="0.372"/>
    <m/>
    <m/>
    <m/>
    <m/>
    <m/>
    <m/>
    <m/>
    <m/>
    <s v="CRECIENTE"/>
    <x v="0"/>
    <x v="46"/>
    <m/>
    <m/>
    <s v=""/>
    <x v="0"/>
    <x v="1"/>
    <s v="NO APLICA"/>
    <s v="CRÍTICO"/>
    <s v="LUIS PALTA"/>
    <s v="Se modificó en junio de 2019"/>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x v="67"/>
    <s v="ACTIVO"/>
    <x v="2"/>
    <s v="ELIMINADO"/>
    <m/>
    <s v="Secretaría de Bienestar Social"/>
    <x v="0"/>
    <s v="Porcentaje"/>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x v="28"/>
    <x v="33"/>
    <n v="0"/>
    <n v="0"/>
    <s v=""/>
    <x v="2"/>
    <x v="1"/>
    <s v="CRÍTICO"/>
    <s v="CRÍTICO"/>
    <s v="LUIS PALTA"/>
    <s v="Se eliminó en junio de 2019"/>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x v="68"/>
    <s v="ACTIVO"/>
    <x v="0"/>
    <m/>
    <m/>
    <s v="Secretaría de Bienestar Social"/>
    <x v="0"/>
    <s v="Porcentaje"/>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x v="9"/>
    <x v="47"/>
    <n v="0.52300000000000002"/>
    <n v="0"/>
    <s v=""/>
    <x v="2"/>
    <x v="3"/>
    <s v="BAJO"/>
    <s v="CRÍTICO"/>
    <s v="LUIS PALTA"/>
    <s v="Se modificó en junio de 2019"/>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x v="69"/>
    <s v="ACTIVO"/>
    <x v="0"/>
    <m/>
    <m/>
    <s v="Secretaría de Bienestar Social"/>
    <x v="0"/>
    <s v="Porcentaje"/>
    <s v="Número de personas en condición de vulnerabilidad atendidas sobre Número  de solicitudes de atención de personas en condición de vulnerabilidad en el periodo"/>
    <s v=" (V1/ V2) *100  "/>
    <x v="1"/>
    <n v="0.7"/>
    <n v="1"/>
    <m/>
    <m/>
    <n v="0.91"/>
    <m/>
    <m/>
    <n v="0.61"/>
    <m/>
    <m/>
    <m/>
    <m/>
    <m/>
    <m/>
    <m/>
    <m/>
    <s v="CRECIENTE"/>
    <x v="29"/>
    <x v="48"/>
    <e v="#DIV/0!"/>
    <e v="#DIV/0!"/>
    <s v=""/>
    <x v="2"/>
    <x v="6"/>
    <e v="#DIV/0!"/>
    <e v="#DIV/0!"/>
    <s v="LUIS PALTA"/>
    <s v="Se modificó en junio de 2019"/>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x v="70"/>
    <s v="NUEVO"/>
    <x v="0"/>
    <m/>
    <m/>
    <s v="Secretaría de Bienestar Social"/>
    <x v="0"/>
    <s v="Porcentaje"/>
    <s v="Número de personas atendidas en acciones de promocion sobre Número total de personas a atender en acciones de promocion según las metas de los proyectos definidas en el POAI para el año"/>
    <m/>
    <x v="1"/>
    <n v="1"/>
    <n v="1"/>
    <n v="1"/>
    <n v="1"/>
    <m/>
    <m/>
    <m/>
    <n v="0.73"/>
    <m/>
    <m/>
    <m/>
    <m/>
    <m/>
    <m/>
    <m/>
    <m/>
    <s v="CRECIENTE"/>
    <x v="0"/>
    <x v="49"/>
    <m/>
    <m/>
    <s v=""/>
    <x v="0"/>
    <x v="2"/>
    <m/>
    <m/>
    <s v="LUIS PALTA"/>
    <m/>
  </r>
  <r>
    <n v="72"/>
    <s v="Cali progresa contigo 2016 - 2019"/>
    <s v="1. Cali Social y Diversa"/>
    <s v="No aplica"/>
    <s v="No aplica"/>
    <s v="Desarrollo Social MMDS01"/>
    <s v="MISIONAL"/>
    <s v="MMDS01.07"/>
    <x v="13"/>
    <s v="NO APLICA"/>
    <s v="MMDS01.07.18.P08 - MMDS01.07.18.P09 - MMDS01.07.18.P11"/>
    <s v="MMDS01.07.18.FT06"/>
    <x v="71"/>
    <s v="NUEVO"/>
    <x v="0"/>
    <m/>
    <m/>
    <s v="Secretaría de Bienestar Social"/>
    <x v="2"/>
    <s v="Porcentaje"/>
    <s v="Número de personas que cobran los subsidios sobre "/>
    <m/>
    <x v="1"/>
    <n v="1"/>
    <n v="1"/>
    <n v="1"/>
    <n v="1"/>
    <m/>
    <m/>
    <m/>
    <n v="0.7"/>
    <m/>
    <m/>
    <m/>
    <m/>
    <m/>
    <m/>
    <m/>
    <m/>
    <s v="CRECIENTE"/>
    <x v="0"/>
    <x v="50"/>
    <m/>
    <m/>
    <s v=""/>
    <x v="6"/>
    <x v="2"/>
    <m/>
    <m/>
    <s v="LUIS PALTA"/>
    <m/>
  </r>
  <r>
    <n v="73"/>
    <s v="Cali progresa contigo 2016 - 2019"/>
    <s v="1. Cali Social y Diversa"/>
    <s v="No aplica"/>
    <s v="No aplica"/>
    <s v="Desarrollo Social MMDS01"/>
    <s v="MISIONAL"/>
    <s v="MMDS01.07"/>
    <x v="13"/>
    <s v="NO APLICA"/>
    <s v="MMDS01.07.18.P19"/>
    <s v="MMDS01.07.18.FT07"/>
    <x v="72"/>
    <s v="NUEVO"/>
    <x v="0"/>
    <m/>
    <m/>
    <s v="Secretaría de Bienestar Social"/>
    <x v="0"/>
    <s v="Porcentaje"/>
    <s v="Número de personas que reciben atencion humanitaria inmediata sobre Número de total de personas que solicitan la atención humanitaria de acuerdo con los terminos de ley"/>
    <m/>
    <x v="1"/>
    <n v="1"/>
    <n v="1"/>
    <n v="1"/>
    <n v="1"/>
    <m/>
    <m/>
    <m/>
    <n v="1"/>
    <m/>
    <m/>
    <m/>
    <m/>
    <m/>
    <m/>
    <m/>
    <m/>
    <s v="CRECIENTE"/>
    <x v="0"/>
    <x v="23"/>
    <m/>
    <m/>
    <s v=""/>
    <x v="6"/>
    <x v="0"/>
    <m/>
    <m/>
    <s v="LUIS PALTA"/>
    <s v="Se elaboró en junio de 2019"/>
  </r>
  <r>
    <n v="74"/>
    <s v="Cali progresa contigo 2016 - 2019"/>
    <s v="1. Cali Social y Diversa"/>
    <s v="4106. Lucha contra la pobreza extrema"/>
    <s v="4106001. Atención a población en extrema vulnerabilidad."/>
    <s v="Desarrollo Social MMDS01"/>
    <s v="MISIONAL"/>
    <s v="MMDS01.07"/>
    <x v="13"/>
    <s v="NO APLICA"/>
    <s v="No Aplica"/>
    <s v="MMDS01.07.18.FT08"/>
    <x v="73"/>
    <s v="NUEVO"/>
    <x v="0"/>
    <m/>
    <m/>
    <s v="Secretaría de Bienestar Social"/>
    <x v="2"/>
    <s v="Porcentaje"/>
    <s v="Número de Familias y Hogares en situacion de pobreza o pobreza extrema que son atendidos sobre Número total de Familias y Hogares potencialmente beneficiarios en la cuidad de Cali."/>
    <m/>
    <x v="1"/>
    <n v="1"/>
    <n v="1"/>
    <n v="1"/>
    <n v="1"/>
    <m/>
    <m/>
    <m/>
    <n v="0.372"/>
    <m/>
    <m/>
    <m/>
    <m/>
    <m/>
    <m/>
    <m/>
    <m/>
    <s v="CRECIENTE"/>
    <x v="0"/>
    <x v="46"/>
    <m/>
    <m/>
    <s v=""/>
    <x v="6"/>
    <x v="1"/>
    <m/>
    <m/>
    <s v="LUIS PALTA"/>
    <s v="Se elaboró en junio de 2019"/>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x v="74"/>
    <s v="NUEVO"/>
    <x v="0"/>
    <m/>
    <m/>
    <s v="Secretaría de Bienestar Social"/>
    <x v="2"/>
    <s v="Porcentaje"/>
    <s v="Número de personas que califican el servicio como satisfactorio sobre Número de personas que diligencian las encuestas de satisfacción con los servicios"/>
    <m/>
    <x v="1"/>
    <n v="1"/>
    <n v="1"/>
    <n v="1"/>
    <n v="1"/>
    <m/>
    <m/>
    <m/>
    <n v="1"/>
    <m/>
    <m/>
    <m/>
    <m/>
    <m/>
    <m/>
    <m/>
    <m/>
    <s v="CRECIENTE"/>
    <x v="0"/>
    <x v="23"/>
    <m/>
    <m/>
    <s v=""/>
    <x v="6"/>
    <x v="0"/>
    <m/>
    <m/>
    <s v="LUIS PALTA"/>
    <s v="Se elaboró en junio de 2019"/>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x v="75"/>
    <s v="ACTIVO"/>
    <x v="0"/>
    <m/>
    <m/>
    <s v="Departamento Administrativo de Planeación Municipal"/>
    <x v="0"/>
    <s v="Porcentaje"/>
    <s v="Sumatoria de los avances porcentuales de los programas del PGIRS sobre Número de programas del PGIRS"/>
    <s v="(V1 / V2) * 100"/>
    <x v="2"/>
    <m/>
    <m/>
    <m/>
    <m/>
    <m/>
    <m/>
    <m/>
    <m/>
    <m/>
    <m/>
    <m/>
    <m/>
    <m/>
    <m/>
    <m/>
    <m/>
    <m/>
    <x v="0"/>
    <x v="19"/>
    <m/>
    <m/>
    <s v=""/>
    <x v="0"/>
    <x v="4"/>
    <s v="NO APLICA"/>
    <s v="CRÍTICO"/>
    <s v="ALEJANDRO CARVAJAL"/>
    <m/>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x v="76"/>
    <s v="ACTIVO"/>
    <x v="2"/>
    <s v="ELIMINADO"/>
    <m/>
    <s v="Departamento Administrativo de Planeación Municipal"/>
    <x v="1"/>
    <s v="Porcentaje"/>
    <s v="Sumatoria de los resultados de los programas del PGIRS  sobre el Número de programas del PGIRS"/>
    <s v="(V1 / V2)"/>
    <x v="0"/>
    <m/>
    <n v="1"/>
    <m/>
    <n v="1"/>
    <m/>
    <m/>
    <m/>
    <m/>
    <m/>
    <m/>
    <m/>
    <m/>
    <m/>
    <m/>
    <m/>
    <m/>
    <m/>
    <x v="0"/>
    <x v="19"/>
    <m/>
    <n v="0"/>
    <s v=""/>
    <x v="0"/>
    <x v="4"/>
    <s v="NO APLICA"/>
    <s v="CRÍTICO"/>
    <s v="ALEJANDRO CARVAJAL"/>
    <s v="Se eliminó Indicador en Mayo"/>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x v="77"/>
    <s v="ACTIVO"/>
    <x v="0"/>
    <m/>
    <m/>
    <s v="Departamento Administrativo de Planeación Municipal"/>
    <x v="0"/>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x v="0"/>
    <x v="51"/>
    <m/>
    <n v="0"/>
    <s v="POSITIVA"/>
    <x v="0"/>
    <x v="0"/>
    <s v="NO APLICA"/>
    <s v="CRÍTICO"/>
    <s v="ALEJANDRO CARVAJAL"/>
    <m/>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x v="78"/>
    <s v="ACTIVO"/>
    <x v="0"/>
    <m/>
    <m/>
    <s v="Departamento Administrativo de Planeación Municipal"/>
    <x v="0"/>
    <s v="Porcentaje"/>
    <s v="Porcentaje de avance de la implementación del Plan Estadístico Territorial del año en curso sobre Porcentaje de avance de la implementeación del Plan Estadístico Teritorial proyectado para el año en curso"/>
    <s v="(V1/V2)*100"/>
    <x v="0"/>
    <m/>
    <n v="0.4"/>
    <m/>
    <n v="1"/>
    <n v="0.17"/>
    <m/>
    <m/>
    <m/>
    <m/>
    <m/>
    <m/>
    <m/>
    <m/>
    <m/>
    <m/>
    <m/>
    <m/>
    <x v="0"/>
    <x v="52"/>
    <m/>
    <n v="0"/>
    <s v=""/>
    <x v="0"/>
    <x v="3"/>
    <s v="NO APLICA"/>
    <s v="CRÍTICO"/>
    <s v="ALEJANDRO CARVAJAL"/>
    <m/>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x v="79"/>
    <s v="ACTIVO"/>
    <x v="0"/>
    <m/>
    <m/>
    <s v="Departamento Administrativo de Planeación Municipal"/>
    <x v="0"/>
    <s v="Porcentaje"/>
    <s v="Metadatos elaborados en un año sobre Metadatos planeados para un año"/>
    <s v="(V1/V2)*100"/>
    <x v="2"/>
    <m/>
    <m/>
    <m/>
    <n v="1"/>
    <m/>
    <m/>
    <m/>
    <m/>
    <m/>
    <m/>
    <m/>
    <m/>
    <m/>
    <m/>
    <m/>
    <m/>
    <m/>
    <x v="0"/>
    <x v="19"/>
    <m/>
    <n v="0"/>
    <s v=""/>
    <x v="0"/>
    <x v="4"/>
    <s v="NO APLICA"/>
    <s v="CRÍTICO"/>
    <s v="ALEJANDRO CARVAJAL"/>
    <m/>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x v="80"/>
    <s v="ACTIVO"/>
    <x v="0"/>
    <m/>
    <m/>
    <s v="Unidad Administrativa Especial de Servicios Públicos"/>
    <x v="0"/>
    <s v="Porcentaje"/>
    <s v="Número de habitantes del área rural cubiertos con acueductos con plantas de tratamiento de agua potable durante la vigencia sobre Número de habitantes del área rural de Cali durante la vigencia) por cien"/>
    <s v="(V1 / V2) * 100"/>
    <x v="0"/>
    <m/>
    <n v="0.2"/>
    <m/>
    <n v="1"/>
    <n v="0.44"/>
    <m/>
    <m/>
    <m/>
    <m/>
    <m/>
    <m/>
    <m/>
    <m/>
    <m/>
    <m/>
    <m/>
    <m/>
    <x v="0"/>
    <x v="53"/>
    <m/>
    <n v="0"/>
    <s v="POSITIVA"/>
    <x v="0"/>
    <x v="0"/>
    <s v="NO APLICA"/>
    <s v="CRÍTICO"/>
    <s v="SANDRA ESCOBAR"/>
    <m/>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x v="81"/>
    <s v="ACTIVO"/>
    <x v="0"/>
    <m/>
    <m/>
    <s v="Unidad Administrativa Especial de Servicios Públicos"/>
    <x v="0"/>
    <s v="Porcentaje"/>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x v="0"/>
    <x v="54"/>
    <m/>
    <n v="0"/>
    <s v="POSITIVA"/>
    <x v="0"/>
    <x v="0"/>
    <s v="NO APLICA"/>
    <s v="CRÍTICO"/>
    <s v="SANDRA ESCOBAR"/>
    <m/>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x v="82"/>
    <s v="ACTIVO"/>
    <x v="0"/>
    <m/>
    <m/>
    <s v="Unidad Administrativa Especial de Servicios Públicos"/>
    <x v="0"/>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x v="0"/>
    <x v="55"/>
    <m/>
    <n v="0"/>
    <s v=""/>
    <x v="0"/>
    <x v="2"/>
    <s v="NO APLICA"/>
    <s v="CRÍTICO"/>
    <s v="SANDRA ESCOBAR"/>
    <m/>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x v="83"/>
    <s v="ACTIVO"/>
    <x v="0"/>
    <m/>
    <m/>
    <s v="Unidad Administrativa Especial de Servicios Públicos"/>
    <x v="0"/>
    <s v="Porcentaje"/>
    <s v="Número de sistemas de abastos construidos o mejorados durante el periodo sobre Número de sistemas de abasto proyectados a construir o mejorar en la zona rural de Cali durante el periodo) por cien"/>
    <s v="(V1 / V2) * 100"/>
    <x v="0"/>
    <m/>
    <n v="0.3"/>
    <m/>
    <n v="0.3"/>
    <n v="0"/>
    <m/>
    <m/>
    <m/>
    <m/>
    <m/>
    <m/>
    <m/>
    <m/>
    <m/>
    <m/>
    <m/>
    <m/>
    <x v="0"/>
    <x v="33"/>
    <m/>
    <n v="0"/>
    <s v=""/>
    <x v="0"/>
    <x v="1"/>
    <s v="NO APLICA"/>
    <s v="CRÍTICO"/>
    <s v="SANDRA ESCOBAR"/>
    <m/>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x v="84"/>
    <s v="ACTIVO"/>
    <x v="0"/>
    <m/>
    <m/>
    <s v="Unidad Administrativa Especial de Servicios Públicos"/>
    <x v="0"/>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x v="0"/>
    <x v="56"/>
    <m/>
    <n v="0"/>
    <s v=""/>
    <x v="0"/>
    <x v="0"/>
    <s v="NO APLICA"/>
    <s v="CRÍTICO"/>
    <s v="SANDRA ESCOBAR"/>
    <m/>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x v="85"/>
    <s v="ACTIVO"/>
    <x v="0"/>
    <m/>
    <m/>
    <s v="Unidad Administrativa Especial de Servicios Públicos"/>
    <x v="0"/>
    <s v="Porcentaje"/>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x v="30"/>
    <x v="57"/>
    <n v="0"/>
    <n v="0"/>
    <s v=""/>
    <x v="2"/>
    <x v="0"/>
    <s v="CRÍTICO"/>
    <s v="CRÍTICO"/>
    <s v="SANDRA ESCOBAR"/>
    <m/>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x v="86"/>
    <s v="ACTIVO"/>
    <x v="0"/>
    <m/>
    <m/>
    <s v="Unidad Administrativa Especial de Servicios Públicos"/>
    <x v="0"/>
    <s v="Porcentaje"/>
    <s v="Número de asistencias realizadas a las Juntas Administradoras de Acueducto y Alcantarillado sobre Número de Juntas Administradoras de Acueducto y Alcantarillado de la zona rural de Cali"/>
    <s v="(V1 / V2) * 100"/>
    <x v="1"/>
    <n v="0.25"/>
    <n v="0.5"/>
    <n v="0.75"/>
    <n v="1"/>
    <n v="0.48"/>
    <m/>
    <m/>
    <n v="0.66"/>
    <m/>
    <m/>
    <m/>
    <m/>
    <m/>
    <m/>
    <m/>
    <m/>
    <m/>
    <x v="31"/>
    <x v="58"/>
    <n v="0"/>
    <n v="0"/>
    <s v="POSITIVA"/>
    <x v="2"/>
    <x v="0"/>
    <s v="CRÍTICO"/>
    <s v="CRÍTICO"/>
    <s v="SANDRA ESCOBAR"/>
    <m/>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x v="87"/>
    <s v="ACTIVO"/>
    <x v="0"/>
    <m/>
    <m/>
    <s v="Unidad Administrativa Especial de Servicios Públicos"/>
    <x v="0"/>
    <s v="Porcentaje"/>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x v="9"/>
    <x v="23"/>
    <n v="0"/>
    <n v="0"/>
    <s v=""/>
    <x v="2"/>
    <x v="0"/>
    <s v="CRÍTICO"/>
    <s v="CRÍTICO"/>
    <s v="SANDRA ESCOBAR"/>
    <s v="A marzo 31/2019, el prestador EMCALI EICE ESP no ha presentado cuenta de cobro por deficit de subsidios en el servicio de acueducto por lo cual no es posible medir el indicador de cobertura de subsidios en este mes"/>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x v="88"/>
    <s v="ACTIVO"/>
    <x v="0"/>
    <m/>
    <m/>
    <s v="Unidad Administrativa Especial de Servicios Públicos"/>
    <x v="0"/>
    <s v="Porcentaje"/>
    <s v="Número total de cuentas de cobro verificadas por el municipio sobre Número de cuentas de cobro por deficit de subsidios radicadas por las ESPD"/>
    <s v="(V1 / V2) * 100"/>
    <x v="0"/>
    <m/>
    <n v="1"/>
    <m/>
    <n v="1"/>
    <n v="1"/>
    <m/>
    <m/>
    <m/>
    <m/>
    <m/>
    <m/>
    <m/>
    <m/>
    <m/>
    <m/>
    <m/>
    <m/>
    <x v="0"/>
    <x v="23"/>
    <m/>
    <n v="0"/>
    <s v=""/>
    <x v="0"/>
    <x v="0"/>
    <s v="NO APLICA"/>
    <s v="CRÍTICO"/>
    <s v="SANDRA ESCOBAR"/>
    <m/>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x v="89"/>
    <s v="ACTIVO"/>
    <x v="0"/>
    <m/>
    <m/>
    <s v="Unidad Administrativa Especial de Servicios Públicos"/>
    <x v="0"/>
    <s v="Porcentaje"/>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x v="32"/>
    <x v="59"/>
    <n v="0"/>
    <n v="0"/>
    <s v=""/>
    <x v="1"/>
    <x v="0"/>
    <s v="CRÍTICO"/>
    <s v="CRÍTICO"/>
    <s v="SANDRA ESCOBAR"/>
    <s v="El 26 de febrero de 2019, el prestador radicó cuenta de cobro del programa de minimo vital del último cuatrimestre 2018 por valor de $ 6.001.003.606 _x000a_A marzo 31/2019, el prestador EMCALI EICE ESP no ha presentado cuenta de cobro por el programa de minimo vital vigencia 2019. Por lo tanto, no hay información 2019 para medir el indicador."/>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x v="90"/>
    <s v="ACTIVO"/>
    <x v="0"/>
    <m/>
    <m/>
    <s v="Unidad Administrativa Especial de Servicios Públicos"/>
    <x v="0"/>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x v="28"/>
    <x v="60"/>
    <n v="0"/>
    <n v="0"/>
    <s v="POSITIVA"/>
    <x v="2"/>
    <x v="0"/>
    <s v="CRÍTICO"/>
    <s v="CRÍTICO"/>
    <s v="SANDRA ESCOBAR"/>
    <s v="Revisar Indicador"/>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x v="91"/>
    <s v="NO APLICA"/>
    <x v="3"/>
    <m/>
    <m/>
    <s v="Unidad Administrativa Especial de Servicios Públicos"/>
    <x v="0"/>
    <s v="Porcentaje"/>
    <s v="Número de visitas de seguimiento  realizadas sobre Número de visitas de seguimiento  programadas"/>
    <s v="(V1 / V2) * 100"/>
    <x v="1"/>
    <n v="0.8"/>
    <n v="0.8"/>
    <n v="0.8"/>
    <n v="0.8"/>
    <m/>
    <m/>
    <m/>
    <m/>
    <m/>
    <m/>
    <m/>
    <m/>
    <m/>
    <m/>
    <m/>
    <m/>
    <m/>
    <x v="0"/>
    <x v="19"/>
    <n v="0"/>
    <n v="0"/>
    <s v=""/>
    <x v="6"/>
    <x v="4"/>
    <s v="CRÍTICO"/>
    <s v="CRÍTICO"/>
    <s v="SANDRA ESCOBAR"/>
    <s v="Entró en vigencia en mayo de 2019"/>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x v="92"/>
    <s v="NO APLICA"/>
    <x v="3"/>
    <m/>
    <m/>
    <s v="Unidad Administrativa Especial de Servicios Públicos"/>
    <x v="2"/>
    <s v="Porcentaje"/>
    <s v="Número de novedades detectadas en el periodo inmediatamente anterior sobre Número de novedades detectadas en el periodo "/>
    <s v="(V2 / V1) -1*100"/>
    <x v="1"/>
    <n v="-0.02"/>
    <n v="-0.02"/>
    <n v="-0.02"/>
    <n v="-0.02"/>
    <m/>
    <m/>
    <m/>
    <m/>
    <m/>
    <m/>
    <m/>
    <m/>
    <m/>
    <m/>
    <m/>
    <m/>
    <m/>
    <x v="0"/>
    <x v="19"/>
    <n v="0"/>
    <n v="0"/>
    <s v=""/>
    <x v="6"/>
    <x v="4"/>
    <s v="CRÍTICO"/>
    <s v="CRÍTICO"/>
    <s v="SANDRA ESCOBAR"/>
    <s v="Entró en vigencia en mayo de 2019"/>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x v="93"/>
    <s v="NO APLICA"/>
    <x v="3"/>
    <m/>
    <m/>
    <s v="Unidad Administrativa Especial de Servicios Públicos"/>
    <x v="0"/>
    <s v="Porcentaje"/>
    <s v="Número de novedades atendidas oportunamente sobre Número de novedades reportadas"/>
    <s v="(V1 / V2) * 100"/>
    <x v="1"/>
    <n v="1"/>
    <n v="1"/>
    <n v="1"/>
    <n v="1"/>
    <m/>
    <m/>
    <m/>
    <m/>
    <m/>
    <m/>
    <m/>
    <m/>
    <m/>
    <m/>
    <m/>
    <m/>
    <m/>
    <x v="0"/>
    <x v="19"/>
    <n v="0"/>
    <n v="0"/>
    <s v=""/>
    <x v="6"/>
    <x v="4"/>
    <s v="CRÍTICO"/>
    <s v="CRÍTICO"/>
    <s v="SANDRA ESCOBAR"/>
    <s v="Entró en vigencia en mayo de 2019"/>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x v="94"/>
    <s v="ACTIVO"/>
    <x v="0"/>
    <m/>
    <m/>
    <s v="Departamento Administrativo de Hacienda Municipal"/>
    <x v="0"/>
    <s v="Porcentaje"/>
    <s v="Número de Mutaciones Realizadas  sobre el Número de Mutaciones Radicadas por cien (100) ."/>
    <s v="(V1 / V2) * 100"/>
    <x v="1"/>
    <n v="0.3"/>
    <n v="0.5"/>
    <n v="0.7"/>
    <n v="1"/>
    <n v="0.22"/>
    <m/>
    <m/>
    <m/>
    <m/>
    <m/>
    <m/>
    <m/>
    <m/>
    <m/>
    <m/>
    <m/>
    <m/>
    <x v="33"/>
    <x v="33"/>
    <n v="0"/>
    <n v="0"/>
    <s v=""/>
    <x v="3"/>
    <x v="5"/>
    <s v="CRÍTICO"/>
    <s v="CRÍTICO"/>
    <s v="ANSELMO CORRAL"/>
    <m/>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x v="95"/>
    <s v="ACTIVO"/>
    <x v="0"/>
    <m/>
    <m/>
    <s v="Departamento Administrativo de Hacienda Municipal"/>
    <x v="1"/>
    <s v="Porcentaje"/>
    <s v="Número de solicitudes realizadas a tiempo sobre el Número de solicitudes de mutacion radicadas por cien (100)"/>
    <s v="(V1 / V2) * 100"/>
    <x v="3"/>
    <n v="1"/>
    <n v="1"/>
    <n v="1"/>
    <n v="1"/>
    <n v="0"/>
    <n v="0.03"/>
    <n v="0.03"/>
    <m/>
    <m/>
    <m/>
    <m/>
    <m/>
    <m/>
    <m/>
    <m/>
    <m/>
    <m/>
    <x v="34"/>
    <x v="33"/>
    <n v="0"/>
    <n v="0"/>
    <s v=""/>
    <x v="1"/>
    <x v="5"/>
    <s v="CRÍTICO"/>
    <s v="CRÍTICO"/>
    <s v="ANSELMO CORRAL"/>
    <m/>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x v="96"/>
    <s v="ACTIVO"/>
    <x v="0"/>
    <m/>
    <m/>
    <s v="Departamento Administrativo de Hacienda Municipal"/>
    <x v="2"/>
    <s v="Porcentaje"/>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x v="35"/>
    <x v="33"/>
    <m/>
    <m/>
    <s v=""/>
    <x v="1"/>
    <x v="5"/>
    <m/>
    <m/>
    <s v="ANSELMO CORRAL"/>
    <s v="Se incorporaron en julio de 2019"/>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x v="97"/>
    <s v="NO APLICA"/>
    <x v="1"/>
    <s v="NUEVO"/>
    <m/>
    <s v="Departamento Administrativo de Hacienda Municipal"/>
    <x v="0"/>
    <s v="Porcentaje"/>
    <s v="Número de predios modificados en la variable física sobre Predios de la base de datos cartográfica"/>
    <s v="(V1 / V2) * 100"/>
    <x v="3"/>
    <n v="1"/>
    <n v="1"/>
    <n v="1"/>
    <n v="1"/>
    <m/>
    <m/>
    <m/>
    <m/>
    <m/>
    <m/>
    <m/>
    <m/>
    <m/>
    <m/>
    <m/>
    <m/>
    <m/>
    <x v="0"/>
    <x v="19"/>
    <m/>
    <m/>
    <s v=""/>
    <x v="6"/>
    <x v="4"/>
    <m/>
    <m/>
    <s v="ANSELMO CORRAL"/>
    <s v="Se incorporaron en julio de 2019"/>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x v="98"/>
    <s v="NO APLICA"/>
    <x v="1"/>
    <s v="NUEVO"/>
    <m/>
    <s v="Departamento Administrativo de Hacienda Municipal"/>
    <x v="0"/>
    <s v="Porcentaje"/>
    <s v="Número de Rectificaciones de oficio realizadas en el periodo fiscal sobre Número de inconsistencias identificadas"/>
    <s v="(V1 / V2) * 100"/>
    <x v="1"/>
    <n v="0.3"/>
    <n v="0.5"/>
    <n v="0.7"/>
    <n v="1"/>
    <m/>
    <m/>
    <m/>
    <m/>
    <m/>
    <m/>
    <m/>
    <m/>
    <m/>
    <m/>
    <m/>
    <m/>
    <m/>
    <x v="0"/>
    <x v="19"/>
    <m/>
    <m/>
    <s v=""/>
    <x v="6"/>
    <x v="4"/>
    <m/>
    <m/>
    <s v="ANSELMO CORRAL"/>
    <s v="Se incorporaron en julio de 2019"/>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x v="99"/>
    <s v="NO APLICA"/>
    <x v="1"/>
    <s v="NUEVO"/>
    <m/>
    <s v="Departamento Administrativo de Hacienda Municipal"/>
    <x v="1"/>
    <s v="Porcentaje"/>
    <s v="Número de Visitas a Campo Atendidas sobre Número de Visitas a Campo Solicitadas"/>
    <s v="(V1 / V2) * 100"/>
    <x v="3"/>
    <n v="1"/>
    <n v="1"/>
    <n v="1"/>
    <n v="1"/>
    <m/>
    <m/>
    <m/>
    <m/>
    <m/>
    <m/>
    <m/>
    <m/>
    <m/>
    <m/>
    <m/>
    <m/>
    <m/>
    <x v="0"/>
    <x v="19"/>
    <m/>
    <m/>
    <s v=""/>
    <x v="6"/>
    <x v="4"/>
    <m/>
    <m/>
    <s v="ANSELMO CORRAL"/>
    <s v="Se incorporaron en julio de 2019"/>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x v="100"/>
    <s v="ACTIVO"/>
    <x v="0"/>
    <m/>
    <m/>
    <s v="Secretaría de Infraestructura"/>
    <x v="1"/>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x v="36"/>
    <x v="61"/>
    <n v="0"/>
    <n v="0"/>
    <s v=""/>
    <x v="2"/>
    <x v="2"/>
    <s v="CRÍTICO"/>
    <s v="CRÍTICO"/>
    <s v="FREDDY VILLEGAS"/>
    <s v="No hay segumiento con FT, solo con matriz de reporte"/>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x v="101"/>
    <s v="ACTIVO"/>
    <x v="0"/>
    <m/>
    <m/>
    <s v="Secretaría de Infraestructura"/>
    <x v="0"/>
    <s v="Porcentaje"/>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n v="0"/>
    <m/>
    <m/>
    <m/>
    <m/>
    <m/>
    <m/>
    <m/>
    <m/>
    <m/>
    <x v="9"/>
    <x v="33"/>
    <n v="0"/>
    <n v="0"/>
    <s v=""/>
    <x v="2"/>
    <x v="5"/>
    <s v="CRÍTICO"/>
    <s v="CRÍTICO"/>
    <s v="FREDDY VILLEGAS"/>
    <m/>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x v="102"/>
    <s v="ACTIVO"/>
    <x v="0"/>
    <m/>
    <m/>
    <s v="Secretaria Desarrollo Económico "/>
    <x v="0"/>
    <s v="Número"/>
    <s v="Personas en edad de trabajar (PET) de la ciudad de Cali que asistieron a las ferias y jornadas de empleo"/>
    <s v="V1"/>
    <x v="3"/>
    <n v="100"/>
    <n v="200"/>
    <n v="300"/>
    <n v="300"/>
    <n v="0"/>
    <n v="0"/>
    <n v="0"/>
    <n v="0"/>
    <n v="0"/>
    <n v="0"/>
    <m/>
    <m/>
    <m/>
    <m/>
    <m/>
    <m/>
    <m/>
    <x v="32"/>
    <x v="33"/>
    <n v="0"/>
    <n v="0"/>
    <s v=""/>
    <x v="1"/>
    <x v="1"/>
    <s v="CRÍTICO"/>
    <s v="CRÍTICO"/>
    <s v="SANDRA ESCOBAR"/>
    <m/>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x v="103"/>
    <s v="ACTIVO"/>
    <x v="0"/>
    <m/>
    <m/>
    <s v="Secretaria Desarrollo Económico "/>
    <x v="0"/>
    <s v="Número"/>
    <s v="Número de Personas en edad de trabajar (PET) que viven en la cudad de cali que se beneficiaron de las rutas de empleo"/>
    <s v="V1"/>
    <x v="2"/>
    <m/>
    <m/>
    <m/>
    <n v="3000"/>
    <m/>
    <m/>
    <m/>
    <m/>
    <m/>
    <m/>
    <m/>
    <m/>
    <m/>
    <m/>
    <m/>
    <m/>
    <m/>
    <x v="0"/>
    <x v="19"/>
    <m/>
    <n v="0"/>
    <s v=""/>
    <x v="0"/>
    <x v="4"/>
    <s v="NO APLICA"/>
    <s v="CRÍTICO"/>
    <s v="SANDRA ESCOBAR"/>
    <m/>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x v="104"/>
    <s v="ACTIVO"/>
    <x v="0"/>
    <m/>
    <m/>
    <s v="Secretaria Desarrollo Económico "/>
    <x v="0"/>
    <s v="Número"/>
    <s v="Número de unidades produtivas fortalecidas a traves de los proyectos"/>
    <s v="V1"/>
    <x v="0"/>
    <m/>
    <n v="30"/>
    <m/>
    <n v="125"/>
    <n v="30"/>
    <m/>
    <m/>
    <m/>
    <m/>
    <m/>
    <n v="30"/>
    <m/>
    <m/>
    <m/>
    <m/>
    <m/>
    <m/>
    <x v="0"/>
    <x v="23"/>
    <m/>
    <n v="0.24"/>
    <s v=""/>
    <x v="0"/>
    <x v="0"/>
    <s v="NO APLICA"/>
    <s v="CRÍTICO"/>
    <s v="SANDRA ESCOBAR"/>
    <m/>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x v="105"/>
    <s v="ACTIVO"/>
    <x v="0"/>
    <m/>
    <m/>
    <s v="Secretaria Desarrollo Económico "/>
    <x v="2"/>
    <s v="Porcentaje"/>
    <s v="Número de unidades productivas que logran avanzar de fase de ideación a fase de arranque sobre Número de unidades productivas caracterizadas en fase de ideación que reciben orientación"/>
    <s v="(V1/V2) *100"/>
    <x v="0"/>
    <m/>
    <n v="0.2"/>
    <m/>
    <n v="0.38"/>
    <n v="0"/>
    <m/>
    <m/>
    <m/>
    <m/>
    <m/>
    <n v="0"/>
    <m/>
    <m/>
    <m/>
    <m/>
    <m/>
    <m/>
    <x v="0"/>
    <x v="33"/>
    <m/>
    <n v="0"/>
    <s v=""/>
    <x v="0"/>
    <x v="1"/>
    <s v="NO APLICA"/>
    <s v="CRÍTICO"/>
    <s v="SANDRA ESCOBAR"/>
    <s v="Esta en proceso de Contrataciòn el Operador que ejecutara el proyecto"/>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x v="106"/>
    <s v="ACTIVO"/>
    <x v="0"/>
    <m/>
    <m/>
    <s v="Departamento administrativo de gestión del Medio Ambiente  - DAGMA"/>
    <x v="2"/>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x v="9"/>
    <x v="23"/>
    <n v="0"/>
    <n v="0"/>
    <s v=""/>
    <x v="2"/>
    <x v="0"/>
    <s v="CRÍTICO"/>
    <s v="CRÍTICO"/>
    <s v="ANSELMO CORRAL"/>
    <s v="Envian seguimiento iniciando agosto"/>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x v="107"/>
    <s v="ACTIVO"/>
    <x v="0"/>
    <m/>
    <m/>
    <s v="Departamento administrativo de gestión del Medio Ambiente  - DAGMA"/>
    <x v="2"/>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x v="0"/>
    <x v="19"/>
    <m/>
    <n v="0"/>
    <s v=""/>
    <x v="0"/>
    <x v="4"/>
    <s v="NO APLICA"/>
    <s v="CRÍTICO"/>
    <s v="ANSELMO CORRAL"/>
    <m/>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x v="108"/>
    <s v="ACTIVO"/>
    <x v="0"/>
    <m/>
    <m/>
    <s v="Departamento administrativo de gestión del Medio Ambiente  - DAGMA"/>
    <x v="0"/>
    <s v="Porcentaje"/>
    <s v="V1 = Número de zonas verdes públicas nuevas  adoptadas en la vigencia_x000a__x000a_V2 = Número de zonas verdes públicas adoptadas proyectadas para la vigencia"/>
    <s v="(V1 / V2 ) * 100"/>
    <x v="0"/>
    <m/>
    <n v="0.5"/>
    <m/>
    <n v="1"/>
    <n v="0.44"/>
    <m/>
    <m/>
    <m/>
    <m/>
    <m/>
    <m/>
    <m/>
    <m/>
    <m/>
    <m/>
    <m/>
    <m/>
    <x v="0"/>
    <x v="62"/>
    <m/>
    <n v="0"/>
    <s v=""/>
    <x v="0"/>
    <x v="0"/>
    <s v="NO APLICA"/>
    <s v="CRÍTICO"/>
    <s v="ANSELMO CORRAL"/>
    <m/>
  </r>
  <r>
    <n v="110"/>
    <s v="Cali progresa contigo 2016 - 2019"/>
    <s v="1. Cali Social y Diversa"/>
    <s v="1: Construyendo Sociedad"/>
    <s v="3: Vida, Familia y Salud mental"/>
    <s v="Convivencia y Seguridad"/>
    <s v="MISIONAL"/>
    <s v="MMCS03.01"/>
    <x v="21"/>
    <s v="Resolucion de conflictos"/>
    <s v="MMCS03.01.02.18.P01  MMCS03.01.02.18.P02"/>
    <s v="MMCS03.01.18.FT01"/>
    <x v="109"/>
    <s v="ACTIVO"/>
    <x v="0"/>
    <m/>
    <m/>
    <s v="Secretaría de Seguridad y Justicia"/>
    <x v="0"/>
    <s v="Porcentaje"/>
    <s v="PCbajo=Punto de corte menor o igual a Cp."/>
    <s v="(V1 / V2) * 100"/>
    <x v="3"/>
    <n v="0.55000000000000004"/>
    <n v="0.55000000000000004"/>
    <n v="0.55000000000000004"/>
    <n v="0.55000000000000004"/>
    <n v="0.48"/>
    <n v="0.36"/>
    <n v="0.56000000000000005"/>
    <n v="0.35"/>
    <n v="0.36"/>
    <n v="0.57999999999999996"/>
    <m/>
    <m/>
    <m/>
    <m/>
    <m/>
    <m/>
    <m/>
    <x v="37"/>
    <x v="63"/>
    <n v="0"/>
    <n v="0"/>
    <s v=""/>
    <x v="2"/>
    <x v="2"/>
    <s v="CRÍTICO"/>
    <s v="CRÍTICO"/>
    <s v="FREDDY VILLEGAS"/>
    <m/>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x v="110"/>
    <s v="ACTIVO"/>
    <x v="0"/>
    <m/>
    <m/>
    <s v="Secretaría de Seguridad y Justicia"/>
    <x v="0"/>
    <s v="Porcentaje"/>
    <s v="Ialto=Valor del ICA correpondiente al PC alto."/>
    <s v="(V1 / V2) * 100"/>
    <x v="3"/>
    <n v="1"/>
    <n v="1"/>
    <n v="1"/>
    <n v="1"/>
    <n v="0"/>
    <n v="0"/>
    <n v="0"/>
    <n v="1"/>
    <n v="1"/>
    <n v="1"/>
    <m/>
    <m/>
    <m/>
    <m/>
    <m/>
    <m/>
    <m/>
    <x v="32"/>
    <x v="23"/>
    <n v="0"/>
    <n v="0"/>
    <s v=""/>
    <x v="1"/>
    <x v="0"/>
    <s v="CRÍTICO"/>
    <s v="CRÍTICO"/>
    <s v="FREDDY VILLEGAS"/>
    <s v="No se programan operativos a menores, debido a la ausencia de 6 comisarios que fueron nombrados en otros cargos."/>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x v="111"/>
    <s v="ACTIVO"/>
    <x v="0"/>
    <m/>
    <m/>
    <s v="Secretaría de Seguridad y Justicia"/>
    <x v="0"/>
    <s v="Porcentaje"/>
    <s v="Ibajo=Valor del ICA correpondiente al PC bajo."/>
    <s v="(V1 / V2) * 100"/>
    <x v="3"/>
    <n v="0.5"/>
    <n v="0.5"/>
    <n v="0.5"/>
    <n v="0.5"/>
    <n v="0.49"/>
    <n v="0.55000000000000004"/>
    <n v="0.52"/>
    <n v="0.56999999999999995"/>
    <n v="0.73"/>
    <n v="1.35"/>
    <m/>
    <m/>
    <m/>
    <m/>
    <m/>
    <m/>
    <m/>
    <x v="38"/>
    <x v="64"/>
    <n v="0"/>
    <n v="0"/>
    <s v="POSITIVA"/>
    <x v="2"/>
    <x v="0"/>
    <s v="CRÍTICO"/>
    <s v="CRÍTICO"/>
    <s v="FREDDY VILLEGAS"/>
    <m/>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x v="112"/>
    <s v="ACTIVO"/>
    <x v="0"/>
    <m/>
    <m/>
    <s v="Secretaría de Seguridad y Justicia"/>
    <x v="2"/>
    <s v="Número"/>
    <s v="Número de menores de edad intervenidos en los operativos de control ejecutados en el mes de análisis sobre Número de operativos de control ejecutados en el mes de análisis"/>
    <s v="(V1 / V2)"/>
    <x v="3"/>
    <n v="3"/>
    <n v="3"/>
    <n v="3"/>
    <n v="3"/>
    <n v="0"/>
    <n v="0"/>
    <n v="0.7"/>
    <n v="0.5"/>
    <n v="3.3"/>
    <n v="3.3"/>
    <m/>
    <m/>
    <m/>
    <m/>
    <m/>
    <m/>
    <m/>
    <x v="39"/>
    <x v="65"/>
    <n v="0"/>
    <n v="0"/>
    <s v=""/>
    <x v="2"/>
    <x v="0"/>
    <s v="CRÍTICO"/>
    <s v="CRÍTICO"/>
    <s v="FREDDY VILLEGAS"/>
    <m/>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x v="113"/>
    <s v="ACTIVO"/>
    <x v="0"/>
    <m/>
    <m/>
    <s v="Secretaría de Seguridad y Justicia"/>
    <x v="1"/>
    <s v="Porcentaje"/>
    <s v="Numero de quejas y peticiones de Protección al Consumidor atendidas oportunamente ( en un plazo menor a  15 dias) sobre el  Numero de quejas y peticiones recibidas en el mes por cien (100)"/>
    <s v="(V1 / V2) * 100"/>
    <x v="3"/>
    <n v="1"/>
    <n v="1"/>
    <n v="1"/>
    <n v="1"/>
    <n v="1"/>
    <n v="1"/>
    <n v="1"/>
    <n v="1"/>
    <n v="1"/>
    <n v="1"/>
    <m/>
    <m/>
    <m/>
    <m/>
    <m/>
    <m/>
    <m/>
    <x v="9"/>
    <x v="23"/>
    <n v="0"/>
    <n v="0"/>
    <s v=""/>
    <x v="2"/>
    <x v="0"/>
    <s v="CRÍTICO"/>
    <s v="CRÍTICO"/>
    <s v="FREDDY VILLEGAS"/>
    <m/>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x v="114"/>
    <s v="ACTIVO"/>
    <x v="2"/>
    <s v="ELIMINADO"/>
    <m/>
    <s v="Secretaría de Seguridad y Justicia"/>
    <x v="1"/>
    <s v="Número"/>
    <s v="Número de publicidad exterior visual  desmontadas que no cumplen con la norma legal vigente sobre el Número de operativos ejecutados mensuamente "/>
    <s v="(V1 / V2) * 100"/>
    <x v="3"/>
    <n v="75"/>
    <n v="77"/>
    <n v="7"/>
    <n v="2"/>
    <n v="0"/>
    <n v="18.899999999999999"/>
    <n v="53.3"/>
    <n v="13.7"/>
    <n v="13.1"/>
    <n v="8.8000000000000007"/>
    <m/>
    <m/>
    <m/>
    <m/>
    <m/>
    <m/>
    <m/>
    <x v="40"/>
    <x v="66"/>
    <n v="0"/>
    <n v="0"/>
    <s v=""/>
    <x v="1"/>
    <x v="1"/>
    <s v="CRÍTICO"/>
    <s v="CRÍTICO"/>
    <s v="FREDDY VILLEGAS"/>
    <s v="ELIMINADO"/>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x v="115"/>
    <s v="ACTIVO"/>
    <x v="0"/>
    <m/>
    <m/>
    <s v="Secretaría de Seguridad y Justicia"/>
    <x v="1"/>
    <s v="Número"/>
    <s v="Número de publicidad exterior visual  desmontadas que no cumplen con la norma legal vigente sobre el Número de operativos ejecutados mensuamente "/>
    <s v="(V1 / V2) * 100"/>
    <x v="3"/>
    <n v="40"/>
    <n v="40"/>
    <n v="40"/>
    <n v="40"/>
    <n v="0"/>
    <n v="61"/>
    <n v="42"/>
    <n v="56"/>
    <n v="45"/>
    <n v="47"/>
    <m/>
    <m/>
    <m/>
    <m/>
    <m/>
    <m/>
    <m/>
    <x v="41"/>
    <x v="67"/>
    <n v="0"/>
    <n v="0"/>
    <s v="POSITIVA"/>
    <x v="2"/>
    <x v="0"/>
    <s v="CRÍTICO"/>
    <s v="CRÍTICO"/>
    <s v="FREDDY VILLEGAS"/>
    <m/>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x v="116"/>
    <s v="NUEVO"/>
    <x v="0"/>
    <m/>
    <m/>
    <s v="Secretaría de Seguridad y Justicia"/>
    <x v="0"/>
    <s v="Porcentaje"/>
    <s v="Número de proyectos urbanisticos que presentan infracciones sobre Número de proyectos  urbanísticos controlados"/>
    <s v="(V1 / V2) * 100"/>
    <x v="3"/>
    <n v="0.33"/>
    <n v="0.33"/>
    <n v="0.33"/>
    <n v="0.33"/>
    <m/>
    <m/>
    <m/>
    <n v="0.19"/>
    <n v="0.09"/>
    <n v="0.23"/>
    <m/>
    <m/>
    <m/>
    <m/>
    <m/>
    <m/>
    <m/>
    <x v="0"/>
    <x v="68"/>
    <m/>
    <m/>
    <s v="POSITIVA"/>
    <x v="6"/>
    <x v="0"/>
    <m/>
    <m/>
    <s v="FREDDY VILLEGAS"/>
    <s v="Se elaboraron en julio  de 2019"/>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x v="117"/>
    <s v="NO APLICA"/>
    <x v="1"/>
    <s v="NUEVO"/>
    <m/>
    <s v="Secretaría de Seguridad y Justicia"/>
    <x v="1"/>
    <s v="Número"/>
    <s v="Número de publicidad exterior visual desmontadas que no cumplen con la norma legal vigente"/>
    <s v="V1"/>
    <x v="3"/>
    <n v="865"/>
    <n v="865"/>
    <n v="865"/>
    <n v="865"/>
    <m/>
    <m/>
    <m/>
    <m/>
    <m/>
    <m/>
    <m/>
    <m/>
    <m/>
    <m/>
    <m/>
    <m/>
    <m/>
    <x v="0"/>
    <x v="19"/>
    <m/>
    <m/>
    <s v=""/>
    <x v="6"/>
    <x v="4"/>
    <m/>
    <m/>
    <s v="FREDDY VILLEGAS"/>
    <s v="Se elaboraron en julio  de 2019"/>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x v="118"/>
    <s v="NO APLICA"/>
    <x v="1"/>
    <s v="NUEVO"/>
    <m/>
    <s v="Secretaría de Seguridad y Justicia"/>
    <x v="1"/>
    <s v="Número"/>
    <s v="Número de operativos de espacio público realizados"/>
    <s v="V1"/>
    <x v="3"/>
    <m/>
    <n v="23"/>
    <n v="9"/>
    <n v="6"/>
    <m/>
    <m/>
    <m/>
    <m/>
    <m/>
    <m/>
    <m/>
    <m/>
    <m/>
    <m/>
    <m/>
    <m/>
    <m/>
    <x v="0"/>
    <x v="19"/>
    <m/>
    <m/>
    <s v=""/>
    <x v="6"/>
    <x v="4"/>
    <m/>
    <m/>
    <s v="FREDDY VILLEGAS"/>
    <s v="Se elaboraron en julio  de 2019"/>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x v="119"/>
    <s v="ACTIVO"/>
    <x v="0"/>
    <m/>
    <m/>
    <s v="Departamento Administrativo de Hacienda Municipal"/>
    <x v="1"/>
    <s v="Porcentaje"/>
    <s v="Número total de cuentas por pagar contabilizadas dentro de los tiempos establecidos ( oportunamente) sobre el Número total de cuentas radicadas por cien (100"/>
    <s v="(V1 / V2) * 100"/>
    <x v="3"/>
    <n v="0.97"/>
    <n v="0.97"/>
    <n v="0.9"/>
    <n v="0.9"/>
    <n v="0.78"/>
    <n v="0.5"/>
    <n v="0.46"/>
    <n v="0.97"/>
    <n v="0.93"/>
    <n v="0.94"/>
    <m/>
    <m/>
    <m/>
    <m/>
    <m/>
    <m/>
    <m/>
    <x v="42"/>
    <x v="69"/>
    <n v="0"/>
    <n v="0"/>
    <s v="POSITIVA"/>
    <x v="4"/>
    <x v="0"/>
    <s v="CRÍTICO"/>
    <s v="CRÍTICO"/>
    <s v="ANSELMO CORRAL"/>
    <m/>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x v="120"/>
    <s v="ACTIVO"/>
    <x v="0"/>
    <m/>
    <m/>
    <s v="Departamento Administrativo de Hacienda Municipal"/>
    <x v="0"/>
    <s v="Porcentaje"/>
    <s v="Número total de cuentas por pagar contabilizadas sobre el Número total de cuentas por pagar radicadas por cien (100)"/>
    <s v="(V1 / V2) * 100"/>
    <x v="3"/>
    <n v="0.97"/>
    <n v="0.97"/>
    <n v="0.97"/>
    <n v="0.97"/>
    <n v="0.98"/>
    <n v="0.98"/>
    <n v="0.97"/>
    <n v="0.99870592041410544"/>
    <n v="0.95257406781570353"/>
    <n v="0.96484237665533812"/>
    <m/>
    <m/>
    <m/>
    <m/>
    <m/>
    <m/>
    <m/>
    <x v="43"/>
    <x v="70"/>
    <n v="0"/>
    <n v="0"/>
    <s v="POSITIVA"/>
    <x v="2"/>
    <x v="0"/>
    <s v="CRÍTICO"/>
    <s v="CRÍTICO"/>
    <s v="ANSELMO CORRAL"/>
    <m/>
  </r>
  <r>
    <n v="122"/>
    <s v="No aplica"/>
    <s v="No aplica"/>
    <s v="No aplica"/>
    <s v="No aplica"/>
    <s v="MAHP03 - HACIENDA PUBLICA "/>
    <s v="APOYO"/>
    <s v="MAHP03.03"/>
    <x v="23"/>
    <s v="CONTABILIZACION MAHP03.03.01"/>
    <s v="MAHP03.03.02.18 P01 PREPARACIÓN DE LA INFORMACIÓN CONTABLE"/>
    <s v="MAHP03.03.18.FT03"/>
    <x v="121"/>
    <s v="ACTIVO"/>
    <x v="0"/>
    <m/>
    <m/>
    <s v="Departamento Administrativo de Hacienda Municipal"/>
    <x v="0"/>
    <s v="Porcentaje"/>
    <s v="Número total de informes financieros presentados oportunamente sobre el Número de informes financieros por presentar por cien (100)"/>
    <s v="(V1 / V2) * 100"/>
    <x v="3"/>
    <n v="1"/>
    <n v="1"/>
    <n v="1"/>
    <n v="1"/>
    <n v="1"/>
    <n v="1"/>
    <n v="1"/>
    <n v="1"/>
    <n v="1"/>
    <n v="1"/>
    <m/>
    <m/>
    <m/>
    <m/>
    <m/>
    <m/>
    <m/>
    <x v="9"/>
    <x v="23"/>
    <n v="0"/>
    <n v="0"/>
    <s v=""/>
    <x v="2"/>
    <x v="0"/>
    <s v="CRÍTICO"/>
    <s v="CRÍTICO"/>
    <s v="ANSELMO CORRAL"/>
    <m/>
  </r>
  <r>
    <n v="123"/>
    <s v="No aplica"/>
    <s v="No aplica"/>
    <s v="No aplica"/>
    <s v="No aplica"/>
    <s v="MAHP03 - HACIENDA PUBLICA "/>
    <s v="APOYO"/>
    <s v="MAHP03.03"/>
    <x v="23"/>
    <s v="CONTABILIZACION MAHP03.03.01"/>
    <s v="AFECTA TODOS LOS PROCEDIMIENTOS DE LOS DOS SUBPROCESOS"/>
    <s v="MAHP03.03.18.FT04 "/>
    <x v="122"/>
    <s v="ACTIVO"/>
    <x v="0"/>
    <m/>
    <m/>
    <s v="Departamento Administrativo de Hacienda Municipal"/>
    <x v="2"/>
    <s v="Porcentaje"/>
    <m/>
    <s v="1- (V1/V2)"/>
    <x v="2"/>
    <m/>
    <m/>
    <m/>
    <n v="0.92"/>
    <m/>
    <m/>
    <m/>
    <m/>
    <m/>
    <m/>
    <m/>
    <m/>
    <m/>
    <m/>
    <m/>
    <m/>
    <m/>
    <x v="0"/>
    <x v="19"/>
    <m/>
    <n v="0"/>
    <s v=""/>
    <x v="0"/>
    <x v="4"/>
    <s v="NO APLICA"/>
    <s v="CRÍTICO"/>
    <s v="ANSELMO CORRAL"/>
    <m/>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x v="123"/>
    <s v="ACTIVO"/>
    <x v="0"/>
    <m/>
    <m/>
    <s v="Departamento Administrativo de Hacienda Municipal"/>
    <x v="1"/>
    <s v="Pesos"/>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x v="44"/>
    <x v="71"/>
    <n v="0"/>
    <n v="0"/>
    <s v="POSITIVA"/>
    <x v="2"/>
    <x v="0"/>
    <s v="CRÍTICO"/>
    <s v="CRÍTICO"/>
    <s v="ANSELMO CORRAL"/>
    <m/>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x v="124"/>
    <s v="ACTIVO"/>
    <x v="0"/>
    <m/>
    <m/>
    <s v="Departamento Administrativo de Hacienda Municipal"/>
    <x v="1"/>
    <s v="Días"/>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x v="45"/>
    <x v="72"/>
    <n v="0"/>
    <n v="0"/>
    <s v="POSITIVA"/>
    <x v="5"/>
    <x v="0"/>
    <s v="CRÍTICO"/>
    <s v="CRÍTICO"/>
    <s v="ANSELMO CORRAL"/>
    <s v="No se si se ajustó bien el cumplimiento"/>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x v="125"/>
    <s v="ACTIVO"/>
    <x v="0"/>
    <m/>
    <m/>
    <s v="Departamento Administrativo de Hacienda Municipal"/>
    <x v="1"/>
    <s v="Días"/>
    <s v="Sumatoria de los tiempos de contabilización de las sentencias sobre el numero de sentencias contabilizadas"/>
    <s v="(V1 / V2)"/>
    <x v="3"/>
    <n v="1"/>
    <n v="1"/>
    <n v="1"/>
    <n v="1"/>
    <n v="0"/>
    <n v="0"/>
    <n v="1"/>
    <n v="1"/>
    <n v="1"/>
    <n v="1"/>
    <m/>
    <m/>
    <m/>
    <m/>
    <m/>
    <m/>
    <m/>
    <x v="9"/>
    <x v="23"/>
    <n v="0"/>
    <n v="0"/>
    <s v=""/>
    <x v="2"/>
    <x v="0"/>
    <s v="CRÍTICO"/>
    <s v="CRÍTICO"/>
    <s v="ANSELMO CORRAL"/>
    <m/>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x v="126"/>
    <s v="ACTIVO"/>
    <x v="0"/>
    <m/>
    <m/>
    <s v="Departamento Admnistrativo de Hacienda Pública"/>
    <x v="0"/>
    <s v="Porcentaje"/>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x v="9"/>
    <x v="73"/>
    <n v="0"/>
    <n v="0"/>
    <s v="POSITIVA"/>
    <x v="2"/>
    <x v="0"/>
    <s v="CRÍTICO"/>
    <s v="CRÍTICO"/>
    <s v="ANSELMO CORRAL"/>
    <m/>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x v="127"/>
    <s v="ACTIVO"/>
    <x v="0"/>
    <m/>
    <m/>
    <s v="Departamento Admnistrativo de Hacienda Pública"/>
    <x v="0"/>
    <s v="Porcentaje"/>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x v="46"/>
    <x v="74"/>
    <n v="0"/>
    <n v="0"/>
    <s v="POSITIVA"/>
    <x v="2"/>
    <x v="0"/>
    <s v="CRÍTICO"/>
    <s v="CRÍTICO"/>
    <s v="ANSELMO CORRAL"/>
    <m/>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x v="128"/>
    <s v="ACTIVO"/>
    <x v="0"/>
    <m/>
    <m/>
    <s v="Departamento Admnistrativo de Hacienda Pública"/>
    <x v="0"/>
    <s v="Número"/>
    <s v="Sumatoria de los días de trámite de las cuentas por pagar en el mes sobre Número total de cuentas tramitadas en el mes"/>
    <s v="(V1 / V2)"/>
    <x v="3"/>
    <n v="3"/>
    <n v="3"/>
    <n v="3"/>
    <n v="3"/>
    <s v="8,58"/>
    <s v="0,64"/>
    <s v="0,53"/>
    <s v="1,24"/>
    <s v="0,86"/>
    <s v="0,82"/>
    <m/>
    <m/>
    <m/>
    <m/>
    <m/>
    <m/>
    <m/>
    <x v="9"/>
    <x v="23"/>
    <n v="0"/>
    <n v="0"/>
    <s v=""/>
    <x v="2"/>
    <x v="0"/>
    <s v="CRÍTICO"/>
    <s v="CRÍTICO"/>
    <s v="ANSELMO CORRAL"/>
    <m/>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x v="129"/>
    <s v="ACTIVO"/>
    <x v="0"/>
    <m/>
    <m/>
    <s v="Departamento Admnistrativo de Hacienda Pública"/>
    <x v="0"/>
    <s v="Porcentaje"/>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x v="9"/>
    <x v="23"/>
    <n v="0"/>
    <n v="0"/>
    <s v=""/>
    <x v="2"/>
    <x v="0"/>
    <s v="CRÍTICO"/>
    <s v="CRÍTICO"/>
    <s v="ANSELMO CORRAL"/>
    <m/>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x v="130"/>
    <s v="ACTIVO"/>
    <x v="0"/>
    <m/>
    <m/>
    <s v="Departamento Admnistrativo de Hacienda Pública"/>
    <x v="1"/>
    <s v="Porcentaje"/>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x v="47"/>
    <x v="38"/>
    <n v="0"/>
    <n v="0"/>
    <s v="POSITIVA"/>
    <x v="2"/>
    <x v="0"/>
    <s v="CRÍTICO"/>
    <s v="CRÍTICO"/>
    <s v="ANSELMO CORRAL"/>
    <m/>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x v="131"/>
    <s v="ACTIVO"/>
    <x v="0"/>
    <m/>
    <m/>
    <s v="Departamento Admnistrativo de Hacienda Pública"/>
    <x v="1"/>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x v="48"/>
    <x v="75"/>
    <n v="0"/>
    <n v="0"/>
    <s v="POSITIVA"/>
    <x v="2"/>
    <x v="0"/>
    <s v="CRÍTICO"/>
    <s v="CRÍTICO"/>
    <s v="ANSELMO CORRAL"/>
    <m/>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x v="132"/>
    <s v="ACTIVO"/>
    <x v="0"/>
    <m/>
    <m/>
    <s v="Departamento Admnistrativo de Hacienda Pública"/>
    <x v="1"/>
    <s v="Porcentaje"/>
    <s v="Promedio ponderado de los excedentes de liquidez sobre TIBR-(Tasa de Intervención Politica  Monetaria del Banco de la República)"/>
    <s v="(V1 / V2) * 100"/>
    <x v="3"/>
    <n v="1"/>
    <n v="1"/>
    <m/>
    <m/>
    <n v="1.04"/>
    <n v="1.04"/>
    <n v="1.04"/>
    <n v="1.0494117647058823"/>
    <n v="1.0376470588235294"/>
    <n v="1.0188235294117647"/>
    <m/>
    <m/>
    <m/>
    <m/>
    <m/>
    <m/>
    <m/>
    <x v="49"/>
    <x v="76"/>
    <e v="#DIV/0!"/>
    <e v="#DIV/0!"/>
    <s v="POSITIVA"/>
    <x v="2"/>
    <x v="0"/>
    <e v="#DIV/0!"/>
    <e v="#DIV/0!"/>
    <s v="ANSELMO CORRAL"/>
    <m/>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x v="133"/>
    <s v="ACTIVO"/>
    <x v="0"/>
    <m/>
    <m/>
    <s v="Departamento Admnistrativo de Hacienda Pública"/>
    <x v="0"/>
    <s v="Porcentaje"/>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x v="50"/>
    <x v="77"/>
    <n v="0"/>
    <n v="0"/>
    <s v="POSITIVA"/>
    <x v="2"/>
    <x v="0"/>
    <s v="CRÍTICO"/>
    <s v="CRÍTICO"/>
    <s v="ANSELMO CORRAL"/>
    <m/>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x v="134"/>
    <s v="ACTIVO"/>
    <x v="0"/>
    <m/>
    <m/>
    <s v="Departamento Admnistrativo de Hacienda Pública"/>
    <x v="0"/>
    <s v="Porcentaje"/>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x v="51"/>
    <x v="78"/>
    <n v="0"/>
    <n v="0"/>
    <s v="POSITIVA"/>
    <x v="2"/>
    <x v="0"/>
    <s v="CRÍTICO"/>
    <s v="CRÍTICO"/>
    <s v="ANSELMO CORRAL"/>
    <m/>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x v="135"/>
    <s v="ACTIVO"/>
    <x v="0"/>
    <m/>
    <m/>
    <s v="Departamento Administrativo de Hacienda Municipal"/>
    <x v="0"/>
    <s v="Porcentaje"/>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x v="52"/>
    <x v="79"/>
    <n v="0"/>
    <n v="0"/>
    <s v="POSITIVA"/>
    <x v="2"/>
    <x v="0"/>
    <s v="CRÍTICO"/>
    <s v="CRÍTICO"/>
    <s v="ANSELMO CORRAL"/>
    <m/>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x v="136"/>
    <s v="ACTIVO"/>
    <x v="0"/>
    <m/>
    <m/>
    <s v="Departamento Administrativo de Hacienda Municipal"/>
    <x v="0"/>
    <s v="Número"/>
    <s v="Número de revisiones y ajustes realizados a la cuenta corriente del contribuyente en el período objeto de medición"/>
    <s v="V1"/>
    <x v="1"/>
    <n v="1"/>
    <n v="1"/>
    <n v="1"/>
    <n v="1"/>
    <n v="1"/>
    <m/>
    <m/>
    <n v="1"/>
    <m/>
    <m/>
    <m/>
    <m/>
    <m/>
    <m/>
    <m/>
    <m/>
    <m/>
    <x v="9"/>
    <x v="23"/>
    <n v="0"/>
    <n v="0"/>
    <s v=""/>
    <x v="2"/>
    <x v="0"/>
    <s v="CRÍTICO"/>
    <s v="CRÍTICO"/>
    <s v="ANSELMO CORRAL"/>
    <m/>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x v="137"/>
    <s v="ACTIVO"/>
    <x v="0"/>
    <m/>
    <m/>
    <s v="Departamento Administrativo de Hacienda Municipal"/>
    <x v="0"/>
    <s v="Porcentaje"/>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n v="1"/>
    <m/>
    <m/>
    <m/>
    <m/>
    <m/>
    <m/>
    <m/>
    <m/>
    <m/>
    <x v="53"/>
    <x v="23"/>
    <n v="0"/>
    <n v="0"/>
    <s v=""/>
    <x v="2"/>
    <x v="0"/>
    <s v="CRÍTICO"/>
    <s v="CRÍTICO"/>
    <s v="ANSELMO CORRAL"/>
    <s v="No se efectuó emisión masiva de documentos de cobro"/>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x v="138"/>
    <s v="ACTIVO"/>
    <x v="0"/>
    <m/>
    <m/>
    <s v="Departamento Administrativo de Hacienda Municipal"/>
    <x v="0"/>
    <s v="Porcentaje"/>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x v="54"/>
    <x v="80"/>
    <n v="0"/>
    <n v="0"/>
    <s v=""/>
    <x v="2"/>
    <x v="3"/>
    <s v="CRÍTICO"/>
    <s v="CRÍTICO"/>
    <s v="ANSELMO CORRAL"/>
    <m/>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x v="139"/>
    <s v="ACTIVO"/>
    <x v="0"/>
    <m/>
    <m/>
    <s v="Departamento Administrativo de Hacienda Municipal"/>
    <x v="0"/>
    <s v="Porcentaje"/>
    <s v="Número de Liquidaciones Oficiales proferidas en el periodo objeto de medición sobre número de expedientes trasladados del subporceso de fiscalización"/>
    <s v="(V1 / V2) * 100"/>
    <x v="1"/>
    <n v="0.3"/>
    <n v="0.4"/>
    <n v="0.6"/>
    <n v="0.8"/>
    <n v="0.27856025039123633"/>
    <m/>
    <m/>
    <n v="0.43099999999999999"/>
    <m/>
    <m/>
    <m/>
    <m/>
    <m/>
    <m/>
    <m/>
    <m/>
    <m/>
    <x v="55"/>
    <x v="81"/>
    <n v="0"/>
    <n v="0"/>
    <s v="POSITIVA"/>
    <x v="2"/>
    <x v="0"/>
    <s v="CRÍTICO"/>
    <s v="CRÍTICO"/>
    <s v="ANSELMO CORRAL"/>
    <m/>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x v="140"/>
    <s v="ACTIVO"/>
    <x v="0"/>
    <m/>
    <m/>
    <s v="Departamento Administrativo de Hacienda Municipal"/>
    <x v="0"/>
    <s v="Porcentaje"/>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x v="32"/>
    <x v="82"/>
    <n v="0"/>
    <n v="0"/>
    <s v=""/>
    <x v="1"/>
    <x v="1"/>
    <s v="CRÍTICO"/>
    <s v="CRÍTICO"/>
    <s v="ANSELMO CORRAL"/>
    <m/>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x v="141"/>
    <s v="ACTIVO"/>
    <x v="0"/>
    <m/>
    <m/>
    <s v="Departamento Administrativo de Hacienda Municipal"/>
    <x v="0"/>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x v="56"/>
    <x v="83"/>
    <n v="0"/>
    <n v="0"/>
    <s v=""/>
    <x v="5"/>
    <x v="0"/>
    <s v="CRÍTICO"/>
    <s v="CRÍTICO"/>
    <s v="ANSELMO CORRAL"/>
    <m/>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x v="142"/>
    <s v="ACTIVO"/>
    <x v="0"/>
    <m/>
    <m/>
    <s v="Departamento Administrativo de Hacienda Municipal"/>
    <x v="0"/>
    <s v="Porcentaje"/>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x v="57"/>
    <x v="84"/>
    <n v="0"/>
    <n v="0"/>
    <s v=""/>
    <x v="4"/>
    <x v="2"/>
    <s v="CRÍTICO"/>
    <s v="CRÍTICO"/>
    <s v="ANSELMO CORRAL"/>
    <s v="Pendiente verificar peridodicidad"/>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x v="143"/>
    <s v="ACTIVO"/>
    <x v="0"/>
    <m/>
    <m/>
    <s v="Departamento Administrativo de Hacienda Municipal"/>
    <x v="0"/>
    <s v="Porcentaje"/>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x v="58"/>
    <x v="85"/>
    <n v="0"/>
    <n v="0"/>
    <s v="POSITIVA"/>
    <x v="5"/>
    <x v="0"/>
    <s v="CRÍTICO"/>
    <s v="CRÍTICO"/>
    <s v="ANSELMO CORRAL"/>
    <m/>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x v="144"/>
    <s v="ACTIVO"/>
    <x v="0"/>
    <m/>
    <m/>
    <s v="Departamento Administrativo de Hacienda Municipal"/>
    <x v="0"/>
    <s v="Porcentaje"/>
    <s v="Número revocatoria directa resueltas en el periodo de medición sobre total solicitudes radicadas de revocatoria directa sin resolver al periodo de medición"/>
    <s v="(V1 / V2) * 100"/>
    <x v="1"/>
    <n v="0.7"/>
    <n v="0.7"/>
    <n v="0.7"/>
    <n v="0.7"/>
    <n v="0.26919999999999999"/>
    <m/>
    <m/>
    <n v="0.36840000000000001"/>
    <m/>
    <m/>
    <m/>
    <m/>
    <m/>
    <m/>
    <m/>
    <m/>
    <m/>
    <x v="59"/>
    <x v="86"/>
    <n v="0"/>
    <n v="0"/>
    <s v=""/>
    <x v="1"/>
    <x v="3"/>
    <s v="CRÍTICO"/>
    <s v="CRÍTICO"/>
    <s v="ANSELMO CORRAL"/>
    <m/>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x v="145"/>
    <s v="ACTIVO"/>
    <x v="0"/>
    <m/>
    <m/>
    <s v="Departamento Administrativo de Hacienda Municipal"/>
    <x v="1"/>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x v="0"/>
    <x v="87"/>
    <m/>
    <n v="0"/>
    <s v=""/>
    <x v="0"/>
    <x v="1"/>
    <s v="NO APLICA"/>
    <s v="CRÍTICO"/>
    <s v="ANSELMO CORRAL"/>
    <m/>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x v="146"/>
    <s v="ACTIVO"/>
    <x v="0"/>
    <m/>
    <m/>
    <s v="Departamento Administrativo de Hacienda Municipal"/>
    <x v="1"/>
    <s v="Porcentaje"/>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x v="0"/>
    <x v="88"/>
    <m/>
    <n v="0"/>
    <s v=""/>
    <x v="0"/>
    <x v="0"/>
    <s v="NO APLICA"/>
    <s v="CRÍTICO"/>
    <s v="ANSELMO CORRAL"/>
    <m/>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x v="147"/>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x v="0"/>
    <x v="19"/>
    <m/>
    <e v="#REF!"/>
    <s v=""/>
    <x v="0"/>
    <x v="4"/>
    <s v="NO APLICA"/>
    <e v="#REF!"/>
    <s v="ANSELMO CORRAL"/>
    <s v="Verificar periodicidad"/>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x v="148"/>
    <s v="ACTIVO"/>
    <x v="0"/>
    <m/>
    <m/>
    <s v="Departamento Administrativo de Hacienda Municipal"/>
    <x v="0"/>
    <s v="Porcentaje"/>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x v="0"/>
    <x v="89"/>
    <m/>
    <n v="0"/>
    <s v=""/>
    <x v="0"/>
    <x v="3"/>
    <s v="NO APLICA"/>
    <s v="CRÍTICO"/>
    <s v="ANSELMO CORRAL"/>
    <m/>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x v="149"/>
    <s v="ACTIVO"/>
    <x v="0"/>
    <m/>
    <m/>
    <s v="Departamento Administrativo de Hacienda Municipal"/>
    <x v="2"/>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x v="0"/>
    <x v="90"/>
    <e v="#DIV/0!"/>
    <e v="#REF!"/>
    <s v=""/>
    <x v="0"/>
    <x v="1"/>
    <e v="#DIV/0!"/>
    <e v="#REF!"/>
    <s v="ANSELMO CORRAL"/>
    <s v="Pendiente verificar peridodicidad"/>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x v="150"/>
    <s v="ACTIVO"/>
    <x v="0"/>
    <m/>
    <m/>
    <s v="Departamento Administrativo de Hacienda Municipal"/>
    <x v="0"/>
    <s v="Porcentaje"/>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x v="0"/>
    <x v="91"/>
    <e v="#DIV/0!"/>
    <n v="0"/>
    <s v=""/>
    <x v="0"/>
    <x v="3"/>
    <e v="#DIV/0!"/>
    <s v="CRÍTICO"/>
    <s v="ANSELMO CORRAL"/>
    <m/>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x v="151"/>
    <s v="ACTIVO"/>
    <x v="0"/>
    <m/>
    <m/>
    <s v="Departamento Administrativo de Hacienda Municipal"/>
    <x v="0"/>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x v="60"/>
    <x v="92"/>
    <n v="0"/>
    <n v="0"/>
    <s v=""/>
    <x v="2"/>
    <x v="1"/>
    <s v="CRÍTICO"/>
    <s v="CRÍTICO"/>
    <s v="ANSELMO CORRAL"/>
    <m/>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x v="152"/>
    <s v="ACTIVO"/>
    <x v="0"/>
    <m/>
    <m/>
    <s v="Departamento Administrativo de Hacienda Municipal"/>
    <x v="0"/>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x v="32"/>
    <x v="33"/>
    <n v="0"/>
    <n v="0"/>
    <s v=""/>
    <x v="1"/>
    <x v="1"/>
    <s v="CRÍTICO"/>
    <s v="CRÍTICO"/>
    <s v="ANSELMO CORRAL"/>
    <m/>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x v="153"/>
    <s v="ACTIVO"/>
    <x v="0"/>
    <m/>
    <m/>
    <s v="Departamento Administrativo de Hacienda Municipal"/>
    <x v="0"/>
    <s v="Porcentaje"/>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x v="61"/>
    <x v="93"/>
    <n v="0"/>
    <n v="0"/>
    <s v=""/>
    <x v="1"/>
    <x v="1"/>
    <s v="CRÍTICO"/>
    <s v="CRÍTICO"/>
    <s v="ANSELMO CORRAL"/>
    <m/>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x v="154"/>
    <s v="ACTIVO"/>
    <x v="0"/>
    <m/>
    <m/>
    <s v="Departamento Administrativo de Hacienda Municipal"/>
    <x v="0"/>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x v="62"/>
    <x v="33"/>
    <e v="#DIV/0!"/>
    <n v="0"/>
    <s v=""/>
    <x v="7"/>
    <x v="1"/>
    <e v="#DIV/0!"/>
    <s v="CRÍTICO"/>
    <s v="ANSELMO CORRAL"/>
    <m/>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x v="155"/>
    <s v="ACTIVO"/>
    <x v="0"/>
    <m/>
    <m/>
    <s v="Departamento Administrativo de Hacienda Municipal"/>
    <x v="0"/>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x v="62"/>
    <x v="33"/>
    <e v="#DIV/0!"/>
    <n v="0"/>
    <s v=""/>
    <x v="7"/>
    <x v="1"/>
    <e v="#DIV/0!"/>
    <s v="CRÍTICO"/>
    <s v="ANSELMO CORRAL"/>
    <m/>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x v="156"/>
    <s v="ACTIVO"/>
    <x v="0"/>
    <m/>
    <m/>
    <s v="Departamento Administrativo de Desarrollo e Innovación Institucional"/>
    <x v="0"/>
    <s v="Porcentaje"/>
    <s v="Número de solicitudes de elementos salariales y prestaciones sociales respondidas sobre  Número de solicitudes de elementos salariales y prestaciones sociales recibidas por cien (100)"/>
    <s v="(V1 / V2) * 100"/>
    <x v="1"/>
    <n v="1"/>
    <n v="1"/>
    <n v="1"/>
    <n v="1"/>
    <n v="0.9"/>
    <m/>
    <m/>
    <n v="0.98"/>
    <m/>
    <m/>
    <m/>
    <m/>
    <m/>
    <m/>
    <m/>
    <m/>
    <s v="CRECIENTE"/>
    <x v="63"/>
    <x v="94"/>
    <n v="0"/>
    <n v="0"/>
    <s v=""/>
    <x v="2"/>
    <x v="0"/>
    <s v="CRÍTICO"/>
    <s v="CRÍTICO"/>
    <s v="SANDRA ESCOBAR"/>
    <m/>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x v="157"/>
    <s v="ACTIVO"/>
    <x v="0"/>
    <m/>
    <m/>
    <s v="Departamento Administrativo de Desarrollo e Innovación Institucional"/>
    <x v="1"/>
    <s v="Días"/>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x v="64"/>
    <x v="8"/>
    <n v="0"/>
    <n v="0"/>
    <s v="POSITIVA"/>
    <x v="2"/>
    <x v="0"/>
    <s v="CRÍTICO"/>
    <s v="CRÍTICO"/>
    <s v="SANDRA ESCOBAR"/>
    <s v="Se solicitó reunión para revisar indicador"/>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x v="158"/>
    <s v="ACTIVO"/>
    <x v="0"/>
    <m/>
    <m/>
    <s v="Departamento Administrativo de Desarrollo e Innovación Institucional"/>
    <x v="2"/>
    <s v="Porcentaje"/>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n v="0.71"/>
    <m/>
    <m/>
    <m/>
    <m/>
    <m/>
    <m/>
    <m/>
    <m/>
    <s v="DECRECIENTE"/>
    <x v="65"/>
    <x v="95"/>
    <n v="0"/>
    <n v="0"/>
    <s v=""/>
    <x v="1"/>
    <x v="1"/>
    <s v="CRÍTICO"/>
    <s v="CRÍTICO"/>
    <s v="SANDRA ESCOBAR"/>
    <m/>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x v="159"/>
    <s v="ACTIVO"/>
    <x v="0"/>
    <m/>
    <m/>
    <s v="Departamento Administrativo de Hacienda Municipal"/>
    <x v="0"/>
    <s v="Porcentaje"/>
    <s v="Numero de actividades cumplidas de acuerdo con los tiempos establecidos sobre el numero total de actividades esperadas en el trimestre por cien (100)"/>
    <s v="(V1 / V2) * 100"/>
    <x v="1"/>
    <n v="10"/>
    <n v="10"/>
    <n v="24"/>
    <n v="24"/>
    <n v="3"/>
    <m/>
    <m/>
    <n v="5"/>
    <m/>
    <m/>
    <m/>
    <m/>
    <m/>
    <m/>
    <m/>
    <m/>
    <m/>
    <x v="66"/>
    <x v="96"/>
    <n v="0"/>
    <n v="0"/>
    <s v=""/>
    <x v="1"/>
    <x v="3"/>
    <s v="CRÍTICO"/>
    <s v="CRÍTICO"/>
    <s v="ANSELMO CORRAL"/>
    <m/>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x v="160"/>
    <s v="ACTIVO"/>
    <x v="0"/>
    <m/>
    <m/>
    <s v="Departamento Administrativo de Hacienda Municipal"/>
    <x v="0"/>
    <s v="Porcentaje"/>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x v="67"/>
    <x v="23"/>
    <n v="0"/>
    <n v="0"/>
    <s v=""/>
    <x v="1"/>
    <x v="0"/>
    <s v="CRÍTICO"/>
    <s v="CRÍTICO"/>
    <s v="ANSELMO CORRAL"/>
    <m/>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x v="161"/>
    <s v="ACTIVO"/>
    <x v="0"/>
    <m/>
    <m/>
    <s v="Departamento Administrativo de Hacienda Municipal"/>
    <x v="1"/>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x v="9"/>
    <x v="23"/>
    <n v="0"/>
    <n v="0"/>
    <s v=""/>
    <x v="2"/>
    <x v="0"/>
    <s v="CRÍTICO"/>
    <s v="CRÍTICO"/>
    <s v="ANSELMO CORRAL"/>
    <m/>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x v="162"/>
    <s v="ACTIVO"/>
    <x v="0"/>
    <m/>
    <m/>
    <s v="Departamento Administrativo de Hacienda Municipal"/>
    <x v="0"/>
    <s v="Porcentaje"/>
    <s v="Numero de solicitudes de viabilidad financiera de proyectos de acuerdo revisadas sobre el Numero de solicitudes de viabilidad financiera de proyectos de acuerdo radicadas por cien (100)"/>
    <s v="(V1 / V2) * 100"/>
    <x v="3"/>
    <n v="1"/>
    <n v="1"/>
    <n v="1"/>
    <n v="1"/>
    <n v="1"/>
    <n v="1"/>
    <n v="1"/>
    <n v="1"/>
    <n v="1"/>
    <n v="1"/>
    <m/>
    <m/>
    <m/>
    <m/>
    <m/>
    <m/>
    <m/>
    <x v="9"/>
    <x v="23"/>
    <n v="0"/>
    <n v="0"/>
    <s v=""/>
    <x v="2"/>
    <x v="0"/>
    <s v="CRÍTICO"/>
    <s v="CRÍTICO"/>
    <s v="ANSELMO CORRAL"/>
    <m/>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x v="163"/>
    <s v="ACTIVO"/>
    <x v="0"/>
    <m/>
    <m/>
    <s v="Departamento Administrativo de Hacienda Municipal"/>
    <x v="2"/>
    <s v="Porcentaje"/>
    <s v="Gastos de Funcionaniento (GF) sobre Ingresos corrientes de Libre Destinacion (ICLD) por cien (100)"/>
    <s v="(V1 / V2) * 100"/>
    <x v="2"/>
    <m/>
    <m/>
    <m/>
    <n v="0.48"/>
    <m/>
    <m/>
    <m/>
    <m/>
    <m/>
    <m/>
    <m/>
    <m/>
    <m/>
    <m/>
    <m/>
    <m/>
    <m/>
    <x v="0"/>
    <x v="19"/>
    <m/>
    <n v="0"/>
    <s v=""/>
    <x v="0"/>
    <x v="4"/>
    <s v="NO APLICA"/>
    <s v="CRÍTICO"/>
    <s v="ANSELMO CORRAL"/>
    <m/>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x v="164"/>
    <s v="ACTIVO"/>
    <x v="0"/>
    <m/>
    <m/>
    <s v="Departamento Administrativo de Hacienda Municipal"/>
    <x v="0"/>
    <s v="Porcentaje"/>
    <s v="Valor Ejecutado del Presupuesto de gastos sobre el Valor del Presupuesto de gastos asignado por cien (100)"/>
    <s v="(V1 / V2) * 100"/>
    <x v="3"/>
    <n v="0.3"/>
    <n v="0.5"/>
    <n v="0.75"/>
    <n v="0.9"/>
    <n v="0.14000000000000001"/>
    <n v="0.2"/>
    <n v="0.3"/>
    <m/>
    <m/>
    <m/>
    <m/>
    <m/>
    <m/>
    <m/>
    <m/>
    <m/>
    <m/>
    <x v="9"/>
    <x v="33"/>
    <n v="0"/>
    <n v="0"/>
    <s v=""/>
    <x v="2"/>
    <x v="5"/>
    <s v="CRÍTICO"/>
    <s v="CRÍTICO"/>
    <s v="ANSELMO CORRAL"/>
    <m/>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x v="165"/>
    <s v="ACTIVO"/>
    <x v="0"/>
    <m/>
    <m/>
    <s v="Departamento Administrativo de Hacienda Municipal"/>
    <x v="0"/>
    <s v="Porcentaje"/>
    <s v="Número Modificaciones Presupuestales realizadas en SAP sobre el Número de modificaciones del presupuesto autorizadas por el Confis por cien (100)"/>
    <s v="(V1 / V2) * 100"/>
    <x v="3"/>
    <n v="1"/>
    <n v="1"/>
    <n v="1"/>
    <n v="1"/>
    <n v="1"/>
    <n v="1"/>
    <n v="1"/>
    <m/>
    <m/>
    <m/>
    <m/>
    <m/>
    <m/>
    <m/>
    <m/>
    <m/>
    <m/>
    <x v="9"/>
    <x v="33"/>
    <n v="0"/>
    <n v="0"/>
    <s v=""/>
    <x v="2"/>
    <x v="5"/>
    <s v="CRÍTICO"/>
    <s v="CRÍTICO"/>
    <s v="ANSELMO CORRAL"/>
    <m/>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x v="166"/>
    <s v="ACTIVO"/>
    <x v="0"/>
    <m/>
    <m/>
    <s v="Departamento Administrativo de Hacienda Municipal"/>
    <x v="1"/>
    <s v="Porcentaje"/>
    <s v="Valor del ingreso de la fuente de financiación menos el valor del gasto de la fuente de financiación"/>
    <s v="(V1 - V2)"/>
    <x v="1"/>
    <n v="0.65"/>
    <n v="0.75"/>
    <n v="0.85"/>
    <n v="0.9"/>
    <n v="0.97"/>
    <m/>
    <m/>
    <m/>
    <m/>
    <m/>
    <m/>
    <m/>
    <m/>
    <m/>
    <m/>
    <m/>
    <m/>
    <x v="68"/>
    <x v="33"/>
    <n v="0"/>
    <n v="0"/>
    <s v=""/>
    <x v="2"/>
    <x v="5"/>
    <s v="CRÍTICO"/>
    <s v="CRÍTICO"/>
    <s v="ANSELMO CORRAL"/>
    <m/>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x v="167"/>
    <s v="ACTIVO"/>
    <x v="0"/>
    <m/>
    <m/>
    <s v="Departamento Administrativo de Hacienda Municipal"/>
    <x v="0"/>
    <s v="Porcentaje"/>
    <s v="Numero de Informes Presentados en el Mes Sobre el Numero de Informes a Presentar en el Mes por cien (100)"/>
    <s v="(V1 / V2) * 100"/>
    <x v="3"/>
    <n v="1"/>
    <n v="1"/>
    <n v="1"/>
    <n v="1"/>
    <n v="1"/>
    <n v="1"/>
    <n v="1"/>
    <m/>
    <m/>
    <m/>
    <m/>
    <m/>
    <m/>
    <m/>
    <m/>
    <m/>
    <m/>
    <x v="9"/>
    <x v="33"/>
    <n v="0"/>
    <n v="0"/>
    <s v=""/>
    <x v="2"/>
    <x v="5"/>
    <s v="CRÍTICO"/>
    <s v="CRÍTICO"/>
    <s v="ANSELMO CORRAL"/>
    <m/>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x v="168"/>
    <s v="ACTIVO"/>
    <x v="0"/>
    <m/>
    <m/>
    <s v="Departamento Administrativo de Hacienda Municipal"/>
    <x v="0"/>
    <s v="Porcentaje"/>
    <s v="Numero de solicitudes de modificaciones presupuetales aprobadas por el confis sobre el numero de solicitudes realizadas por los organismos de la Administración Municipal por 100"/>
    <s v="(V1 / V2) * 100"/>
    <x v="3"/>
    <n v="1"/>
    <n v="1"/>
    <n v="1"/>
    <n v="1"/>
    <n v="1"/>
    <n v="1"/>
    <n v="1"/>
    <m/>
    <m/>
    <m/>
    <m/>
    <m/>
    <m/>
    <m/>
    <m/>
    <m/>
    <m/>
    <x v="9"/>
    <x v="33"/>
    <n v="0"/>
    <n v="0"/>
    <s v=""/>
    <x v="2"/>
    <x v="5"/>
    <s v="CRÍTICO"/>
    <s v="CRÍTICO"/>
    <s v="ANSELMO CORRAL"/>
    <m/>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x v="169"/>
    <s v="ACTIVO"/>
    <x v="0"/>
    <m/>
    <m/>
    <s v="Departamento Administrativo de Hacienda Municipal"/>
    <x v="0"/>
    <s v="Porcentaje"/>
    <s v="Valor Ejecutado del Presupuesto de ingresos al mes sobre Valor del Presupuesto de ingresos asignado en la vigencia por cien (100)"/>
    <s v="(V1 / V2) * 100"/>
    <x v="3"/>
    <n v="0.4"/>
    <n v="0.65"/>
    <n v="0.8"/>
    <n v="0.9"/>
    <n v="0.1"/>
    <n v="0.16"/>
    <n v="0.31"/>
    <m/>
    <m/>
    <m/>
    <m/>
    <m/>
    <m/>
    <m/>
    <m/>
    <m/>
    <m/>
    <x v="69"/>
    <x v="33"/>
    <n v="0"/>
    <n v="0"/>
    <s v=""/>
    <x v="3"/>
    <x v="5"/>
    <s v="CRÍTICO"/>
    <s v="CRÍTICO"/>
    <s v="ANSELMO CORRAL"/>
    <m/>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x v="170"/>
    <s v="ACTIVO"/>
    <x v="0"/>
    <m/>
    <m/>
    <s v="Departamento Administrativo de Hacienda Municipal"/>
    <x v="0"/>
    <s v="Porcentaje"/>
    <s v="Número de Modificaciones Presupuestales realizadas por la dependencia con mayores solicitudes sobre el Número total de Modificaciones Presupuestales realizadas por las dependencias de la entidad por cien (100)"/>
    <s v="(V1 / V2) * 100"/>
    <x v="3"/>
    <n v="0.1"/>
    <n v="0.1"/>
    <n v="0.1"/>
    <n v="0.1"/>
    <n v="0.45"/>
    <n v="0.17"/>
    <n v="0.26"/>
    <m/>
    <m/>
    <m/>
    <m/>
    <m/>
    <m/>
    <m/>
    <m/>
    <m/>
    <m/>
    <x v="70"/>
    <x v="33"/>
    <n v="0"/>
    <n v="0"/>
    <s v=""/>
    <x v="2"/>
    <x v="5"/>
    <s v="CRÍTICO"/>
    <s v="CRÍTICO"/>
    <s v="ANSELMO CORRAL"/>
    <m/>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x v="171"/>
    <s v="ACTIVO"/>
    <x v="0"/>
    <m/>
    <m/>
    <s v="Departamento Administrativo de Hacienda Municipal"/>
    <x v="0"/>
    <s v="Porcentaje"/>
    <s v="Superavit Primario sobre los Intereses de la Deuda Pública por cien (100)"/>
    <s v="(V1 / V2) * 100"/>
    <x v="1"/>
    <n v="1"/>
    <n v="1"/>
    <n v="1"/>
    <n v="1"/>
    <m/>
    <m/>
    <m/>
    <m/>
    <m/>
    <m/>
    <m/>
    <m/>
    <m/>
    <m/>
    <m/>
    <m/>
    <m/>
    <x v="0"/>
    <x v="33"/>
    <m/>
    <n v="0"/>
    <s v=""/>
    <x v="0"/>
    <x v="5"/>
    <s v="NO APLICA"/>
    <s v="CRÍTICO"/>
    <s v="ANSELMO CORRAL"/>
    <s v="Se modificó la periodicidad de anual a trimestral en junio de 2019"/>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x v="172"/>
    <s v="ACTIVO"/>
    <x v="0"/>
    <m/>
    <m/>
    <s v="Departamento Administrativo de Hacienda Municipal"/>
    <x v="0"/>
    <s v="Porcentaje"/>
    <s v="Saldo deuda pública sobre ingresos corrientes por cien (100)"/>
    <s v="(V1 / V2) * 100"/>
    <x v="1"/>
    <n v="0.8"/>
    <n v="0.8"/>
    <n v="0.8"/>
    <n v="0.8"/>
    <m/>
    <m/>
    <m/>
    <m/>
    <m/>
    <m/>
    <m/>
    <m/>
    <m/>
    <m/>
    <m/>
    <m/>
    <m/>
    <x v="0"/>
    <x v="33"/>
    <m/>
    <n v="0"/>
    <s v=""/>
    <x v="0"/>
    <x v="5"/>
    <s v="NO APLICA"/>
    <s v="CRÍTICO"/>
    <s v="ANSELMO CORRAL"/>
    <s v="Se modificó la periodicidad de anual a trimestral en junio de 2019"/>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x v="173"/>
    <s v="ACTIVO"/>
    <x v="0"/>
    <m/>
    <m/>
    <s v="Departamento Administrativo de Hacienda Municipal"/>
    <x v="0"/>
    <s v="Porcentaje"/>
    <s v="Intereses deuda sobre ahorro operacional por cien (100)"/>
    <s v="(V1 / V2) * 100"/>
    <x v="1"/>
    <n v="0.4"/>
    <n v="0.4"/>
    <n v="0.4"/>
    <n v="0.4"/>
    <m/>
    <m/>
    <m/>
    <m/>
    <m/>
    <m/>
    <m/>
    <m/>
    <m/>
    <m/>
    <m/>
    <m/>
    <m/>
    <x v="0"/>
    <x v="33"/>
    <m/>
    <n v="0"/>
    <s v=""/>
    <x v="0"/>
    <x v="5"/>
    <s v="NO APLICA"/>
    <s v="CRÍTICO"/>
    <s v="ANSELMO CORRAL"/>
    <s v="Se modificó la periodicidad de anual a trimestral en junio de 2019"/>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x v="174"/>
    <s v="ACTIVO"/>
    <x v="2"/>
    <s v="ELIMINADO"/>
    <m/>
    <s v="Departamento Administrativo de Hacienda Municipal"/>
    <x v="0"/>
    <s v="Porcentaje"/>
    <s v="Sumatoria 20% (superavit+ rendimientos financieros de la vigencia anterior) menos Prepago de la Deuda Pública dividido por la Sumatoria 20% (superavit+ rendimientos financieros de la vigencia anterior) por cien"/>
    <s v="(V1 - V2) / V1 * 100"/>
    <x v="2"/>
    <m/>
    <m/>
    <m/>
    <n v="1"/>
    <m/>
    <m/>
    <m/>
    <m/>
    <m/>
    <m/>
    <m/>
    <m/>
    <m/>
    <m/>
    <m/>
    <m/>
    <m/>
    <x v="0"/>
    <x v="19"/>
    <m/>
    <n v="0"/>
    <s v=""/>
    <x v="0"/>
    <x v="4"/>
    <s v="NO APLICA"/>
    <s v="CRÍTICO"/>
    <s v="ANSELMO CORRAL"/>
    <m/>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x v="175"/>
    <s v="ACTIVO"/>
    <x v="0"/>
    <m/>
    <m/>
    <s v="Departamento Administrativo de Hacienda Municipal"/>
    <x v="1"/>
    <s v="Días"/>
    <s v="Fecha de pago programada menos fecha de oficio a tesoreria"/>
    <s v="V1 - V2"/>
    <x v="0"/>
    <m/>
    <n v="8"/>
    <m/>
    <n v="3"/>
    <n v="12"/>
    <m/>
    <m/>
    <m/>
    <m/>
    <m/>
    <n v="6"/>
    <m/>
    <m/>
    <m/>
    <m/>
    <m/>
    <m/>
    <x v="0"/>
    <x v="97"/>
    <m/>
    <n v="2"/>
    <s v="POSITIVA"/>
    <x v="0"/>
    <x v="0"/>
    <s v="NO APLICA"/>
    <s v="SOBRESALIENTE"/>
    <s v="ANSELMO CORRAL"/>
    <s v="Se modificó la periodicidad de anual a trimestral en junio de 2019"/>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x v="176"/>
    <s v="ACTIVO"/>
    <x v="2"/>
    <s v="ELIMINADO"/>
    <m/>
    <s v="Departamento Administrativo de Hacienda Municipal"/>
    <x v="1"/>
    <s v="Días"/>
    <s v="Fecha de pago programada menos fecha de oficio a Tesorería"/>
    <s v="V1 - V2"/>
    <x v="0"/>
    <m/>
    <n v="8"/>
    <m/>
    <n v="8"/>
    <m/>
    <m/>
    <m/>
    <m/>
    <m/>
    <m/>
    <m/>
    <m/>
    <m/>
    <m/>
    <m/>
    <m/>
    <m/>
    <x v="0"/>
    <x v="19"/>
    <m/>
    <n v="0"/>
    <s v=""/>
    <x v="0"/>
    <x v="4"/>
    <s v="NO APLICA"/>
    <s v="CRÍTICO"/>
    <s v="ANSELMO CORRAL"/>
    <m/>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x v="177"/>
    <s v="NUEVO"/>
    <x v="0"/>
    <m/>
    <m/>
    <s v="Departamento Administrativo de Hacienda Municipal"/>
    <x v="0"/>
    <s v="Porcentaje"/>
    <s v="Número de Convocatorias divulgadas sobre Número de Convocatorias Encontradas"/>
    <m/>
    <x v="0"/>
    <m/>
    <n v="5"/>
    <m/>
    <n v="5"/>
    <n v="5"/>
    <m/>
    <m/>
    <m/>
    <m/>
    <m/>
    <m/>
    <m/>
    <m/>
    <m/>
    <m/>
    <m/>
    <m/>
    <x v="0"/>
    <x v="23"/>
    <m/>
    <m/>
    <s v=""/>
    <x v="0"/>
    <x v="0"/>
    <m/>
    <m/>
    <s v="ANSELMO CORRAL"/>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x v="178"/>
    <s v="NUEVO"/>
    <x v="0"/>
    <m/>
    <m/>
    <s v="Departamento Administrativo de Hacienda Municipal"/>
    <x v="0"/>
    <s v="Porcentaje"/>
    <s v="Número de convenicos cerrados sobre Número total de convenios "/>
    <m/>
    <x v="0"/>
    <m/>
    <n v="1"/>
    <m/>
    <n v="1"/>
    <n v="0"/>
    <m/>
    <m/>
    <m/>
    <m/>
    <m/>
    <m/>
    <m/>
    <m/>
    <m/>
    <m/>
    <m/>
    <m/>
    <x v="0"/>
    <x v="33"/>
    <m/>
    <m/>
    <s v=""/>
    <x v="0"/>
    <x v="5"/>
    <m/>
    <m/>
    <s v="ANSELMO CORRAL"/>
    <s v="Indicador en prueba"/>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x v="179"/>
    <s v="ACTIVO"/>
    <x v="2"/>
    <s v="ELIMINADO"/>
    <m/>
    <s v="Departamento Administrativo de Hacienda Municipal"/>
    <x v="0"/>
    <s v="Porcentaje"/>
    <s v="Recursos Aportados por el Ente Cofinanciante sobre los Recursos Aportados por Ente Solicitante más los Recursos Aportados por el Ente Cofinanciante por cien ( 100 )"/>
    <s v="(V1 / V2) * 100"/>
    <x v="2"/>
    <m/>
    <m/>
    <m/>
    <n v="0.5"/>
    <m/>
    <m/>
    <m/>
    <m/>
    <m/>
    <m/>
    <m/>
    <m/>
    <m/>
    <m/>
    <m/>
    <m/>
    <m/>
    <x v="0"/>
    <x v="19"/>
    <m/>
    <n v="0"/>
    <s v=""/>
    <x v="0"/>
    <x v="4"/>
    <s v="NO APLICA"/>
    <s v="CRÍTICO"/>
    <s v="ANSELMO CORRAL"/>
    <m/>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x v="180"/>
    <s v="ACTIVO"/>
    <x v="0"/>
    <m/>
    <m/>
    <s v="Departamento Administrativo de Desarrollo e Innovación Institucional"/>
    <x v="0"/>
    <s v="Porcentaje"/>
    <s v="Numero de Novedades Aplicadas en el mes sobre el  Número Total de Novedades Reportadas en el mes por cien (100)"/>
    <s v="(V1 / V2) * 100"/>
    <x v="3"/>
    <n v="1"/>
    <n v="1"/>
    <n v="1"/>
    <n v="1"/>
    <n v="1"/>
    <n v="1"/>
    <n v="1"/>
    <n v="1"/>
    <n v="1"/>
    <n v="1"/>
    <m/>
    <m/>
    <m/>
    <m/>
    <m/>
    <m/>
    <m/>
    <x v="9"/>
    <x v="23"/>
    <n v="0"/>
    <n v="0"/>
    <s v=""/>
    <x v="2"/>
    <x v="0"/>
    <s v="CRÍTICO"/>
    <s v="CRÍTICO"/>
    <s v="SANDRA ESCOBAR"/>
    <m/>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x v="181"/>
    <s v="ACTIVO"/>
    <x v="0"/>
    <m/>
    <m/>
    <s v="Departamento Administrativo de Desarrollo e Innovación Institucional"/>
    <x v="0"/>
    <s v="Porcentaje"/>
    <s v="Valor de la Deuda depurada en el Trimestre sobre el valor Total de la deuda presunta  por cien (100)"/>
    <s v="(V1 / V2) * 100"/>
    <x v="1"/>
    <n v="0.4"/>
    <n v="0.4"/>
    <n v="0.4"/>
    <n v="0.4"/>
    <n v="0.32642172454870749"/>
    <m/>
    <m/>
    <n v="0.32642172454870749"/>
    <m/>
    <m/>
    <m/>
    <m/>
    <m/>
    <m/>
    <m/>
    <m/>
    <m/>
    <x v="71"/>
    <x v="98"/>
    <n v="0"/>
    <n v="0"/>
    <s v=""/>
    <x v="2"/>
    <x v="0"/>
    <s v="CRÍTICO"/>
    <s v="CRÍTICO"/>
    <s v="SANDRA ESCOBAR"/>
    <m/>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x v="182"/>
    <s v="ACTIVO"/>
    <x v="0"/>
    <m/>
    <m/>
    <s v="Departamento Administrativo de Desarrollo e Innovación Institucional"/>
    <x v="0"/>
    <s v="Porcentaje"/>
    <s v="Valor  de Bonos pensionales  pagados en el periodo sobre el Presupuesto asignado para el pago de bonos pensionales en el periodo por cien (100)"/>
    <s v="(V1 / V2) * 100"/>
    <x v="3"/>
    <n v="0.08"/>
    <n v="0.08"/>
    <n v="0.08"/>
    <n v="0.08"/>
    <n v="0.18"/>
    <n v="0.16"/>
    <n v="0.59"/>
    <n v="0.02"/>
    <n v="6.68"/>
    <n v="-1.1299999999999999"/>
    <m/>
    <m/>
    <m/>
    <m/>
    <m/>
    <m/>
    <m/>
    <x v="72"/>
    <x v="99"/>
    <n v="0"/>
    <n v="0"/>
    <s v=""/>
    <x v="2"/>
    <x v="1"/>
    <s v="CRÍTICO"/>
    <s v="CRÍTICO"/>
    <s v="SANDRA ESCOBAR"/>
    <m/>
  </r>
  <r>
    <n v="184"/>
    <s v="Cali progresa contigo 2016 - 2019"/>
    <m/>
    <m/>
    <m/>
    <s v="Gestión del Talento Humano"/>
    <s v="APOYO"/>
    <s v="MATH02.06"/>
    <x v="29"/>
    <m/>
    <m/>
    <s v="MATH02.06.18.FT01"/>
    <x v="183"/>
    <s v="ACTIVO"/>
    <x v="0"/>
    <m/>
    <m/>
    <s v="Departamento Administrativo de Desarrollo e Innovación Institucional"/>
    <x v="0"/>
    <s v="Porcentaje"/>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x v="73"/>
    <x v="100"/>
    <e v="#DIV/0!"/>
    <e v="#DIV/0!"/>
    <s v="POSITIVA"/>
    <x v="2"/>
    <x v="0"/>
    <e v="#DIV/0!"/>
    <e v="#DIV/0!"/>
    <s v="SANDRA ESCOBAR"/>
    <m/>
  </r>
  <r>
    <n v="185"/>
    <s v="Cali progresa contigo 2016 - 2019"/>
    <m/>
    <m/>
    <m/>
    <s v="Gestión del Talento Humano"/>
    <s v="APOYO"/>
    <s v="MATH02.06"/>
    <x v="29"/>
    <m/>
    <m/>
    <s v="MATH02.06.18.FT02"/>
    <x v="184"/>
    <s v="ACTIVO"/>
    <x v="0"/>
    <m/>
    <m/>
    <s v="Departamento Administrativo de Desarrollo e Innovación Institucional"/>
    <x v="2"/>
    <s v="Porcentaje"/>
    <s v="V1 = Número de empleos ocupados por personal femenino en el máximo nivel decisorio._x000a__x000a_V2 =Total de empleos ocupados por funcionarios públicos en el máximo nivel decisorio."/>
    <s v="(V1 / V2) * 100"/>
    <x v="3"/>
    <n v="0.3"/>
    <n v="0.3"/>
    <m/>
    <m/>
    <n v="0.46"/>
    <n v="0.5"/>
    <n v="0.5"/>
    <n v="0.46"/>
    <n v="0.46"/>
    <n v="0.46"/>
    <m/>
    <m/>
    <m/>
    <m/>
    <m/>
    <m/>
    <m/>
    <x v="74"/>
    <x v="101"/>
    <m/>
    <m/>
    <s v="POSITIVA"/>
    <x v="2"/>
    <x v="0"/>
    <s v="NO APLICA"/>
    <s v="CRÍTICO"/>
    <s v="SANDRA ESCOBAR"/>
    <m/>
  </r>
  <r>
    <n v="186"/>
    <s v="Cali progresa contigo 2016 - 2019"/>
    <m/>
    <m/>
    <m/>
    <s v="Gestión del Talento Humano"/>
    <s v="APOYO"/>
    <s v="MATH02.06"/>
    <x v="29"/>
    <m/>
    <m/>
    <s v="MATH02.06.18.FT03"/>
    <x v="185"/>
    <s v="ACTIVO"/>
    <x v="0"/>
    <m/>
    <m/>
    <s v="Departamento Administrativo de Desarrollo e Innovación Institucional"/>
    <x v="2"/>
    <s v="Porcentaje"/>
    <s v="V1 = Número de empleos ocupados por personal femenino en otros niveles decisorios._x000a__x000a_V2 =Total de empleos ocupados por funcionarios públicos en otros niveles decisorios."/>
    <s v="(V1 / V2) * 100"/>
    <x v="3"/>
    <n v="0.3"/>
    <n v="0.3"/>
    <m/>
    <m/>
    <n v="0.44"/>
    <n v="0.43"/>
    <n v="0.43"/>
    <n v="0.44"/>
    <n v="0.44"/>
    <n v="0.44"/>
    <m/>
    <m/>
    <m/>
    <m/>
    <m/>
    <m/>
    <m/>
    <x v="75"/>
    <x v="102"/>
    <e v="#DIV/0!"/>
    <e v="#DIV/0!"/>
    <s v="POSITIVA"/>
    <x v="2"/>
    <x v="0"/>
    <e v="#DIV/0!"/>
    <e v="#DIV/0!"/>
    <s v="SANDRA ESCOBAR"/>
    <m/>
  </r>
  <r>
    <n v="187"/>
    <s v="Cali progresa contigo 2016 - 2019"/>
    <m/>
    <m/>
    <m/>
    <s v="Gestión del Talento Humano"/>
    <s v="APOYO"/>
    <s v="MATH02.06"/>
    <x v="29"/>
    <m/>
    <m/>
    <s v="MATH02.06.18.FT04"/>
    <x v="186"/>
    <s v="ACTIVO"/>
    <x v="0"/>
    <m/>
    <m/>
    <s v="Departamento Administrativo de Desarrollo e Innovación Institucional"/>
    <x v="2"/>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x v="32"/>
    <x v="33"/>
    <n v="0"/>
    <n v="0"/>
    <s v=""/>
    <x v="1"/>
    <x v="1"/>
    <s v="CRÍTICO"/>
    <s v="CRÍTICO"/>
    <s v="SANDRA ESCOBAR"/>
    <m/>
  </r>
  <r>
    <n v="188"/>
    <s v="Cali progresa contigo 2016 - 2019"/>
    <m/>
    <m/>
    <m/>
    <s v="Gestión del Talento Humano"/>
    <s v="APOYO"/>
    <s v="MATH02.06"/>
    <x v="29"/>
    <m/>
    <m/>
    <s v="MATH02.06.18.FT05"/>
    <x v="187"/>
    <s v="ACTIVO"/>
    <x v="0"/>
    <m/>
    <m/>
    <s v="Departamento Administrativo de Desarrollo e Innovación Institucional"/>
    <x v="1"/>
    <s v="Días"/>
    <s v="V1=Sumatoria de los días empleados en la provision de empleos vacantes._x000a__x000a_V2=Numero de empleos vacantes provistos."/>
    <s v="(V1 / V2)"/>
    <x v="1"/>
    <n v="150"/>
    <n v="150"/>
    <n v="150"/>
    <n v="150"/>
    <n v="22.8"/>
    <m/>
    <m/>
    <n v="32.4"/>
    <m/>
    <m/>
    <m/>
    <m/>
    <m/>
    <m/>
    <m/>
    <m/>
    <m/>
    <x v="76"/>
    <x v="103"/>
    <n v="0"/>
    <n v="0"/>
    <s v="POSITIVA"/>
    <x v="2"/>
    <x v="0"/>
    <s v="CRÍTICO"/>
    <s v="CRÍTICO"/>
    <s v="SANDRA ESCOBAR"/>
    <m/>
  </r>
  <r>
    <n v="189"/>
    <s v="Cali progresa contigo 2016 - 2019"/>
    <m/>
    <m/>
    <m/>
    <s v="Gestión del Talento Humano"/>
    <s v="APOYO"/>
    <s v="MATH02.06"/>
    <x v="29"/>
    <m/>
    <m/>
    <s v="MATH02.06.18.FT06"/>
    <x v="188"/>
    <s v="ACTIVO"/>
    <x v="0"/>
    <m/>
    <m/>
    <s v="Departamento Administrativo de Desarrollo e Innovación Institucional"/>
    <x v="0"/>
    <s v="Porcentaje"/>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x v="77"/>
    <x v="104"/>
    <n v="0"/>
    <n v="0"/>
    <s v="POSITIVA"/>
    <x v="2"/>
    <x v="0"/>
    <s v="CRÍTICO"/>
    <s v="CRÍTICO"/>
    <s v="SANDRA ESCOBAR"/>
    <m/>
  </r>
  <r>
    <n v="190"/>
    <s v="Cali progresa contigo 2016 - 2019"/>
    <m/>
    <m/>
    <m/>
    <s v="Gestión del Talento Humano"/>
    <s v="APOYO"/>
    <s v="MATH02.06"/>
    <x v="29"/>
    <m/>
    <m/>
    <s v="MATH02.06.18.FT07"/>
    <x v="189"/>
    <s v="ACTIVO"/>
    <x v="0"/>
    <m/>
    <m/>
    <s v="Departamento Administrativo de Desarrollo e Innovación Institucional"/>
    <x v="0"/>
    <s v="Porcentaje"/>
    <s v="V1 = Número de facilitadores capacitados en evaluación de desempeño_x000a__x000a_V2= Número total de facilitadores asignados mediante acto administrativo por la entidad"/>
    <s v="(V1 / V2) * 100"/>
    <x v="1"/>
    <n v="0.9"/>
    <n v="0.9"/>
    <n v="0.9"/>
    <n v="0.9"/>
    <n v="0.77"/>
    <m/>
    <m/>
    <n v="0.86"/>
    <m/>
    <m/>
    <m/>
    <m/>
    <m/>
    <m/>
    <m/>
    <m/>
    <m/>
    <x v="78"/>
    <x v="105"/>
    <n v="0"/>
    <n v="0"/>
    <s v=""/>
    <x v="2"/>
    <x v="0"/>
    <s v="CRÍTICO"/>
    <s v="CRÍTICO"/>
    <s v="SANDRA ESCOBAR"/>
    <m/>
  </r>
  <r>
    <n v="191"/>
    <s v="Cali progresa contigo 2016 - 2019"/>
    <m/>
    <m/>
    <m/>
    <s v="Gestión del Talento Humano"/>
    <s v="APOYO"/>
    <s v="MATH02.06"/>
    <x v="29"/>
    <m/>
    <m/>
    <s v="MATH02.06.18.FT08"/>
    <x v="190"/>
    <s v="ACTIVO"/>
    <x v="0"/>
    <m/>
    <m/>
    <s v="Departamento Administrativo de Desarrollo e Innovación Institucional"/>
    <x v="1"/>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x v="0"/>
    <x v="19"/>
    <e v="#DIV/0!"/>
    <e v="#REF!"/>
    <s v=""/>
    <x v="0"/>
    <x v="4"/>
    <e v="#DIV/0!"/>
    <e v="#REF!"/>
    <s v="SANDRA ESCOBAR"/>
    <m/>
  </r>
  <r>
    <n v="192"/>
    <s v="Cali progresa contigo 2016 - 2019"/>
    <m/>
    <m/>
    <m/>
    <s v="Gestión del Talento Humano"/>
    <s v="APOYO"/>
    <s v="MATH02.06"/>
    <x v="29"/>
    <m/>
    <m/>
    <s v="MATH02.06.18.FT09"/>
    <x v="191"/>
    <s v="ACTIVO"/>
    <x v="0"/>
    <m/>
    <m/>
    <s v="Departamento Administrativo de Desarrollo e Innovación Institucional"/>
    <x v="2"/>
    <s v="Porcentaje"/>
    <s v="V1 = Número Gerentes Publicos con evaluacion de Acuerdos de Gestion oportunamente reportada a la Subdireccion de Gestion Estrategica del Talento Humano_x000a__x000a_V2= Número total de Gerentes Publicos"/>
    <s v="(V1*V2)/100"/>
    <x v="2"/>
    <m/>
    <m/>
    <m/>
    <n v="1"/>
    <m/>
    <m/>
    <m/>
    <m/>
    <m/>
    <m/>
    <m/>
    <m/>
    <m/>
    <m/>
    <m/>
    <m/>
    <m/>
    <x v="0"/>
    <x v="19"/>
    <e v="#DIV/0!"/>
    <e v="#REF!"/>
    <s v=""/>
    <x v="0"/>
    <x v="4"/>
    <e v="#DIV/0!"/>
    <e v="#REF!"/>
    <s v="SANDRA ESCOBAR"/>
    <m/>
  </r>
  <r>
    <n v="193"/>
    <s v="Cali progresa contigo 2016 - 2019"/>
    <m/>
    <m/>
    <m/>
    <s v="Gestión del Talento Humano"/>
    <s v="APOYO"/>
    <s v="MATH02.06"/>
    <x v="29"/>
    <m/>
    <m/>
    <s v="MATH02.06.18.FT10"/>
    <x v="192"/>
    <s v="ACTIVO"/>
    <x v="0"/>
    <m/>
    <m/>
    <s v="Departamento Administrativo de Desarrollo e Innovación Institucional"/>
    <x v="0"/>
    <s v="Porcentaje"/>
    <s v="V1=Número de actividades de bienestar realizadas_x000a__x000a_V2=Número total de actividades de bienestar programadas"/>
    <s v="(V1 / V2) * 100"/>
    <x v="1"/>
    <n v="0.8"/>
    <n v="0.8"/>
    <n v="0.8"/>
    <n v="0.8"/>
    <n v="1"/>
    <m/>
    <m/>
    <n v="1"/>
    <m/>
    <m/>
    <m/>
    <m/>
    <m/>
    <m/>
    <m/>
    <m/>
    <m/>
    <x v="79"/>
    <x v="106"/>
    <m/>
    <n v="1.25"/>
    <s v="POSITIVA"/>
    <x v="2"/>
    <x v="0"/>
    <s v="NO APLICA"/>
    <s v="SOBRESALIENTE"/>
    <s v="SANDRA ESCOBAR"/>
    <m/>
  </r>
  <r>
    <n v="194"/>
    <s v="Cali progresa contigo 2016 - 2019"/>
    <m/>
    <m/>
    <m/>
    <s v="Gestión del Talento Humano"/>
    <s v="APOYO"/>
    <s v="MATH02.06"/>
    <x v="29"/>
    <m/>
    <m/>
    <s v="MATH02.06.18.FT11"/>
    <x v="193"/>
    <s v="ACTIVO"/>
    <x v="0"/>
    <m/>
    <m/>
    <s v="Departamento Administrativo de Desarrollo e Innovación Institucional"/>
    <x v="0"/>
    <s v="Porcentaje"/>
    <s v="V1 = Número de servidores públicos con inducción y/o reinducción recibida_x000a__x000a_V2 = Número total de servidores públicos que ingresaron y/o presentaron movilidad en planta"/>
    <s v="( V1 / V2 ) *100"/>
    <x v="1"/>
    <n v="0.8"/>
    <n v="0.8"/>
    <n v="0.8"/>
    <n v="0.8"/>
    <n v="0.94"/>
    <m/>
    <m/>
    <n v="1.04"/>
    <m/>
    <m/>
    <m/>
    <m/>
    <m/>
    <m/>
    <m/>
    <m/>
    <m/>
    <x v="80"/>
    <x v="107"/>
    <n v="0"/>
    <n v="0"/>
    <s v="POSITIVA"/>
    <x v="2"/>
    <x v="0"/>
    <s v="CRÍTICO"/>
    <s v="CRÍTICO"/>
    <s v="SANDRA ESCOBAR"/>
    <m/>
  </r>
  <r>
    <n v="195"/>
    <s v="Cali progresa contigo 2016 - 2019"/>
    <m/>
    <m/>
    <m/>
    <s v="Gestión del Talento Humano"/>
    <s v="APOYO"/>
    <s v="MATH02.06"/>
    <x v="29"/>
    <m/>
    <m/>
    <s v="MATH02.06.18.FT12"/>
    <x v="194"/>
    <s v="ACTIVO"/>
    <x v="0"/>
    <m/>
    <m/>
    <s v="Departamento Administrativo de Desarrollo e Innovación Institucional"/>
    <x v="0"/>
    <s v="Porcentaje"/>
    <s v="V1=Número de servidores públicos asistentes a las capacitaciones programadas del PIC_x000a__x000a_V2=Número total de servidores públicos convocados a las capacitaciones programadas del PIC"/>
    <s v="( V1 / V2 ) *100"/>
    <x v="1"/>
    <n v="0.8"/>
    <n v="0.8"/>
    <n v="0.8"/>
    <n v="0.8"/>
    <n v="0.88"/>
    <m/>
    <m/>
    <n v="0.97"/>
    <m/>
    <m/>
    <m/>
    <m/>
    <m/>
    <m/>
    <m/>
    <m/>
    <m/>
    <x v="30"/>
    <x v="108"/>
    <n v="0"/>
    <n v="0"/>
    <s v="POSITIVA"/>
    <x v="2"/>
    <x v="0"/>
    <s v="CRÍTICO"/>
    <s v="CRÍTICO"/>
    <s v="SANDRA ESCOBAR"/>
    <m/>
  </r>
  <r>
    <n v="196"/>
    <s v="Cali progresa contigo 2016 - 2019"/>
    <m/>
    <m/>
    <m/>
    <s v="Gestión del Talento Humano"/>
    <s v="APOYO"/>
    <s v="MATH02.06"/>
    <x v="29"/>
    <m/>
    <m/>
    <s v="MATH02.06.18.FT13"/>
    <x v="195"/>
    <s v="ACTIVO"/>
    <x v="0"/>
    <m/>
    <m/>
    <s v="Departamento Administrativo de Desarrollo e Innovación Institucional"/>
    <x v="0"/>
    <s v="Porcentaje"/>
    <s v="V1=Número de historias laborales actualizadas_x000a__x000a_V2=Número total de historias laborales de los servidores públicos activos, jubilados y/o pensionados del Municipio de Santiago de Cali"/>
    <s v="( V1 / V2 ) *100"/>
    <x v="1"/>
    <n v="1"/>
    <n v="1"/>
    <n v="1"/>
    <n v="1"/>
    <n v="1"/>
    <m/>
    <m/>
    <n v="0.51"/>
    <m/>
    <m/>
    <m/>
    <m/>
    <m/>
    <m/>
    <m/>
    <m/>
    <m/>
    <x v="9"/>
    <x v="109"/>
    <n v="0"/>
    <n v="0"/>
    <s v=""/>
    <x v="2"/>
    <x v="3"/>
    <s v="CRÍTICO"/>
    <s v="CRÍTICO"/>
    <s v="SANDRA ESCOBAR"/>
    <m/>
  </r>
  <r>
    <n v="197"/>
    <s v="Cali progresa contigo 2016 - 2019"/>
    <m/>
    <m/>
    <m/>
    <s v="Gestión del Talento Humano"/>
    <s v="APOYO"/>
    <s v="MATH02.06"/>
    <x v="29"/>
    <m/>
    <m/>
    <s v="MATH02.06.18.FT14"/>
    <x v="196"/>
    <s v="ACTIVO"/>
    <x v="0"/>
    <m/>
    <m/>
    <s v="Departamento Administrativo de Desarrollo e Innovación Institucional"/>
    <x v="1"/>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x v="81"/>
    <x v="33"/>
    <n v="0"/>
    <n v="0"/>
    <s v=""/>
    <x v="2"/>
    <x v="1"/>
    <s v="CRÍTICO"/>
    <s v="CRÍTICO"/>
    <s v="SANDRA ESCOBAR"/>
    <m/>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x v="197"/>
    <s v="ACTIVO"/>
    <x v="0"/>
    <m/>
    <m/>
    <s v="Departamento Administrativo de Contratación"/>
    <x v="1"/>
    <s v="Porcentaje"/>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x v="82"/>
    <x v="110"/>
    <n v="0"/>
    <n v="0"/>
    <s v=""/>
    <x v="2"/>
    <x v="0"/>
    <s v="CRÍTICO"/>
    <s v="CRÍTICO"/>
    <s v="JUAN DAVID ESCOBAR"/>
    <m/>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s v="Departamento Administrativo de Contratación"/>
    <x v="0"/>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x v="83"/>
    <x v="111"/>
    <n v="0"/>
    <n v="0"/>
    <s v=""/>
    <x v="2"/>
    <x v="0"/>
    <s v="CRÍTICO"/>
    <s v="CRÍTICO"/>
    <s v="JUAN DAVID ESCOBAR"/>
    <m/>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x v="199"/>
    <s v="ACTIVO"/>
    <x v="0"/>
    <m/>
    <m/>
    <s v="Departamento Administrativo de Contratación"/>
    <x v="2"/>
    <s v="Porcentaje"/>
    <s v="Número de Proveedores con contrato ejecutado con calificación buena o superior sobre el Número de Proveedores que suministraton bienes y servicios en el periodo por cien (100)"/>
    <s v="(V1 / V2) * 100"/>
    <x v="1"/>
    <n v="1"/>
    <n v="1"/>
    <n v="1"/>
    <n v="1"/>
    <n v="1"/>
    <m/>
    <m/>
    <n v="1"/>
    <m/>
    <m/>
    <m/>
    <m/>
    <m/>
    <m/>
    <m/>
    <m/>
    <m/>
    <x v="9"/>
    <x v="23"/>
    <n v="0"/>
    <n v="0"/>
    <s v=""/>
    <x v="2"/>
    <x v="0"/>
    <s v="CRÍTICO"/>
    <s v="CRÍTICO"/>
    <s v="JUAN DAVID ESCOBAR"/>
    <m/>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x v="200"/>
    <s v="ACTIVO"/>
    <x v="0"/>
    <m/>
    <m/>
    <s v="Secretaría de Desarrollo Territorial y Participacion Ciudadana"/>
    <x v="0"/>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x v="0"/>
    <x v="3"/>
    <m/>
    <n v="0"/>
    <s v="POSITIVA"/>
    <x v="0"/>
    <x v="0"/>
    <s v="NO APLICA"/>
    <s v="CRÍTICO"/>
    <s v="FREDDY VILLEGAS"/>
    <m/>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x v="201"/>
    <s v="ACTIVO"/>
    <x v="0"/>
    <m/>
    <m/>
    <s v="Secretaría de Desarrollo Territorial y Participacion Ciudadana"/>
    <x v="0"/>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x v="0"/>
    <x v="8"/>
    <m/>
    <n v="0"/>
    <s v="POSITIVA"/>
    <x v="0"/>
    <x v="0"/>
    <s v="NO APLICA"/>
    <s v="CRÍTICO"/>
    <s v="FREDDY VILLEGAS"/>
    <m/>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x v="202"/>
    <s v="ACTIVO"/>
    <x v="0"/>
    <m/>
    <m/>
    <s v="Secretaría de Desarrollo Territorial y Participacion Ciudadana"/>
    <x v="0"/>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x v="0"/>
    <x v="112"/>
    <m/>
    <n v="0"/>
    <s v="POSITIVA"/>
    <x v="0"/>
    <x v="0"/>
    <s v="NO APLICA"/>
    <s v="CRÍTICO"/>
    <s v="FREDDY VILLEGAS"/>
    <m/>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x v="203"/>
    <s v="ACTIVO"/>
    <x v="0"/>
    <m/>
    <m/>
    <s v="Secretaria de Gestion del Riesgo, Emergencia y Desastres"/>
    <x v="0"/>
    <s v="Porcentaje"/>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x v="84"/>
    <x v="113"/>
    <n v="0"/>
    <n v="0"/>
    <s v="POSITIVA"/>
    <x v="2"/>
    <x v="0"/>
    <s v="CRÍTICO"/>
    <s v="CRÍTICO"/>
    <s v="JUAN DAVID ESCOBAR"/>
    <s v="Revisar meta vs indicador y cumplimiento con líderes de proceso"/>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x v="204"/>
    <s v="ACTIVO"/>
    <x v="0"/>
    <m/>
    <m/>
    <s v="Secretaria de Gestion del Riesgo, Emergencia y Desastres"/>
    <x v="0"/>
    <s v="Porcentaje"/>
    <s v="Numero de capacitaciones y entrenamientos de prevencionistas  realizadas sobre Numero de capacitaciones y entrenamientos programados"/>
    <s v="V1/V2*100"/>
    <x v="1"/>
    <n v="0"/>
    <n v="0.15"/>
    <n v="0.32"/>
    <n v="0.33"/>
    <n v="0"/>
    <m/>
    <m/>
    <n v="0"/>
    <m/>
    <m/>
    <m/>
    <m/>
    <m/>
    <m/>
    <m/>
    <m/>
    <m/>
    <x v="32"/>
    <x v="33"/>
    <n v="0"/>
    <n v="0"/>
    <s v=""/>
    <x v="1"/>
    <x v="1"/>
    <s v="CRÍTICO"/>
    <s v="CRÍTICO"/>
    <s v="JUAN DAVID ESCOBAR"/>
    <s v="No hay contrato adjudicado"/>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x v="205"/>
    <s v="ACTIVO"/>
    <x v="0"/>
    <m/>
    <m/>
    <s v="Secretaria de Movilidad"/>
    <x v="1"/>
    <s v="Minutos"/>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x v="85"/>
    <x v="114"/>
    <e v="#REF!"/>
    <n v="0"/>
    <s v=""/>
    <x v="3"/>
    <x v="0"/>
    <e v="#REF!"/>
    <s v="SOBRESALIENTE"/>
    <s v="LUIS PALTA"/>
    <s v="Está en proceso de modificación"/>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x v="206"/>
    <s v="ACTIVO"/>
    <x v="0"/>
    <m/>
    <m/>
    <s v="Secretaria de Movilidad"/>
    <x v="2"/>
    <s v="Tasa por 100.000 habitantes "/>
    <s v="V1= Número de defunciones por accidentes de tránsito           _x000a_V2 = Número de habitantes del municipio de Santiago de Cali            _x000a_"/>
    <s v="V1/V2 x 100.000"/>
    <x v="3"/>
    <n v="9"/>
    <n v="9"/>
    <n v="9"/>
    <n v="9"/>
    <s v="1,51"/>
    <s v="1,39"/>
    <n v="1.59"/>
    <n v="0.94"/>
    <n v="1.06"/>
    <n v="0.94"/>
    <m/>
    <m/>
    <m/>
    <m/>
    <m/>
    <m/>
    <m/>
    <x v="86"/>
    <x v="115"/>
    <n v="1"/>
    <n v="1"/>
    <s v=""/>
    <x v="8"/>
    <x v="0"/>
    <s v="SOBRESALIENTE"/>
    <s v="SOBRESALIENTE"/>
    <s v="LUIS PALTA"/>
    <m/>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x v="207"/>
    <s v="ACTIVO"/>
    <x v="0"/>
    <m/>
    <m/>
    <s v="Secretaria de Movilidad"/>
    <x v="0"/>
    <s v="Porcentaje"/>
    <s v="V1 = Número de aulas moviles realizadas al trimestre          _x000a_V2 = Número de aulas moviles programadas al trimestre          _x000a_"/>
    <s v="(V1 / V2) * 100"/>
    <x v="1"/>
    <n v="0.9"/>
    <n v="0.9"/>
    <n v="0.9"/>
    <n v="0.9"/>
    <n v="0.92307692307692313"/>
    <m/>
    <m/>
    <n v="0.9"/>
    <m/>
    <m/>
    <m/>
    <m/>
    <m/>
    <m/>
    <m/>
    <m/>
    <m/>
    <x v="87"/>
    <x v="23"/>
    <n v="0"/>
    <n v="0"/>
    <s v=""/>
    <x v="3"/>
    <x v="0"/>
    <s v="CRÍTICO"/>
    <s v="CRÍTICO"/>
    <s v="LUIS PALTA"/>
    <m/>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s v="Secretaria de Movilidad"/>
    <x v="0"/>
    <s v="Porcentaje"/>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x v="88"/>
    <x v="116"/>
    <n v="0"/>
    <n v="0"/>
    <s v="POSITIVA"/>
    <x v="2"/>
    <x v="0"/>
    <s v="CRÍTICO"/>
    <s v="CRÍTICO"/>
    <s v="LUIS PALTA"/>
    <m/>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s v="Secretaria de Movilidad"/>
    <x v="0"/>
    <s v="Porcentaje"/>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x v="89"/>
    <x v="117"/>
    <n v="0"/>
    <n v="0"/>
    <s v="POSITIVA"/>
    <x v="2"/>
    <x v="0"/>
    <s v="CRÍTICO"/>
    <s v="CRÍTICO"/>
    <s v="LUIS PALTA"/>
    <m/>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x v="210"/>
    <s v="ACTIVO"/>
    <x v="0"/>
    <m/>
    <m/>
    <s v="Secretaría de Turismo"/>
    <x v="0"/>
    <s v="Porcentaje"/>
    <s v="Número de estrategias promocionales desarrolladas sobre Número de estrategias promocionales proyectadas a realizar"/>
    <s v="V1/V2*100"/>
    <x v="0"/>
    <m/>
    <n v="0.3"/>
    <m/>
    <n v="0.7"/>
    <n v="0.3"/>
    <m/>
    <m/>
    <m/>
    <m/>
    <m/>
    <m/>
    <m/>
    <m/>
    <m/>
    <m/>
    <m/>
    <m/>
    <x v="0"/>
    <x v="23"/>
    <m/>
    <m/>
    <s v=""/>
    <x v="0"/>
    <x v="0"/>
    <s v="NO APLICA"/>
    <s v="NO APLICA"/>
    <s v="FREDDY VILLEGAS"/>
    <m/>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x v="211"/>
    <s v="ACTIVO"/>
    <x v="0"/>
    <m/>
    <m/>
    <s v="Secretaría de Turismo"/>
    <x v="0"/>
    <s v="Porcentaje"/>
    <s v="Número de prestadores de servicios turísticos formados sobre Numero de prestadores de servicios turísticos a formar proyectados"/>
    <s v="V1/V2*100"/>
    <x v="0"/>
    <m/>
    <n v="0.4"/>
    <m/>
    <n v="0.6"/>
    <n v="0.50800000000000001"/>
    <m/>
    <m/>
    <m/>
    <m/>
    <m/>
    <m/>
    <m/>
    <m/>
    <m/>
    <m/>
    <m/>
    <m/>
    <x v="90"/>
    <x v="118"/>
    <m/>
    <m/>
    <s v="POSITIVA"/>
    <x v="0"/>
    <x v="0"/>
    <s v="NO APLICA"/>
    <s v="NO APLICA"/>
    <s v="FREDDY VILLEGAS"/>
    <m/>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x v="212"/>
    <s v="ACTIVO"/>
    <x v="0"/>
    <m/>
    <m/>
    <s v="Secretaría de Turismo"/>
    <x v="0"/>
    <s v="Porcentaje"/>
    <s v="Número de prestadores de servicios turísticos a los que se les realizó acompañamiento sobre Número de prestadores de servicios turísticos proyectados a realizar un  acompañamiento"/>
    <s v="V1/V2*100"/>
    <x v="0"/>
    <m/>
    <n v="0.4"/>
    <m/>
    <n v="0.6"/>
    <n v="1.1040000000000001"/>
    <m/>
    <m/>
    <m/>
    <m/>
    <m/>
    <m/>
    <m/>
    <m/>
    <m/>
    <m/>
    <m/>
    <m/>
    <x v="91"/>
    <x v="119"/>
    <m/>
    <m/>
    <s v="POSITIVA"/>
    <x v="0"/>
    <x v="0"/>
    <s v="NO APLICA"/>
    <s v="NO APLICA"/>
    <s v="FREDDY VILLEGAS"/>
    <m/>
  </r>
  <r>
    <n v="214"/>
    <s v="Cali progresa contigo 2016 - 2019"/>
    <s v="4. Cali Emprendedora y Pujante"/>
    <s v="3.5.4. Cali vitrina al mundo"/>
    <s v="3.5.4.3. Visita Cali"/>
    <s v="DESARROLLO SOCIAL "/>
    <s v="MISIONAL"/>
    <s v="MMDS01.11"/>
    <x v="34"/>
    <s v="No Aplica"/>
    <s v="Desarrollo e Innovación del Producto Turístico MMDS01.11.18.P02"/>
    <s v="MMDS01.11.18.FT.04"/>
    <x v="213"/>
    <s v="ACTIVO"/>
    <x v="0"/>
    <m/>
    <m/>
    <s v="Secretaría de Turismo"/>
    <x v="0"/>
    <s v="Porcentaje"/>
    <s v="Número de eventos  organizados sobre Número total de eventos a organizar  "/>
    <s v="V1/V2*100"/>
    <x v="1"/>
    <n v="0.05"/>
    <n v="0.3"/>
    <n v="0.35"/>
    <n v="0.3"/>
    <n v="0.11"/>
    <m/>
    <m/>
    <n v="0.37"/>
    <m/>
    <m/>
    <m/>
    <m/>
    <m/>
    <m/>
    <m/>
    <m/>
    <m/>
    <x v="92"/>
    <x v="120"/>
    <m/>
    <m/>
    <s v="POSITIVA"/>
    <x v="2"/>
    <x v="0"/>
    <s v="NO APLICA"/>
    <s v="NO APLICA"/>
    <s v="FREDDY VILLEGAS"/>
    <m/>
  </r>
  <r>
    <n v="215"/>
    <s v="Cali progresa contigo 2016 - 2019"/>
    <s v="4. Cali Emprendedora y Pujante"/>
    <s v="3.5.4. Cali vitrina al mundo "/>
    <s v="3.5.4.3. Visita Cali"/>
    <s v="DESARROLLO SOCIAL "/>
    <s v="MISIONAL"/>
    <s v="MMDS01.11"/>
    <x v="34"/>
    <s v="No Aplica"/>
    <s v="Promoción y Monitoreo del Sector Turístico  MMDS01.09.06.18.P03"/>
    <s v="MMDS01.11.18.FT.05"/>
    <x v="214"/>
    <s v="ACTIVO"/>
    <x v="0"/>
    <m/>
    <m/>
    <s v="Secretaría de Turismo"/>
    <x v="0"/>
    <s v="Porcentaje"/>
    <s v="Numero de eventos turísticos  en los cuales se participa sobre Número total de eventos  a participar programados"/>
    <m/>
    <x v="0"/>
    <m/>
    <n v="0.4"/>
    <m/>
    <n v="0.6"/>
    <n v="0.56000000000000005"/>
    <m/>
    <m/>
    <m/>
    <m/>
    <m/>
    <m/>
    <m/>
    <m/>
    <m/>
    <m/>
    <m/>
    <m/>
    <x v="0"/>
    <x v="121"/>
    <m/>
    <m/>
    <s v="POSITIVA"/>
    <x v="0"/>
    <x v="0"/>
    <m/>
    <m/>
    <s v="FREDDY VILLEGAS"/>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x v="215"/>
    <s v="NO APLICA"/>
    <x v="3"/>
    <m/>
    <m/>
    <s v="Secretaría de Turismo"/>
    <x v="0"/>
    <s v="Porcentaje"/>
    <s v="Porcentaje de ejecución presupuestal de los proyectos de inversión de la Secretaría de Turísmo"/>
    <s v="V1/V2*100"/>
    <x v="1"/>
    <n v="0.05"/>
    <n v="0.3"/>
    <n v="0.5"/>
    <n v="0.15"/>
    <m/>
    <m/>
    <m/>
    <m/>
    <m/>
    <m/>
    <m/>
    <m/>
    <m/>
    <m/>
    <m/>
    <m/>
    <m/>
    <x v="0"/>
    <x v="19"/>
    <m/>
    <m/>
    <s v=""/>
    <x v="0"/>
    <x v="7"/>
    <s v="NO APLICA"/>
    <s v="NO APLICA"/>
    <s v="FREDDY VILLEGAS"/>
    <s v="SE INCORPORÓ EN JUNIO DE 2019"/>
  </r>
  <r>
    <n v="217"/>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Desarrollo e Innovación del Producto Turístico MMDS01.11.18.P02    "/>
    <s v="MMCS03.06.18.FT01"/>
    <x v="216"/>
    <s v="ACTIVO"/>
    <x v="0"/>
    <m/>
    <m/>
    <s v="Secretaría de Paz y Cultura Ciudadana "/>
    <x v="0"/>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x v="93"/>
    <x v="122"/>
    <m/>
    <m/>
    <s v="POSITIVA"/>
    <x v="9"/>
    <x v="0"/>
    <s v="NO APLICA"/>
    <s v="NO APLICA"/>
    <s v="FREDDY VILLEGAS"/>
    <m/>
  </r>
  <r>
    <n v="218"/>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Promocion y Monitoreo del sector turístico MMDS01.11.06.18.P03"/>
    <s v="MMCS03.06.18.FT02"/>
    <x v="217"/>
    <s v="ACTIVO"/>
    <x v="0"/>
    <m/>
    <m/>
    <s v="Secretaría de Paz y Cultura Ciudadana "/>
    <x v="0"/>
    <s v="Porcentaje"/>
    <s v="V1,V2,V3,Vn = Porcentaje de satisfaccion de cada capacitacion realizada,n=  # de capacitaciones realizadas"/>
    <s v="Nivel de satisfaccion de los ciudadanos sobre las acciones de formacion del proceso = V1+V2+V3+Vn / n "/>
    <x v="1"/>
    <m/>
    <n v="1"/>
    <m/>
    <m/>
    <s v="N.A."/>
    <m/>
    <m/>
    <n v="0.95"/>
    <m/>
    <m/>
    <m/>
    <m/>
    <m/>
    <m/>
    <m/>
    <m/>
    <m/>
    <x v="93"/>
    <x v="123"/>
    <m/>
    <m/>
    <s v=""/>
    <x v="9"/>
    <x v="0"/>
    <s v="NO APLICA"/>
    <s v="NO APLICA"/>
    <s v="FREDDY VILLEGAS"/>
    <m/>
  </r>
  <r>
    <n v="219"/>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3"/>
    <x v="218"/>
    <s v="ACTIVO"/>
    <x v="0"/>
    <m/>
    <m/>
    <s v="Secretaría de Paz y Cultura Ciudadana "/>
    <x v="0"/>
    <s v="Porcentaje"/>
    <s v="PE= Porcentaje cobertura poblacional de cada programa , V2= avance cobertura , V3= Cobertura planeada"/>
    <s v="PE= (V2/V3)*100    Porcentaje total de cobertura= (PE1+PE2+PE3+…PE n) / numero de eventos"/>
    <x v="1"/>
    <m/>
    <n v="0.5"/>
    <m/>
    <m/>
    <s v="N.A."/>
    <m/>
    <m/>
    <n v="0.6"/>
    <m/>
    <m/>
    <m/>
    <m/>
    <m/>
    <m/>
    <m/>
    <m/>
    <m/>
    <x v="93"/>
    <x v="124"/>
    <m/>
    <m/>
    <s v="POSITIVA"/>
    <x v="9"/>
    <x v="0"/>
    <s v="NO APLICA"/>
    <s v="NO APLICA"/>
    <s v="FREDDY VILLEGAS"/>
    <m/>
  </r>
  <r>
    <n v="220"/>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4"/>
    <x v="219"/>
    <s v="ACTIVO"/>
    <x v="0"/>
    <m/>
    <m/>
    <s v="Secretaría de Paz y Cultura Ciudadana "/>
    <x v="0"/>
    <s v="Porcentaje"/>
    <s v="V1+V2+V3+Vn= Porcentaje de satisfaccion de cada evento realizado , n= numero de eventos realizadas "/>
    <s v="Nivel de satisfaccion de los ciudadanos sobre las acciones de Intervencion del proceso= V1+V2+V3+Vn / n"/>
    <x v="1"/>
    <m/>
    <n v="1"/>
    <m/>
    <m/>
    <s v="N.A."/>
    <m/>
    <m/>
    <n v="0.95"/>
    <m/>
    <m/>
    <m/>
    <m/>
    <m/>
    <m/>
    <m/>
    <m/>
    <m/>
    <x v="93"/>
    <x v="123"/>
    <m/>
    <m/>
    <s v=""/>
    <x v="9"/>
    <x v="0"/>
    <s v="NO APLICA"/>
    <s v="NO APLICA"/>
    <s v="FREDDY VILLEGAS"/>
    <m/>
  </r>
  <r>
    <n v="221"/>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5"/>
    <x v="220"/>
    <s v="ACTIVO"/>
    <x v="0"/>
    <m/>
    <m/>
    <s v="Secretaría de Paz y Cultura Ciudadana "/>
    <x v="0"/>
    <s v="Porcentaje"/>
    <s v="PE= Porcentaje cobertura poblacional de cada programa, V2= avance cobertura , V3= Cobertura planeada"/>
    <s v="PE= (V2/V3)*100    Porcentaje total de cobertura= (PE1+PE2+PE3+…PE n) / numero de eventos"/>
    <x v="1"/>
    <m/>
    <n v="0.5"/>
    <m/>
    <m/>
    <s v="N.A."/>
    <m/>
    <m/>
    <n v="0.96"/>
    <m/>
    <m/>
    <m/>
    <m/>
    <m/>
    <m/>
    <m/>
    <m/>
    <m/>
    <x v="93"/>
    <x v="125"/>
    <m/>
    <m/>
    <s v="POSITIVA"/>
    <x v="9"/>
    <x v="0"/>
    <s v="NO APLICA"/>
    <s v="NO APLICA"/>
    <s v="FREDDY VILLEGAS"/>
    <m/>
  </r>
  <r>
    <n v="222"/>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6"/>
    <x v="221"/>
    <s v="ACTIVO"/>
    <x v="0"/>
    <m/>
    <m/>
    <s v="Secretaría de Paz y Cultura Ciudadana "/>
    <x v="0"/>
    <s v="Porcentaje"/>
    <s v="V1+V2+V3+Vn= Porcentaje de satisfaccion de cada evento realizado, n= numero de eventos realizadas "/>
    <s v="Nivel de satisfaccion de los ciudadanos sobre las acciones de Visibilizacion del proceso= V1+V2+V3+Vn / n"/>
    <x v="1"/>
    <m/>
    <n v="1"/>
    <m/>
    <m/>
    <s v="N.A."/>
    <m/>
    <m/>
    <n v="0.42"/>
    <m/>
    <m/>
    <m/>
    <m/>
    <m/>
    <m/>
    <m/>
    <m/>
    <m/>
    <x v="93"/>
    <x v="126"/>
    <m/>
    <m/>
    <s v=""/>
    <x v="9"/>
    <x v="3"/>
    <s v="NO APLICA"/>
    <s v="NO APLICA"/>
    <s v="FREDDY VILLEGAS"/>
    <m/>
  </r>
  <r>
    <n v="223"/>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7"/>
    <x v="222"/>
    <s v="ACTIVO"/>
    <x v="0"/>
    <m/>
    <m/>
    <s v="Secretaría de Paz y Cultura Ciudadana "/>
    <x v="0"/>
    <s v="Porcentaje"/>
    <s v="n= Numero de eventos encontrados., V1, V2, V3, Vn = porcentaje de avance de cada uno de los eventos de visibilizacion de paz, cultura ciudadana y derechos humanos"/>
    <m/>
    <x v="1"/>
    <m/>
    <n v="0.5"/>
    <m/>
    <m/>
    <s v="N.A."/>
    <m/>
    <m/>
    <n v="0.48"/>
    <m/>
    <m/>
    <m/>
    <m/>
    <m/>
    <m/>
    <m/>
    <m/>
    <m/>
    <x v="93"/>
    <x v="37"/>
    <m/>
    <m/>
    <s v=""/>
    <x v="9"/>
    <x v="0"/>
    <m/>
    <m/>
    <s v="FREDDY VILLEGAS"/>
    <m/>
  </r>
  <r>
    <n v="224"/>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8"/>
    <x v="223"/>
    <s v="NO APLICA"/>
    <x v="3"/>
    <m/>
    <m/>
    <s v="Secretaría de Paz y Cultura Ciudadana "/>
    <x v="2"/>
    <s v="Porcentaje"/>
    <s v="V1,V2,V3,Vn = Resultado de encuestas de percepcion realizadas sobre n=  # de encuestas de percepcion realizadas"/>
    <m/>
    <x v="1"/>
    <m/>
    <m/>
    <m/>
    <m/>
    <m/>
    <m/>
    <m/>
    <m/>
    <m/>
    <m/>
    <m/>
    <m/>
    <m/>
    <m/>
    <m/>
    <m/>
    <m/>
    <x v="0"/>
    <x v="19"/>
    <m/>
    <m/>
    <s v=""/>
    <x v="6"/>
    <x v="7"/>
    <m/>
    <m/>
    <s v="FREDDY VILLEGAS"/>
    <s v="SE INCORPORÓ EN MAYO DE 2019"/>
  </r>
  <r>
    <n v="225"/>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9"/>
    <x v="224"/>
    <s v="NO APLICA"/>
    <x v="3"/>
    <m/>
    <m/>
    <s v="Secretaría de Paz y Cultura Ciudadana "/>
    <x v="2"/>
    <s v="Porcentaje"/>
    <s v="Avance cobertura sobre Cobertura planeada"/>
    <m/>
    <x v="1"/>
    <m/>
    <m/>
    <m/>
    <m/>
    <m/>
    <m/>
    <m/>
    <m/>
    <m/>
    <m/>
    <m/>
    <m/>
    <m/>
    <m/>
    <m/>
    <m/>
    <m/>
    <x v="0"/>
    <x v="19"/>
    <m/>
    <m/>
    <s v=""/>
    <x v="6"/>
    <x v="7"/>
    <m/>
    <m/>
    <s v="FREDDY VILLEGAS"/>
    <s v="SE INCORPORÓ EN MAYO DE 2019"/>
  </r>
  <r>
    <n v="226"/>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10"/>
    <x v="225"/>
    <s v="NO APLICA"/>
    <x v="3"/>
    <m/>
    <m/>
    <s v="Secretaría de Paz y Cultura Ciudadana "/>
    <x v="2"/>
    <s v="Porcentaje"/>
    <s v="V1,V2,V3,Vn = Resultado de las matriz de valoracion y evaluacion de competencias  sobre n=  # de personas que se le aplicaron la evaluacion "/>
    <s v="Avance de las acciones de visibilizacion de Paz, Cultura Ciudadana y Derechos Humanos = (V1+V2+V3+Vn) / n"/>
    <x v="1"/>
    <m/>
    <m/>
    <m/>
    <m/>
    <m/>
    <m/>
    <m/>
    <m/>
    <m/>
    <m/>
    <m/>
    <m/>
    <m/>
    <m/>
    <m/>
    <m/>
    <m/>
    <x v="0"/>
    <x v="19"/>
    <m/>
    <m/>
    <s v=""/>
    <x v="6"/>
    <x v="7"/>
    <s v="NO APLICA"/>
    <s v="NO APLICA"/>
    <s v="FREDDY VILLEGAS"/>
    <s v="SE INCORPORÓ EN MAYO DE 2019"/>
  </r>
  <r>
    <n v="227"/>
    <s v="Cali progresa contigo 2016 - 2019"/>
    <m/>
    <m/>
    <m/>
    <s v="Desarrollo Social"/>
    <s v="MISIONAL"/>
    <s v="MMDS01.01"/>
    <x v="36"/>
    <s v="Inspección y Vigilancia"/>
    <s v="Evaluación para el control de los establecimientos de educación formal, de educación para el trabajo y el desarrollo humano y educacion informal"/>
    <s v="MMDS01.01.18.FT.01"/>
    <x v="226"/>
    <s v="ACTIVO"/>
    <x v="3"/>
    <m/>
    <m/>
    <s v="Secretaría de Educación "/>
    <x v="1"/>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x v="93"/>
    <x v="19"/>
    <m/>
    <m/>
    <s v=""/>
    <x v="9"/>
    <x v="4"/>
    <s v="NO APLICA"/>
    <s v="NO APLICA"/>
    <s v="JUAN DAVID ESCOBAR"/>
    <m/>
  </r>
  <r>
    <n v="228"/>
    <s v="Cali progresa contigo 2016 - 2019"/>
    <m/>
    <m/>
    <m/>
    <s v="Desarrollo Social "/>
    <s v="MISIONAL"/>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s v="Secretaría de Educación "/>
    <x v="1"/>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x v="93"/>
    <x v="19"/>
    <m/>
    <m/>
    <s v=""/>
    <x v="9"/>
    <x v="4"/>
    <s v="NO APLICA"/>
    <s v="NO APLICA"/>
    <s v="JUAN DAVID ESCOBAR"/>
    <m/>
  </r>
  <r>
    <n v="229"/>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s v="Secretaría de Educación "/>
    <x v="2"/>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x v="93"/>
    <x v="19"/>
    <m/>
    <m/>
    <s v=""/>
    <x v="9"/>
    <x v="4"/>
    <s v="NO APLICA"/>
    <s v="NO APLICA"/>
    <s v="JUAN DAVID ESCOBAR"/>
    <m/>
  </r>
  <r>
    <n v="230"/>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s v="Secretaría de Educación "/>
    <x v="2"/>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x v="93"/>
    <x v="19"/>
    <m/>
    <m/>
    <s v=""/>
    <x v="9"/>
    <x v="4"/>
    <s v="NO APLICA"/>
    <s v="NO APLICA"/>
    <s v="JUAN DAVID ESCOBAR"/>
    <m/>
  </r>
  <r>
    <m/>
    <m/>
    <m/>
    <m/>
    <m/>
    <m/>
    <m/>
    <m/>
    <x v="38"/>
    <m/>
    <m/>
    <m/>
    <x v="230"/>
    <m/>
    <x v="4"/>
    <m/>
    <m/>
    <m/>
    <x v="3"/>
    <m/>
    <m/>
    <m/>
    <x v="6"/>
    <m/>
    <m/>
    <m/>
    <m/>
    <m/>
    <m/>
    <m/>
    <m/>
    <m/>
    <m/>
    <m/>
    <m/>
    <m/>
    <m/>
    <m/>
    <m/>
    <m/>
    <x v="0"/>
    <x v="19"/>
    <m/>
    <m/>
    <m/>
    <x v="6"/>
    <x v="8"/>
    <m/>
    <m/>
    <m/>
    <m/>
  </r>
  <r>
    <m/>
    <m/>
    <m/>
    <m/>
    <m/>
    <m/>
    <m/>
    <m/>
    <x v="38"/>
    <m/>
    <m/>
    <m/>
    <x v="230"/>
    <m/>
    <x v="4"/>
    <m/>
    <m/>
    <m/>
    <x v="3"/>
    <m/>
    <m/>
    <m/>
    <x v="6"/>
    <m/>
    <m/>
    <m/>
    <m/>
    <m/>
    <m/>
    <m/>
    <m/>
    <m/>
    <m/>
    <m/>
    <m/>
    <m/>
    <m/>
    <m/>
    <m/>
    <m/>
    <x v="94"/>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r>
    <m/>
    <m/>
    <m/>
    <m/>
    <m/>
    <m/>
    <m/>
    <m/>
    <x v="38"/>
    <m/>
    <m/>
    <m/>
    <x v="230"/>
    <m/>
    <x v="4"/>
    <m/>
    <m/>
    <m/>
    <x v="3"/>
    <m/>
    <m/>
    <m/>
    <x v="6"/>
    <m/>
    <m/>
    <m/>
    <m/>
    <m/>
    <m/>
    <m/>
    <m/>
    <m/>
    <m/>
    <m/>
    <m/>
    <m/>
    <m/>
    <m/>
    <m/>
    <m/>
    <x v="0"/>
    <x v="19"/>
    <m/>
    <m/>
    <m/>
    <x v="6"/>
    <x v="8"/>
    <m/>
    <m/>
    <m/>
    <m/>
  </r>
</pivotCacheRecords>
</file>

<file path=xl/pivotCache/pivotCacheRecords6.xml><?xml version="1.0" encoding="utf-8"?>
<pivotCacheRecords xmlns="http://schemas.openxmlformats.org/spreadsheetml/2006/main" xmlns:r="http://schemas.openxmlformats.org/officeDocument/2006/relationships" count="239">
  <r>
    <n v="1"/>
    <s v="Cali progresa contigo 2016 - 2019"/>
    <s v="1. Cali Social y Diversa"/>
    <s v="1.5. Cali vibra con la cultura y el deporte"/>
    <s v="1.5.2: Patrimonio, arte y cultura"/>
    <s v="MMDS01 - Desarrollo Social"/>
    <s v="MISIONAL"/>
    <s v="MMDS01.10"/>
    <x v="0"/>
    <s v="MMDS01.10.01 - Gestión del Patrimonio Cultural"/>
    <s v="MMDS01.10.01.18.P01"/>
    <s v="MMDS01.10.18.FT01"/>
    <x v="0"/>
    <s v="ACTIVO"/>
    <x v="0"/>
    <m/>
    <m/>
    <x v="0"/>
    <x v="0"/>
    <x v="0"/>
    <s v="Número de manifestaciones culturales con acciones de difusión  realizadas sobre el  Número manifestaciones culturales del municipio que cuenten con Lista Representativa o que se estén trabajando sobre ellas  por cien (100)"/>
    <s v="(V1 / V2) * 100"/>
    <x v="0"/>
    <m/>
    <n v="0.3"/>
    <m/>
    <n v="0.35"/>
    <n v="0.83"/>
    <m/>
    <m/>
    <m/>
    <m/>
    <m/>
    <m/>
    <m/>
    <m/>
    <m/>
    <m/>
    <m/>
    <m/>
    <m/>
    <x v="0"/>
    <m/>
    <n v="0"/>
    <s v="POSITIVA"/>
    <s v="NO APLICA"/>
    <x v="0"/>
    <s v="NO APLICA"/>
    <s v="CRÍTICO"/>
    <s v="SANDRA ESCOBAR"/>
    <m/>
    <s v="ACTIVO"/>
  </r>
  <r>
    <n v="2"/>
    <s v="Cali progresa contigo 2016 - 2019"/>
    <s v="1. Cali Social y Diversa"/>
    <s v="1.5. Cali vibra con la cultura y el deporte"/>
    <s v="1.5.2: Patrimonio, arte y cultura"/>
    <s v="MMDS01 - Desarrollo Social"/>
    <s v="MISIONAL"/>
    <s v="MMDS01.10"/>
    <x v="0"/>
    <s v="MMDS01.10.01 - Gestión del Patrimonio Cultural"/>
    <s v="MMDS01.10.01.18.P02 "/>
    <s v="MMDS01.10.18.FT02"/>
    <x v="1"/>
    <s v="ACTIVO"/>
    <x v="0"/>
    <m/>
    <m/>
    <x v="0"/>
    <x v="0"/>
    <x v="0"/>
    <s v="Número de imágenes digitalizadas de los documentos del archivo historico en la vigencia  sobre el  Número de imágenes proyectadas a digitalizar de los documentos del archivo historico en la vigencia por cien (100)"/>
    <s v="(V1 / V2) * 100"/>
    <x v="0"/>
    <m/>
    <n v="0.3"/>
    <m/>
    <n v="0.95"/>
    <n v="1"/>
    <m/>
    <m/>
    <m/>
    <m/>
    <m/>
    <m/>
    <m/>
    <m/>
    <m/>
    <m/>
    <m/>
    <m/>
    <m/>
    <x v="1"/>
    <m/>
    <n v="0"/>
    <s v="POSITIVA"/>
    <s v="NO APLICA"/>
    <x v="0"/>
    <s v="NO APLICA"/>
    <s v="CRÍTICO"/>
    <s v="SANDRA ESCOBAR"/>
    <m/>
    <s v="NUEVO"/>
  </r>
  <r>
    <n v="3"/>
    <s v="Cali progresa contigo 2016 - 2019"/>
    <s v="1. Cali Social y Diversa"/>
    <s v="1.5. Cali vibra con la cultura y el deporte"/>
    <s v="1.5.2: Patrimonio, arte y cultura"/>
    <s v="MMDS01 - Desarrollo Social"/>
    <s v="MISIONAL"/>
    <s v="MMDS01.10"/>
    <x v="0"/>
    <s v="MMDS01.10.01 - Gestión del Patrimonio Cultural"/>
    <s v="MMDS01.10.01.18.P02"/>
    <s v="MMDS01.10.18.FT03"/>
    <x v="2"/>
    <s v="ACTIVO"/>
    <x v="0"/>
    <m/>
    <m/>
    <x v="0"/>
    <x v="0"/>
    <x v="0"/>
    <s v="Número de acciones de difusión realizadas acerca de los bienes de interes cultural sobre el Número de acciones de difusión planficadas a realizar acerca de los bienes de interés cultural (BIC) del municipio por cien (100)"/>
    <s v="(V1 / V2) * 100"/>
    <x v="0"/>
    <m/>
    <n v="0.3"/>
    <m/>
    <n v="0.75"/>
    <n v="1"/>
    <m/>
    <m/>
    <m/>
    <m/>
    <m/>
    <m/>
    <m/>
    <m/>
    <m/>
    <m/>
    <m/>
    <m/>
    <m/>
    <x v="1"/>
    <m/>
    <n v="0"/>
    <s v="POSITIVA"/>
    <s v="NO APLICA"/>
    <x v="0"/>
    <s v="NO APLICA"/>
    <s v="CRÍTICO"/>
    <s v="SANDRA ESCOBAR"/>
    <m/>
    <s v="ELIMINADO"/>
  </r>
  <r>
    <n v="4"/>
    <s v="Cali progresa contigo 2016 - 2019"/>
    <s v="1. Cali Social y Diversa"/>
    <s v="1.5. Cali vibra con la cultura y el deporte"/>
    <s v="1.5.2: Patrimonio, arte y cultura"/>
    <s v="MMDS01 - Desarrollo Social"/>
    <s v="MISIONAL"/>
    <s v="MMDS01.10"/>
    <x v="0"/>
    <s v="MMDS01.10.01 - Gestión del Patrimonio Cultural"/>
    <s v="MMDS01.10.01.18.P03"/>
    <s v="MMDS01.10.18.FT04"/>
    <x v="3"/>
    <s v="ACTIVO"/>
    <x v="0"/>
    <m/>
    <m/>
    <x v="0"/>
    <x v="0"/>
    <x v="0"/>
    <s v="Número de bienes de interés cultural muebles identificados, registrados e inventariados sobre el  Número de bienes de interés cultural muebles proyectados a actualizar  por cien (100)"/>
    <s v="(V1 / V2) * 100"/>
    <x v="0"/>
    <m/>
    <n v="0.3"/>
    <m/>
    <n v="0.75"/>
    <n v="0.25"/>
    <m/>
    <m/>
    <m/>
    <m/>
    <m/>
    <m/>
    <m/>
    <m/>
    <m/>
    <m/>
    <m/>
    <m/>
    <m/>
    <x v="2"/>
    <m/>
    <n v="0"/>
    <s v=""/>
    <s v="NO APLICA"/>
    <x v="0"/>
    <s v="NO APLICA"/>
    <s v="CRÍTICO"/>
    <s v="SANDRA ESCOBAR"/>
    <m/>
    <s v="NO APLICA"/>
  </r>
  <r>
    <n v="5"/>
    <s v="Cali progresa contigo 2016 - 2019"/>
    <s v="1. Cali Social y Diversa"/>
    <s v="1.5. Cali vibra con la cultura y el deporte"/>
    <s v="1.5.2: Patrimonio, arte y cultura"/>
    <s v="MMDS01 - Desarrollo Social"/>
    <s v="MISIONAL"/>
    <s v="MMDS01.10"/>
    <x v="0"/>
    <s v="MMDS01.10.01 - Gestión del Patrimonio Cultural"/>
    <s v="MMDS01.10.02.18.P01"/>
    <s v="MMDS01.10.18.FT05"/>
    <x v="4"/>
    <s v="ACTIVO"/>
    <x v="0"/>
    <m/>
    <m/>
    <x v="0"/>
    <x v="0"/>
    <x v="0"/>
    <s v="Número de intervenciones artisticas realizadas sobre Número de requerimientos realizados por la comunidad en materia de intervenciones artisticas"/>
    <s v="(V1 / V2) * 100"/>
    <x v="0"/>
    <m/>
    <n v="0.3"/>
    <m/>
    <n v="0.6"/>
    <n v="0.56999999999999995"/>
    <m/>
    <m/>
    <m/>
    <m/>
    <m/>
    <m/>
    <m/>
    <m/>
    <m/>
    <m/>
    <m/>
    <m/>
    <m/>
    <x v="3"/>
    <m/>
    <n v="0"/>
    <s v="POSITIVA"/>
    <s v="NO APLICA"/>
    <x v="0"/>
    <s v="NO APLICA"/>
    <s v="CRÍTICO"/>
    <s v="SANDRA ESCOBAR"/>
    <m/>
    <m/>
  </r>
  <r>
    <n v="6"/>
    <s v="Cali progresa contigo 2016 - 2019"/>
    <s v="1. Cali Social y Diversa"/>
    <s v="1.5. Cali vibra con la cultura y el deporte"/>
    <s v="1.5.2: Patrimonio, arte y cultura"/>
    <s v="MMDS01 - Desarrollo Social"/>
    <s v="MISIONAL"/>
    <s v="MMDS01.10"/>
    <x v="0"/>
    <s v="MMDS01.10.02 - Gestión de Artes"/>
    <s v="MMDS01.10.02.18.P01"/>
    <s v="MMDS01.10.18.FT06"/>
    <x v="5"/>
    <s v="ACTIVO"/>
    <x v="0"/>
    <m/>
    <m/>
    <x v="0"/>
    <x v="0"/>
    <x v="0"/>
    <s v="Número de artistas y/o organizaciones artísticas que realizan circulación en los espacios públicos definidos sobre Número de artistas y/o organizaciones artísticas planificados a circular en los espacios publicos"/>
    <s v="(V1 / V2) * 100"/>
    <x v="0"/>
    <m/>
    <n v="0.3"/>
    <m/>
    <n v="0.9"/>
    <n v="0.35"/>
    <m/>
    <m/>
    <m/>
    <m/>
    <m/>
    <m/>
    <m/>
    <m/>
    <m/>
    <m/>
    <m/>
    <m/>
    <m/>
    <x v="4"/>
    <m/>
    <n v="0"/>
    <s v="POSITIVA"/>
    <s v="NO APLICA"/>
    <x v="0"/>
    <s v="NO APLICA"/>
    <s v="CRÍTICO"/>
    <s v="SANDRA ESCOBAR"/>
    <m/>
    <m/>
  </r>
  <r>
    <n v="7"/>
    <s v="Cali progresa contigo 2016 - 2019"/>
    <s v="1. Cali Social y Diversa"/>
    <s v="1.5. Cali vibra con la cultura y el deporte"/>
    <s v="1.5.2: Patrimonio, arte y cultura"/>
    <s v="MMDS01 - Desarrollo Social"/>
    <s v="MISIONAL"/>
    <s v="MMDS01.10"/>
    <x v="0"/>
    <s v="MMDS01.10.02 - Gestión de Artes"/>
    <s v="MMDS01.10.02.18.P02"/>
    <s v="MMDS01.10.18.FT07"/>
    <x v="6"/>
    <s v="ACTIVO"/>
    <x v="0"/>
    <m/>
    <m/>
    <x v="0"/>
    <x v="0"/>
    <x v="0"/>
    <s v="Número de artistas y/o organizaciones artísticas apoyados para la formación artística sobre el Número de artistas y/o organizaciones artísticas planificados para la formacion artistica por cien (100)"/>
    <s v="(V1 / V2) * 100"/>
    <x v="0"/>
    <m/>
    <n v="0.3"/>
    <m/>
    <n v="0.95"/>
    <n v="1"/>
    <m/>
    <m/>
    <m/>
    <m/>
    <m/>
    <m/>
    <m/>
    <m/>
    <m/>
    <m/>
    <m/>
    <m/>
    <m/>
    <x v="1"/>
    <m/>
    <n v="0"/>
    <s v="POSITIVA"/>
    <s v="NO APLICA"/>
    <x v="0"/>
    <s v="NO APLICA"/>
    <s v="CRÍTICO"/>
    <s v="SANDRA ESCOBAR"/>
    <m/>
    <m/>
  </r>
  <r>
    <n v="8"/>
    <s v="Cali progresa contigo 2016 - 2019"/>
    <s v="1. Cali Social y Diversa"/>
    <s v="1.5. Cali vibra con la cultura y el deporte"/>
    <s v="1.5.2: Patrimonio, arte y cultura"/>
    <s v="MMDS01 - Desarrollo Social"/>
    <s v="MISIONAL"/>
    <s v="MMDS01.10"/>
    <x v="0"/>
    <s v="MMDS01.10.02 - Gestión de Artes"/>
    <s v="MMDS01.10.02.18.P02"/>
    <s v="MMDS01.10.18.FT08"/>
    <x v="7"/>
    <s v="ACTIVO"/>
    <x v="0"/>
    <m/>
    <m/>
    <x v="0"/>
    <x v="0"/>
    <x v="0"/>
    <s v="Número de  comunas y corregimientos con monitores culturales sobre el Número de comunas y corregimientos del municipio de santiago de cali por cien (100)"/>
    <s v="(V1 / V2) * 100"/>
    <x v="0"/>
    <m/>
    <n v="0.3"/>
    <m/>
    <n v="0.9"/>
    <n v="0.78"/>
    <m/>
    <m/>
    <m/>
    <m/>
    <m/>
    <m/>
    <m/>
    <m/>
    <m/>
    <m/>
    <m/>
    <m/>
    <m/>
    <x v="5"/>
    <m/>
    <n v="0"/>
    <s v="POSITIVA"/>
    <s v="NO APLICA"/>
    <x v="0"/>
    <s v="NO APLICA"/>
    <s v="CRÍTICO"/>
    <s v="SANDRA ESCOBAR"/>
    <m/>
    <m/>
  </r>
  <r>
    <n v="9"/>
    <s v="Cali progresa contigo 2016 - 2019"/>
    <s v="1. Cali Social y Diversa"/>
    <s v="1.5. Cali vibra con la cultura y el deporte"/>
    <s v="1.5.2: Patrimonio, arte y cultura"/>
    <s v="MMDS01 - Desarrollo Social"/>
    <s v="MISIONAL"/>
    <s v="MMDS01.10"/>
    <x v="0"/>
    <s v="MMDS01.10.02 - Gestión de Artes"/>
    <s v="MMDS01.10.02.18.P02"/>
    <s v="MMDS01.10.18.FT09"/>
    <x v="8"/>
    <s v="ACTIVO"/>
    <x v="0"/>
    <m/>
    <m/>
    <x v="0"/>
    <x v="0"/>
    <x v="0"/>
    <s v="Número de personas capacitadas en expresiones artísticas por los monitores culturales sobre Numero de personas planificadas a capacitar en expresiones artísticas por monitores culturales"/>
    <s v="(V1 / V2) * 100"/>
    <x v="0"/>
    <m/>
    <n v="0.3"/>
    <m/>
    <n v="0.95"/>
    <n v="0.26"/>
    <m/>
    <m/>
    <m/>
    <m/>
    <m/>
    <m/>
    <m/>
    <m/>
    <m/>
    <m/>
    <m/>
    <m/>
    <m/>
    <x v="6"/>
    <m/>
    <n v="0"/>
    <s v=""/>
    <s v="NO APLICA"/>
    <x v="0"/>
    <s v="NO APLICA"/>
    <s v="CRÍTICO"/>
    <s v="SANDRA ESCOBAR"/>
    <m/>
    <m/>
  </r>
  <r>
    <n v="10"/>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0"/>
    <x v="9"/>
    <s v="ACTIVO"/>
    <x v="0"/>
    <m/>
    <m/>
    <x v="0"/>
    <x v="0"/>
    <x v="0"/>
    <s v="Número de beneficiarios de los servicios bibliotecarios de periodo actual  menos el  Número de beneficiarios del periodo anterior sobre el  Número  de beneficiarios del periodo anterior  por cien (100)"/>
    <s v="(V1 - V2) / V2 * 100"/>
    <x v="1"/>
    <n v="0.04"/>
    <n v="0.04"/>
    <n v="0.04"/>
    <n v="0.04"/>
    <n v="-9.2999999999999999E-2"/>
    <m/>
    <m/>
    <n v="-0.14499999999999999"/>
    <m/>
    <m/>
    <m/>
    <m/>
    <m/>
    <m/>
    <m/>
    <m/>
    <m/>
    <n v="-2.3249999999999997"/>
    <x v="7"/>
    <n v="0"/>
    <n v="0"/>
    <s v=""/>
    <s v="CRÍTICO"/>
    <x v="1"/>
    <s v="CRÍTICO"/>
    <s v="CRÍTICO"/>
    <s v="SANDRA ESCOBAR"/>
    <m/>
    <m/>
  </r>
  <r>
    <n v="11"/>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1"/>
    <s v="MMDS01.10.18.FT11"/>
    <x v="10"/>
    <s v="ACTIVO"/>
    <x v="0"/>
    <m/>
    <m/>
    <x v="0"/>
    <x v="0"/>
    <x v="0"/>
    <s v="Número de colecciones de la Red de Bibliotecas Públicas de Cali  adquiridas  sobre Número Total de colecciones de la Red de Bibliotecas Públicas de Cali por cien (100)"/>
    <s v="(V1 / V2) * 100"/>
    <x v="0"/>
    <m/>
    <n v="0.02"/>
    <m/>
    <n v="0.04"/>
    <n v="0.05"/>
    <m/>
    <m/>
    <m/>
    <m/>
    <m/>
    <m/>
    <m/>
    <m/>
    <m/>
    <m/>
    <m/>
    <m/>
    <m/>
    <x v="8"/>
    <m/>
    <n v="0"/>
    <s v="POSITIVA"/>
    <s v="NO APLICA"/>
    <x v="0"/>
    <s v="NO APLICA"/>
    <s v="CRÍTICO"/>
    <s v="SANDRA ESCOBAR"/>
    <m/>
    <m/>
  </r>
  <r>
    <n v="12"/>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2"/>
    <s v="MMDS01.10.18.FT12"/>
    <x v="11"/>
    <s v="ACTIVO"/>
    <x v="0"/>
    <m/>
    <m/>
    <x v="0"/>
    <x v="0"/>
    <x v="0"/>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m/>
    <n v="0.9"/>
    <m/>
    <n v="0.9"/>
    <n v="0.68"/>
    <m/>
    <m/>
    <m/>
    <m/>
    <m/>
    <m/>
    <m/>
    <m/>
    <m/>
    <m/>
    <m/>
    <m/>
    <m/>
    <x v="9"/>
    <m/>
    <n v="0"/>
    <s v=""/>
    <s v="NO APLICA"/>
    <x v="2"/>
    <s v="NO APLICA"/>
    <s v="CRÍTICO"/>
    <s v="SANDRA ESCOBAR"/>
    <m/>
    <m/>
  </r>
  <r>
    <n v="13"/>
    <s v="Cali progresa contigo 2016 - 2019"/>
    <s v="1. Cali Social y Diversa"/>
    <s v="1.5. Cali vibra con la cultura y el deporte"/>
    <s v="1.5.2: Patrimonio, arte y cultura"/>
    <s v="MMDS01 - Desarrollo Social"/>
    <s v="MISIONAL"/>
    <s v="MMDS01.10"/>
    <x v="0"/>
    <s v="MMDS01.10.03 - Gestión del Acceso a la Información, al Conocimiento y a los hábitos de Lectura y Escritura"/>
    <s v="MMDS01.10.03.18.P03"/>
    <s v="MMDS01.10.18.FT13"/>
    <x v="12"/>
    <s v="ACTIVO"/>
    <x v="0"/>
    <m/>
    <m/>
    <x v="0"/>
    <x v="0"/>
    <x v="0"/>
    <s v="Número de estrategias de fomento a los hábitos de lectura  y escritura implementadas sobre el Número de estrategias de fomento a los hábitos de lectura  y escritura planeadas por cien (100)"/>
    <s v="(V1 / V2) * 100"/>
    <x v="0"/>
    <m/>
    <n v="0.9"/>
    <m/>
    <n v="1"/>
    <n v="0.5"/>
    <m/>
    <m/>
    <m/>
    <m/>
    <m/>
    <m/>
    <m/>
    <m/>
    <m/>
    <m/>
    <m/>
    <m/>
    <m/>
    <x v="10"/>
    <m/>
    <n v="0"/>
    <s v=""/>
    <s v="NO APLICA"/>
    <x v="3"/>
    <s v="NO APLICA"/>
    <s v="CRÍTICO"/>
    <s v="SANDRA ESCOBAR"/>
    <m/>
    <m/>
  </r>
  <r>
    <n v="14"/>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1"/>
    <s v="MMDS01.10.18.FT14"/>
    <x v="13"/>
    <s v="ACTIVO"/>
    <x v="0"/>
    <m/>
    <m/>
    <x v="0"/>
    <x v="0"/>
    <x v="0"/>
    <s v="Número de procesos de emprendimiento cultural, comunitario y alternativo asesorados y  fortalecidos técnicamente, financieramente sobre Número de procesos de emprendimiento cultural planificados a fortalecer y asesorar."/>
    <s v="(V1 / V2) * 100"/>
    <x v="0"/>
    <m/>
    <n v="0.9"/>
    <m/>
    <n v="0.95"/>
    <n v="0.92"/>
    <m/>
    <m/>
    <m/>
    <m/>
    <m/>
    <m/>
    <m/>
    <m/>
    <m/>
    <m/>
    <m/>
    <m/>
    <m/>
    <x v="11"/>
    <m/>
    <n v="0"/>
    <s v="POSITIVA"/>
    <s v="NO APLICA"/>
    <x v="0"/>
    <s v="NO APLICA"/>
    <s v="CRÍTICO"/>
    <s v="SANDRA ESCOBAR"/>
    <m/>
    <m/>
  </r>
  <r>
    <n v="15"/>
    <s v="Cali progresa contigo 2016 - 2019"/>
    <s v="1. Cali Social y Diversa"/>
    <s v="1.5. Cali vibra con la cultura y el deporte"/>
    <s v="1.5.2: Patrimonio, arte y cultura"/>
    <s v="MMDS01 - Desarrollo Social"/>
    <s v="MISIONAL"/>
    <s v="MMDS01.10"/>
    <x v="0"/>
    <s v="MMDS01.10.04 - Gestión del Fortalecimiento y Promoción Cultural"/>
    <s v="MMDS01.10.04.18.P03"/>
    <s v="MMDS01.10.18.FT15"/>
    <x v="14"/>
    <s v="ACTIVO"/>
    <x v="0"/>
    <m/>
    <m/>
    <x v="0"/>
    <x v="0"/>
    <x v="0"/>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m/>
    <n v="0.95"/>
    <m/>
    <n v="0.95"/>
    <n v="0.97"/>
    <m/>
    <m/>
    <m/>
    <m/>
    <m/>
    <m/>
    <m/>
    <m/>
    <m/>
    <m/>
    <m/>
    <m/>
    <m/>
    <x v="12"/>
    <m/>
    <n v="0"/>
    <s v="POSITIVA"/>
    <s v="NO APLICA"/>
    <x v="0"/>
    <s v="NO APLICA"/>
    <s v="CRÍTICO"/>
    <s v="SANDRA ESCOBAR"/>
    <m/>
    <m/>
  </r>
  <r>
    <n v="16"/>
    <s v="Cali progresa contigo 2016 - 2019"/>
    <s v="1. Cali Social y Diversa"/>
    <s v="1.5. Cali vibra con la cultura y el deporte"/>
    <s v="1.5.2: Patrimonio, arte y cultura"/>
    <s v="MMDS01 - Desarrollo Social"/>
    <s v="MISIONAL"/>
    <s v="MMDS01.10"/>
    <x v="0"/>
    <s v="MMDS01.10.04 - Gestión del Fortalecimiento y Promoción Cultural "/>
    <s v="MMDS01.10.04.18.P03"/>
    <s v="MMDS01.10.18.FT16"/>
    <x v="15"/>
    <s v="ACTIVO"/>
    <x v="0"/>
    <m/>
    <m/>
    <x v="0"/>
    <x v="0"/>
    <x v="0"/>
    <s v="Número de alianzas realizadas de fortalecimiento y promoción cultural sobre Número de alianzas proyectadas a realizar para el fortalecimiento y promoción cultural"/>
    <s v="(V1 / V2) * 100"/>
    <x v="0"/>
    <m/>
    <n v="0.9"/>
    <m/>
    <n v="0.95"/>
    <n v="0.88"/>
    <m/>
    <m/>
    <m/>
    <m/>
    <m/>
    <m/>
    <m/>
    <m/>
    <m/>
    <m/>
    <m/>
    <m/>
    <m/>
    <x v="13"/>
    <m/>
    <n v="0"/>
    <s v=""/>
    <s v="NO APLICA"/>
    <x v="0"/>
    <s v="NO APLICA"/>
    <s v="CRÍTICO"/>
    <s v="SANDRA ESCOBAR"/>
    <m/>
    <m/>
  </r>
  <r>
    <n v="17"/>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 MAJA01.01.01.18.P03"/>
    <s v="MAJA01.01.18.FT01"/>
    <x v="16"/>
    <s v="ACTIVO"/>
    <x v="0"/>
    <m/>
    <m/>
    <x v="1"/>
    <x v="0"/>
    <x v="0"/>
    <s v="Número de actuaciones judiciales atendidas por los apoderados del municipio. sobre el Número de actuaciones judiciales notificadas por los despachos judiciales. por cien (100)"/>
    <s v="(V1 / V2) * 100"/>
    <x v="1"/>
    <n v="1"/>
    <n v="1"/>
    <n v="1"/>
    <n v="1"/>
    <n v="0.96"/>
    <m/>
    <m/>
    <n v="0.95399999999999996"/>
    <m/>
    <m/>
    <m/>
    <m/>
    <m/>
    <m/>
    <m/>
    <m/>
    <m/>
    <n v="0.96"/>
    <x v="14"/>
    <n v="0"/>
    <n v="0"/>
    <s v=""/>
    <s v="SOBRESALIENTE"/>
    <x v="0"/>
    <s v="CRÍTICO"/>
    <s v="CRÍTICO"/>
    <s v="ANSELMO CORRAL"/>
    <m/>
    <m/>
  </r>
  <r>
    <n v="18"/>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s v="MAJA01.01.18.FT02"/>
    <x v="17"/>
    <s v="ACTIVO"/>
    <x v="0"/>
    <m/>
    <m/>
    <x v="1"/>
    <x v="0"/>
    <x v="0"/>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79"/>
    <m/>
    <m/>
    <n v="0.92200000000000004"/>
    <m/>
    <m/>
    <m/>
    <m/>
    <m/>
    <m/>
    <m/>
    <m/>
    <m/>
    <n v="0.79"/>
    <x v="15"/>
    <n v="0"/>
    <n v="0"/>
    <s v=""/>
    <s v="SATISFACTORIO"/>
    <x v="0"/>
    <s v="CRÍTICO"/>
    <s v="CRÍTICO"/>
    <s v="ANSELMO CORRAL"/>
    <m/>
    <m/>
  </r>
  <r>
    <n v="19"/>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2 Soporte y asesoría jurídicos"/>
    <s v="MAJA01.01.02.18.P01 "/>
    <s v="MAJA01.01.18.FT03"/>
    <x v="18"/>
    <s v="ACTIVO"/>
    <x v="0"/>
    <m/>
    <m/>
    <x v="1"/>
    <x v="1"/>
    <x v="0"/>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n v="1"/>
    <n v="1"/>
    <n v="1"/>
    <n v="1"/>
    <n v="0.92"/>
    <m/>
    <m/>
    <n v="0.92900000000000005"/>
    <m/>
    <m/>
    <m/>
    <m/>
    <m/>
    <m/>
    <m/>
    <m/>
    <m/>
    <n v="0.92"/>
    <x v="16"/>
    <n v="0"/>
    <n v="0"/>
    <s v=""/>
    <s v="SOBRESALIENTE"/>
    <x v="0"/>
    <s v="CRÍTICO"/>
    <s v="CRÍTICO"/>
    <s v="ANSELMO CORRAL"/>
    <m/>
    <m/>
  </r>
  <r>
    <n v="20"/>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MAJA01.01.01 Defensa de lo Público"/>
    <s v="MAJA01.01.01.18.P01 - MAJA01.01.01.18.P02"/>
    <s v="MAJA01.01.18.FT04"/>
    <x v="19"/>
    <s v="ACTIVO"/>
    <x v="0"/>
    <m/>
    <m/>
    <x v="1"/>
    <x v="2"/>
    <x v="0"/>
    <s v="Valor de las pretensiones de los fallos favorables sobre el Valor de las pretensiones de todos los fallos por cien (100)"/>
    <s v="(V1 / V2) * 100"/>
    <x v="1"/>
    <n v="0.6"/>
    <n v="0.6"/>
    <n v="0.6"/>
    <n v="0.6"/>
    <n v="0.88"/>
    <m/>
    <m/>
    <n v="0.999"/>
    <m/>
    <m/>
    <m/>
    <m/>
    <m/>
    <m/>
    <m/>
    <m/>
    <m/>
    <n v="1.4666666666666668"/>
    <x v="17"/>
    <n v="0"/>
    <n v="0"/>
    <s v="POSITIVA"/>
    <s v="SOBRESALIENTE"/>
    <x v="0"/>
    <s v="CRÍTICO"/>
    <s v="CRÍTICO"/>
    <s v="ANSELMO CORRAL"/>
    <m/>
    <m/>
  </r>
  <r>
    <n v="21"/>
    <s v="Cali progresa contigo 2016 - 2019"/>
    <s v="5. Cali participativa y bien gobernada"/>
    <s v="5.2. Modernización institucional con transparencia y dignificación del servicio público"/>
    <s v="5.2.2. Gestión pública efectiva y transparente"/>
    <s v="MAJA01 Gestión Juridico Administrativa"/>
    <s v="APOYO"/>
    <s v="MAJA01.01"/>
    <x v="1"/>
    <s v="NO APLICA"/>
    <s v="No Aplica"/>
    <s v="MAJA01.01.18.FT05"/>
    <x v="20"/>
    <s v="ACTIVO"/>
    <x v="0"/>
    <m/>
    <m/>
    <x v="1"/>
    <x v="2"/>
    <x v="0"/>
    <s v="Aporte porcentual acumulado de la conformación de un equipo de trabajo sobre Aporte porcentual acumulado de la alternativa de solución al problema"/>
    <s v="V1 + V2 + V3"/>
    <x v="1"/>
    <n v="0.25"/>
    <n v="0.5"/>
    <n v="0.75"/>
    <n v="1"/>
    <n v="0.22"/>
    <m/>
    <m/>
    <n v="0.53"/>
    <m/>
    <m/>
    <m/>
    <m/>
    <m/>
    <m/>
    <m/>
    <m/>
    <m/>
    <n v="0.88"/>
    <x v="18"/>
    <n v="0"/>
    <n v="0"/>
    <s v="POSITIVA"/>
    <s v="SOBRESALIENTE"/>
    <x v="0"/>
    <s v="CRÍTICO"/>
    <s v="CRÍTICO"/>
    <s v="ANSELMO CORRAL"/>
    <m/>
    <m/>
  </r>
  <r>
    <n v="22"/>
    <s v="No aplica"/>
    <s v="No aplica"/>
    <s v="No aplica"/>
    <s v="No aplica"/>
    <s v="MAJA01 Gestión Juridico Administrativa"/>
    <s v="APOYO"/>
    <s v="MAJA01.01"/>
    <x v="1"/>
    <s v="NO APLICA"/>
    <s v="No Aplica"/>
    <s v="MAJA01.01.18.FT06"/>
    <x v="21"/>
    <s v="NO APLICA"/>
    <x v="1"/>
    <s v="NUEVO"/>
    <m/>
    <x v="1"/>
    <x v="0"/>
    <x v="0"/>
    <s v="Número de reclamaciones notificadas por el tema de la política de prevención del daño antijurídico en el periodo de reporte sobre número de reclamaciones notificadas en el periodo de reporte"/>
    <s v="(V1 / V2) * 100"/>
    <x v="2"/>
    <m/>
    <m/>
    <m/>
    <m/>
    <m/>
    <m/>
    <m/>
    <m/>
    <m/>
    <m/>
    <m/>
    <m/>
    <m/>
    <m/>
    <m/>
    <m/>
    <m/>
    <m/>
    <x v="19"/>
    <m/>
    <m/>
    <s v=""/>
    <s v="NO APLICA"/>
    <x v="4"/>
    <m/>
    <m/>
    <s v="ANSELMO CORRAL"/>
    <s v="Se elaboró en junio de 2019"/>
    <m/>
  </r>
  <r>
    <n v="23"/>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1 _x000a_ _x000a_ _x000a_"/>
    <x v="22"/>
    <s v="ACTIVO"/>
    <x v="0"/>
    <m/>
    <m/>
    <x v="2"/>
    <x v="0"/>
    <x v="1"/>
    <s v="Cantidad ciudadanos del municipio de Santiago de Cali beneficiadas por proyectos de iniciación y formación deportiva.          _x000a_          _x000a_"/>
    <s v="V1"/>
    <x v="3"/>
    <n v="7170"/>
    <n v="23529"/>
    <n v="28027"/>
    <n v="31773"/>
    <n v="0"/>
    <n v="0"/>
    <n v="9001"/>
    <n v="14653"/>
    <n v="17684"/>
    <n v="19453"/>
    <m/>
    <m/>
    <m/>
    <m/>
    <m/>
    <m/>
    <m/>
    <n v="1.2553695955369595"/>
    <x v="20"/>
    <n v="0"/>
    <n v="0"/>
    <s v=""/>
    <s v="SOBRESALIENTE"/>
    <x v="0"/>
    <s v="CRÍTICO"/>
    <s v="CRÍTICO"/>
    <s v="LUIS PALTA"/>
    <m/>
    <m/>
  </r>
  <r>
    <n v="24"/>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2 _x000a_ _x000a_ _x000a_"/>
    <x v="23"/>
    <s v="ACTIVO"/>
    <x v="0"/>
    <m/>
    <m/>
    <x v="2"/>
    <x v="1"/>
    <x v="1"/>
    <s v="V : Cantidad promedio de beneficiarios por monitor._x000a_V1: Cantidad acumulada de beneficiarios. _x000a_v2: Cantidad de monitores. "/>
    <s v="(V1 / V2)"/>
    <x v="0"/>
    <m/>
    <n v="55"/>
    <m/>
    <n v="55"/>
    <n v="51.73"/>
    <m/>
    <m/>
    <m/>
    <m/>
    <m/>
    <m/>
    <m/>
    <m/>
    <m/>
    <m/>
    <m/>
    <m/>
    <m/>
    <x v="21"/>
    <m/>
    <n v="0"/>
    <s v=""/>
    <s v="NO APLICA"/>
    <x v="0"/>
    <s v="NO APLICA"/>
    <s v="CRÍTICO"/>
    <s v="LUIS PALTA"/>
    <m/>
    <m/>
  </r>
  <r>
    <n v="25"/>
    <s v="Cali progresa contigo 2016 - 2019"/>
    <s v="1. Cali Social y Diversa"/>
    <s v="1.1. Construyendo Sociedad"/>
    <s v="1.1.2. Niños, Niñas, Adolescentes y Jóvenes - NNAJ con oportunidades para su desarrollo."/>
    <s v="MMDS01 MISIONAL DE DESARROLLO SOCIAL "/>
    <s v="MISIONAL"/>
    <s v="MMDS01.04"/>
    <x v="2"/>
    <s v="NO APLICA"/>
    <s v="MMDS01.04.18.P02"/>
    <s v="MMDS01.04.18.FT03"/>
    <x v="24"/>
    <s v="ACTIVO"/>
    <x v="0"/>
    <m/>
    <m/>
    <x v="2"/>
    <x v="0"/>
    <x v="0"/>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n v="0.55000000000000004"/>
    <n v="0.55000000000000004"/>
    <n v="0.55000000000000004"/>
    <n v="0.55000000000000004"/>
    <n v="0.39"/>
    <m/>
    <m/>
    <n v="0.53"/>
    <m/>
    <m/>
    <m/>
    <m/>
    <m/>
    <m/>
    <m/>
    <m/>
    <m/>
    <n v="0.70909090909090911"/>
    <x v="22"/>
    <n v="0"/>
    <n v="0"/>
    <s v=""/>
    <s v="SATISFACTORIO"/>
    <x v="0"/>
    <s v="CRÍTICO"/>
    <s v="CRÍTICO"/>
    <s v="LUIS PALTA"/>
    <m/>
    <m/>
  </r>
  <r>
    <n v="26"/>
    <s v="Cali progresa contigo 2016 - 2019"/>
    <s v="5. Cali participativa y bien gobernada"/>
    <s v="5.2. Modernización institucional con transparencia y dignificación del servicio público"/>
    <s v="5.2.2. Gestión pública efectiva y transparente"/>
    <s v="MCCO01 Segimiento y Evaluacion "/>
    <s v="CONTROL"/>
    <s v="MCCO01.03"/>
    <x v="3"/>
    <s v="NO APLICA"/>
    <s v="No Aplica"/>
    <s v="MCCO01.03.18.FT01 _x000a_ _x000a_ _x000a_"/>
    <x v="25"/>
    <s v="ACTIVO"/>
    <x v="0"/>
    <m/>
    <m/>
    <x v="3"/>
    <x v="2"/>
    <x v="0"/>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n v="-0.05"/>
    <n v="-0.05"/>
    <n v="-0.05"/>
    <n v="-0.05"/>
    <n v="-0.05"/>
    <n v="-0.05"/>
    <n v="-0.05"/>
    <n v="0"/>
    <n v="0"/>
    <n v="0"/>
    <m/>
    <m/>
    <m/>
    <m/>
    <m/>
    <m/>
    <m/>
    <n v="1"/>
    <x v="23"/>
    <n v="0"/>
    <n v="0"/>
    <s v=""/>
    <s v="SOBRESALIENTE"/>
    <x v="0"/>
    <s v="CRÍTICO"/>
    <s v="CRÍTICO"/>
    <s v="ANSELMO CORRAL"/>
    <m/>
    <m/>
  </r>
  <r>
    <n v="27"/>
    <s v="Cali progresa contigo 2016 - 2019"/>
    <s v="5. Cali participativa y bien gobernada"/>
    <s v="5.2. Modernización institucional con transparencia y dignificación del servicio público"/>
    <s v="5.2.2. Gestión pública efectiva y transparente"/>
    <s v="MCCO01 Control"/>
    <s v="CONTROL"/>
    <s v="MCCO01.03"/>
    <x v="3"/>
    <s v="NO APLICA"/>
    <s v="No Aplica"/>
    <s v="MCCO01.03.18.FT02 _x000a_ _x000a_ _x000a_"/>
    <x v="26"/>
    <s v="ACTIVO"/>
    <x v="0"/>
    <m/>
    <m/>
    <x v="3"/>
    <x v="1"/>
    <x v="2"/>
    <s v="Sumatoria del tiempo de respuesta total de la valoración de informes o quejas disciplinarias radicadas sobre el Número de informes o quejas disciplinarias valoradas"/>
    <s v="(V1 / V2)"/>
    <x v="3"/>
    <n v="14"/>
    <n v="14"/>
    <n v="14"/>
    <n v="14"/>
    <n v="12"/>
    <n v="9"/>
    <n v="7"/>
    <n v="6.3"/>
    <n v="6.1"/>
    <n v="9"/>
    <m/>
    <m/>
    <m/>
    <m/>
    <m/>
    <m/>
    <m/>
    <n v="1.8"/>
    <x v="24"/>
    <n v="0"/>
    <n v="0"/>
    <s v="POSITIVA"/>
    <s v="SOBRESALIENTE"/>
    <x v="0"/>
    <s v="CRÍTICO"/>
    <s v="CRÍTICO"/>
    <s v="ANSELMO CORRAL"/>
    <m/>
    <m/>
  </r>
  <r>
    <n v="28"/>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1 _x000a_ _x000a_ _x000a_"/>
    <x v="27"/>
    <s v="ACTIVO"/>
    <x v="2"/>
    <m/>
    <m/>
    <x v="4"/>
    <x v="0"/>
    <x v="0"/>
    <s v="Número de tickets en los módulos de la mesa de servicios atendidas sobre el Número de tickets en los módulos de la mesa de servicios radicados  por cien (100)"/>
    <s v="(V1 / V2) * 100"/>
    <x v="3"/>
    <n v="0.98"/>
    <n v="0.98"/>
    <n v="0.98"/>
    <n v="0.98"/>
    <n v="0.95299999999999996"/>
    <n v="0.879"/>
    <n v="0.86899999999999999"/>
    <n v="0.82996207332490524"/>
    <n v="0.86800541516245489"/>
    <m/>
    <m/>
    <m/>
    <m/>
    <m/>
    <m/>
    <m/>
    <m/>
    <n v="0.88673469387755099"/>
    <x v="19"/>
    <n v="0"/>
    <n v="0"/>
    <s v=""/>
    <s v="SOBRESALIENTE"/>
    <x v="4"/>
    <s v="CRÍTICO"/>
    <s v="CRÍTICO"/>
    <s v="FREDDY VILLAMIL"/>
    <m/>
    <m/>
  </r>
  <r>
    <n v="29"/>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2 _x000a_ _x000a_ _x000a_"/>
    <x v="28"/>
    <s v="ACTIVO"/>
    <x v="2"/>
    <m/>
    <m/>
    <x v="4"/>
    <x v="1"/>
    <x v="0"/>
    <s v="Numero de tickets en los módulos de la mesa de servicios atendidas oportunamente sobre el Numero de tickets en los módulos de la mesa de servicios atendidos  por cien (100)"/>
    <s v="(V1 / V2) * 100"/>
    <x v="3"/>
    <n v="0.86"/>
    <n v="0.86"/>
    <n v="0.86"/>
    <n v="0.86"/>
    <n v="0.78100000000000003"/>
    <n v="0.81799999999999995"/>
    <n v="0.84299999999999997"/>
    <n v="0.97034400948991695"/>
    <n v="0.84871328307772287"/>
    <m/>
    <m/>
    <m/>
    <m/>
    <m/>
    <m/>
    <m/>
    <m/>
    <n v="0.98023255813953492"/>
    <x v="19"/>
    <n v="0"/>
    <n v="0"/>
    <s v=""/>
    <s v="SOBRESALIENTE"/>
    <x v="4"/>
    <s v="CRÍTICO"/>
    <s v="CRÍTICO"/>
    <s v="FREDDY VILLAMIL"/>
    <m/>
    <m/>
  </r>
  <r>
    <n v="30"/>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3 _x000a_ _x000a_ _x000a_"/>
    <x v="29"/>
    <s v="ACTIVO"/>
    <x v="2"/>
    <m/>
    <m/>
    <x v="4"/>
    <x v="1"/>
    <x v="0"/>
    <s v="Numero de tickets en los módulos de la mesa de servicios atendidas oportunamente sobre el Numero de tickets en los módulos de la mesa de servicios radicados  por cien (100)"/>
    <s v="(V1 / V2) * 100"/>
    <x v="3"/>
    <n v="0.85"/>
    <n v="0.86"/>
    <n v="0.86"/>
    <n v="0.86"/>
    <n v="0.74399999999999999"/>
    <n v="0.71899999999999997"/>
    <n v="0.73199999999999998"/>
    <n v="0.83"/>
    <n v="0.86"/>
    <m/>
    <m/>
    <m/>
    <m/>
    <m/>
    <m/>
    <m/>
    <m/>
    <n v="0.86117647058823532"/>
    <x v="19"/>
    <n v="0"/>
    <n v="0"/>
    <s v=""/>
    <s v="SOBRESALIENTE"/>
    <x v="4"/>
    <s v="CRÍTICO"/>
    <s v="CRÍTICO"/>
    <s v="FREDDY VILLAMIL"/>
    <m/>
    <m/>
  </r>
  <r>
    <n v="31"/>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4 _x000a_ _x000a_ _x000a_"/>
    <x v="30"/>
    <s v="NUEVO"/>
    <x v="0"/>
    <m/>
    <m/>
    <x v="4"/>
    <x v="0"/>
    <x v="0"/>
    <s v="Número de incidentes en la mesa de servicios TI cerrados sobre Número de incidentes en la mesa de servicios TI creados"/>
    <s v="(V1 / V2) * 100"/>
    <x v="3"/>
    <n v="0.98"/>
    <n v="0.94"/>
    <n v="0.94"/>
    <n v="0.94"/>
    <m/>
    <m/>
    <m/>
    <m/>
    <m/>
    <n v="0.87"/>
    <m/>
    <m/>
    <m/>
    <m/>
    <m/>
    <m/>
    <m/>
    <m/>
    <x v="25"/>
    <n v="0"/>
    <n v="0"/>
    <s v=""/>
    <s v="NO APLICA"/>
    <x v="0"/>
    <s v="CRÍTICO"/>
    <s v="CRÍTICO"/>
    <s v="FREDDY VILLAMIL"/>
    <m/>
    <m/>
  </r>
  <r>
    <n v="32"/>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5"/>
    <x v="31"/>
    <s v="NUEVO"/>
    <x v="0"/>
    <m/>
    <m/>
    <x v="4"/>
    <x v="1"/>
    <x v="0"/>
    <s v="Número de incidentes en  mesa de servicios TI cerrados oportunamente sobre Número de incidentes en la mesa de servicios TI cerrados"/>
    <s v="(V1 / V2) * 100"/>
    <x v="3"/>
    <n v="0.86"/>
    <n v="0.84"/>
    <n v="0.84"/>
    <n v="0.84"/>
    <m/>
    <m/>
    <m/>
    <m/>
    <m/>
    <n v="0.98099999999999998"/>
    <m/>
    <m/>
    <m/>
    <m/>
    <m/>
    <m/>
    <m/>
    <m/>
    <x v="26"/>
    <n v="0"/>
    <n v="0"/>
    <s v="POSITIVA"/>
    <s v="NO APLICA"/>
    <x v="0"/>
    <s v="CRÍTICO"/>
    <s v="CRÍTICO"/>
    <s v="FREDDY VILLAMIL"/>
    <m/>
    <m/>
  </r>
  <r>
    <n v="33"/>
    <s v="Cali progresa contigo 2016 - 2019"/>
    <s v="5. Cali participativa y bien gobernada"/>
    <s v="5.2. Modernización institucional con transparencia y dignificación del servicio público"/>
    <s v="5.2.1 Gobierno digital"/>
    <s v="MAGT04 Gestion Tecnologica y de la Informacion. "/>
    <s v="APOYO"/>
    <s v="MAGT04.04"/>
    <x v="4"/>
    <s v="MAGT04.04.02 Gestión de servicios TI"/>
    <s v="MAGT04.04.02.18.P07 Administración de la Operación"/>
    <s v="MAGT04.04.18.FT06"/>
    <x v="32"/>
    <s v="NUEVO"/>
    <x v="0"/>
    <m/>
    <m/>
    <x v="4"/>
    <x v="1"/>
    <x v="0"/>
    <s v="Número de incidentes en de la mesa de servicios TI cerrados oportunamente sobre Número de incidentes en la mesa de servicios TI creados"/>
    <s v="(V1 / V2) * 100"/>
    <x v="3"/>
    <n v="0.86"/>
    <n v="0.78"/>
    <n v="0.78"/>
    <n v="0.78"/>
    <m/>
    <m/>
    <m/>
    <m/>
    <m/>
    <n v="0.8"/>
    <m/>
    <m/>
    <m/>
    <m/>
    <m/>
    <m/>
    <m/>
    <m/>
    <x v="27"/>
    <n v="0"/>
    <n v="0"/>
    <s v="POSITIVA"/>
    <s v="NO APLICA"/>
    <x v="0"/>
    <s v="CRÍTICO"/>
    <s v="CRÍTICO"/>
    <s v="FREDDY VILLAMIL"/>
    <m/>
    <m/>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1   Radicacion de Comunicaciones Oficiales a traves de los diferentes canales de Atencion. "/>
    <s v="MAGT04.05.18.FT01 _x000a_ _x000a_ _x000a_"/>
    <x v="33"/>
    <s v="ACTIVO"/>
    <x v="0"/>
    <m/>
    <m/>
    <x v="5"/>
    <x v="0"/>
    <x v="0"/>
    <s v="Número de comunicaciones oficiales direccionadas correctamente sobre el  Número Total de  Comunicaciones Oficiales Radicadas por cien  (100) "/>
    <s v="(V1 / V2) * 100"/>
    <x v="1"/>
    <n v="0.95"/>
    <n v="0.95"/>
    <n v="0.95"/>
    <n v="0.95"/>
    <n v="0.88"/>
    <m/>
    <m/>
    <n v="0.9"/>
    <m/>
    <m/>
    <m/>
    <m/>
    <m/>
    <m/>
    <m/>
    <m/>
    <m/>
    <n v="0.9263157894736842"/>
    <x v="28"/>
    <n v="0"/>
    <n v="0"/>
    <s v=""/>
    <s v="SOBRESALIENTE"/>
    <x v="0"/>
    <s v="CRÍTICO"/>
    <s v="CRÍTICO"/>
    <s v="SANDRA ESCOBAR"/>
    <m/>
    <m/>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No Aplica"/>
    <s v="MAGT04.05.18.FT02 _x000a_ _x000a_ _x000a_"/>
    <x v="34"/>
    <s v="ACTIVO"/>
    <x v="0"/>
    <m/>
    <m/>
    <x v="5"/>
    <x v="0"/>
    <x v="0"/>
    <s v="Número de PQRS Clasificadas con Eje Tematico sobre el Número Total de PQRS Radicadas por cien (100)"/>
    <s v="(V1 / V2) * 100"/>
    <x v="1"/>
    <n v="0.3"/>
    <n v="0.3"/>
    <n v="0.4"/>
    <n v="0.5"/>
    <n v="0.16700000000000001"/>
    <m/>
    <m/>
    <n v="0.21199999999999999"/>
    <m/>
    <m/>
    <m/>
    <m/>
    <m/>
    <m/>
    <m/>
    <m/>
    <m/>
    <n v="0.55666666666666675"/>
    <x v="29"/>
    <n v="0"/>
    <n v="0"/>
    <s v=""/>
    <s v="BAJO"/>
    <x v="2"/>
    <s v="CRÍTICO"/>
    <s v="CRÍTICO"/>
    <s v="SANDRA ESCOBAR"/>
    <m/>
    <m/>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3 _x000a_ _x000a_ _x000a_"/>
    <x v="35"/>
    <s v="ACTIVO"/>
    <x v="0"/>
    <m/>
    <m/>
    <x v="5"/>
    <x v="2"/>
    <x v="0"/>
    <s v="Número de encuestas de percepcion de la atencion del usuario con respuestas igual o superior a 3  sobre Número total de encuestas de percepcion de la atencion del  usuario"/>
    <s v="(V1 / V2) * 100"/>
    <x v="1"/>
    <n v="0.98"/>
    <n v="0.98"/>
    <n v="0.98"/>
    <n v="0.98"/>
    <n v="1"/>
    <m/>
    <m/>
    <n v="1"/>
    <m/>
    <m/>
    <m/>
    <m/>
    <m/>
    <m/>
    <m/>
    <m/>
    <m/>
    <n v="1.0204081632653061"/>
    <x v="30"/>
    <n v="0"/>
    <n v="0"/>
    <s v="POSITIVA"/>
    <s v="SOBRESALIENTE"/>
    <x v="0"/>
    <s v="CRÍTICO"/>
    <s v="CRÍTICO"/>
    <s v="SANDRA ESCOBAR"/>
    <m/>
    <m/>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s v="APOYO"/>
    <s v="MAGT04.05"/>
    <x v="5"/>
    <s v="NO APLICA"/>
    <s v="MAGT04.05.18.P02   Medición de la Percepción de la Atención al Usuario a través de los Diferentes Canales de Atención - Versión 4"/>
    <s v="MAGT04.05.18.FT04 _x000a_ _x000a_ _x000a_"/>
    <x v="36"/>
    <s v="ACTIVO"/>
    <x v="0"/>
    <m/>
    <m/>
    <x v="5"/>
    <x v="2"/>
    <x v="0"/>
    <s v="Número de encuestas de percepción de la atención del usuario a través de los canales no presenciales con respuestas igual o superior a 3 sobre Número de encuestas de percepción de la atencion del usuario a través de los canales no presenciales"/>
    <s v="(V1 / V2) * 100"/>
    <x v="1"/>
    <n v="0.98"/>
    <n v="0.98"/>
    <n v="0.98"/>
    <n v="0.98"/>
    <n v="0.91"/>
    <m/>
    <m/>
    <n v="0.99"/>
    <m/>
    <m/>
    <m/>
    <m/>
    <m/>
    <m/>
    <m/>
    <m/>
    <m/>
    <n v="0.9285714285714286"/>
    <x v="31"/>
    <n v="0"/>
    <n v="0"/>
    <s v="POSITIVA"/>
    <s v="SOBRESALIENTE"/>
    <x v="0"/>
    <s v="CRÍTICO"/>
    <s v="CRÍTICO"/>
    <s v="SANDRA ESCOBAR"/>
    <m/>
    <m/>
  </r>
  <r>
    <n v="38"/>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1 _x000a_ _x000a_ _x000a_"/>
    <x v="37"/>
    <s v="ACTIVO"/>
    <x v="0"/>
    <m/>
    <m/>
    <x v="6"/>
    <x v="0"/>
    <x v="0"/>
    <s v="Número de contenido noticioso realizado por mes sobre el Número de contenido noticioso programado por mes"/>
    <s v="(V1 / V2) * 100"/>
    <x v="3"/>
    <n v="1"/>
    <n v="1"/>
    <n v="1"/>
    <n v="1"/>
    <n v="0.47"/>
    <n v="0.8"/>
    <n v="0.97"/>
    <n v="0.78"/>
    <n v="1.01"/>
    <n v="0.86"/>
    <m/>
    <m/>
    <m/>
    <m/>
    <m/>
    <m/>
    <m/>
    <n v="0.74740207833733019"/>
    <x v="32"/>
    <n v="0"/>
    <n v="0"/>
    <s v=""/>
    <s v="SATISFACTORIO"/>
    <x v="0"/>
    <s v="CRÍTICO"/>
    <s v="CRÍTICO"/>
    <s v="ALEJANDRO CARVAJAL"/>
    <m/>
    <m/>
  </r>
  <r>
    <n v="39"/>
    <s v="Cali progresa contigo 2016 - 2019"/>
    <s v="5. Cali participativa y bien gobernada"/>
    <s v="5.2. Modernización institucional con transparencia y dignificación del servicio público"/>
    <s v="5.2.2. Gestión pública efectiva y transparente"/>
    <s v="MEDE01 Direccionamiento Estratégico"/>
    <s v="ESTRATEGICO"/>
    <s v="MEDE01.06"/>
    <x v="6"/>
    <s v="MEDE01.06.01 Comunicación Informativa"/>
    <s v="MEDE01.06.01.P01"/>
    <s v="MEDE01.06.18.FT02 _x000a_ _x000a_ _x000a_"/>
    <x v="38"/>
    <s v="ACTIVO"/>
    <x v="0"/>
    <m/>
    <m/>
    <x v="6"/>
    <x v="2"/>
    <x v="0"/>
    <s v="Número de ciudadanos  que calificaron como  favorable la  imagen de la administración municipal sobre el número total de ciudadanos que participaron en la encuesta de percepción por cien (100)"/>
    <s v="(V1 / V2) * 100"/>
    <x v="2"/>
    <m/>
    <m/>
    <m/>
    <n v="0.4"/>
    <m/>
    <m/>
    <m/>
    <m/>
    <m/>
    <m/>
    <m/>
    <m/>
    <m/>
    <m/>
    <m/>
    <m/>
    <m/>
    <m/>
    <x v="19"/>
    <m/>
    <n v="0"/>
    <s v=""/>
    <s v="NO APLICA"/>
    <x v="4"/>
    <s v="NO APLICA"/>
    <s v="CRÍTICO"/>
    <s v="ALEJANDRO CARVAJAL"/>
    <m/>
    <m/>
  </r>
  <r>
    <n v="40"/>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1"/>
    <x v="39"/>
    <s v="ACTIVO"/>
    <x v="0"/>
    <m/>
    <m/>
    <x v="7"/>
    <x v="1"/>
    <x v="1"/>
    <s v="V1 = Número de servidores públicos asistentes a la sensibilización"/>
    <s v="V1"/>
    <x v="0"/>
    <m/>
    <n v="500"/>
    <m/>
    <n v="500"/>
    <n v="500"/>
    <m/>
    <m/>
    <m/>
    <m/>
    <m/>
    <m/>
    <m/>
    <m/>
    <m/>
    <m/>
    <m/>
    <m/>
    <m/>
    <x v="23"/>
    <m/>
    <n v="0"/>
    <s v=""/>
    <s v="NO APLICA"/>
    <x v="0"/>
    <s v="NO APLICA"/>
    <s v="CRÍTICO"/>
    <s v="LUIS PALTA"/>
    <m/>
    <m/>
  </r>
  <r>
    <n v="41"/>
    <s v="Cali progresa contigo 2016 - 2019"/>
    <s v="5. Cali participativa y bien gobernada"/>
    <s v="5.2. Modernización institucional con transparencia y dignificación del servicio público"/>
    <s v="5.2.3. Gestión del talento humano y cultura organizacional"/>
    <s v="MCCO01 Control "/>
    <s v="CONTROL"/>
    <s v="MCCO01.02"/>
    <x v="7"/>
    <s v="MCCO01.02.01 Fomento de la Cultura de Control "/>
    <s v="MCCO01.02.01.18.P02"/>
    <s v="MCCO01.02.18.FT02 _x000a_ _x000a_ _x000a_"/>
    <x v="40"/>
    <s v="ACTIVO"/>
    <x v="0"/>
    <m/>
    <m/>
    <x v="7"/>
    <x v="0"/>
    <x v="0"/>
    <s v="V1: No. de evaluaciones realizadas con calificación ≥ 80% _x000a_V2: No. total de evaluaciones aplicadas_x000a_"/>
    <s v=" (V1/ V2) *100  "/>
    <x v="0"/>
    <m/>
    <n v="0"/>
    <m/>
    <n v="400"/>
    <n v="0"/>
    <m/>
    <m/>
    <m/>
    <m/>
    <m/>
    <m/>
    <m/>
    <m/>
    <m/>
    <m/>
    <m/>
    <m/>
    <m/>
    <x v="33"/>
    <m/>
    <n v="0"/>
    <s v=""/>
    <s v="NO APLICA"/>
    <x v="1"/>
    <s v="NO APLICA"/>
    <s v="CRÍTICO"/>
    <s v="LUIS PALTA"/>
    <s v="En este periodo no se realiza seguimiento, se hace únicamente la sensibilización. El seguimiento se hará en el segundo semestre de 2019"/>
    <m/>
  </r>
  <r>
    <n v="42"/>
    <s v="Cali progresa contigo 2016 - 2019"/>
    <s v="5. Cali participativa y bien gobernada"/>
    <s v="5.2. Modernización institucional con transparencia y dignificación del servicio público"/>
    <s v="5.2.2. Gestión pública efectiva y transparente"/>
    <s v="MCCO01 Control "/>
    <s v="CONTROL"/>
    <s v="MCCO01.02"/>
    <x v="7"/>
    <s v="MCCO01.02.03 Evaluación y Seguimiento "/>
    <s v="MCCO01.02.03.14.12.P03 - MCCO01.02.03.14.12.P04 - MCCO01.02.03.14.12.P05"/>
    <s v="MCCO01.02.18.FT03 _x000a_ _x000a_ _x000a_"/>
    <x v="41"/>
    <s v="ACTIVO"/>
    <x v="0"/>
    <m/>
    <m/>
    <x v="7"/>
    <x v="0"/>
    <x v="0"/>
    <s v="V1 = Número de auditorías internas realizadas en el periodo_x000a_V2 = Número de auditorías internas programadas en el periodo"/>
    <s v="(∑V1i+V1j…+ V1n/)/(∑V2) * 100%"/>
    <x v="3"/>
    <n v="1"/>
    <n v="1"/>
    <n v="1"/>
    <n v="1"/>
    <n v="0"/>
    <n v="1"/>
    <n v="1"/>
    <n v="1"/>
    <n v="1"/>
    <n v="1"/>
    <m/>
    <m/>
    <m/>
    <m/>
    <m/>
    <m/>
    <m/>
    <n v="1"/>
    <x v="23"/>
    <n v="0"/>
    <n v="0"/>
    <s v=""/>
    <s v="SOBRESALIENTE"/>
    <x v="0"/>
    <s v="CRÍTICO"/>
    <s v="CRÍTICO"/>
    <s v="LUIS PALTA"/>
    <m/>
    <m/>
  </r>
  <r>
    <n v="43"/>
    <s v="No aplica"/>
    <s v="No aplica"/>
    <s v="No aplica"/>
    <s v="No aplica"/>
    <s v="MCCO01 Control "/>
    <s v="CONTROL"/>
    <s v="MCCO01.02"/>
    <x v="7"/>
    <s v="MCCO01.02.03 Evaluación y Seguimiento "/>
    <s v="MCCO01.02.03.14.12.P03 -MCCO01.02.03.14.12.P04 -MCCO01.02.03.14.12.P05"/>
    <s v="MCCO01.02.18.FT04 _x000a_ _x000a_ _x000a_"/>
    <x v="42"/>
    <s v="ACTIVO"/>
    <x v="0"/>
    <m/>
    <m/>
    <x v="7"/>
    <x v="1"/>
    <x v="0"/>
    <s v="V1 = Número de auditorías internas realizadas del periodo_x000a_V2 = Número de auditorías internas realizadas de periodos anteriores_x000a_V3 = Número total de auditorías internas realizadas en el periodo"/>
    <s v="((V1 + V2) / V3 ) * 100%"/>
    <x v="3"/>
    <n v="1"/>
    <n v="1"/>
    <n v="1"/>
    <n v="1"/>
    <n v="0"/>
    <n v="1"/>
    <n v="1"/>
    <n v="1"/>
    <n v="1"/>
    <n v="0"/>
    <m/>
    <m/>
    <m/>
    <m/>
    <m/>
    <m/>
    <m/>
    <n v="1"/>
    <x v="23"/>
    <n v="0"/>
    <n v="0"/>
    <s v=""/>
    <s v="SOBRESALIENTE"/>
    <x v="0"/>
    <s v="CRÍTICO"/>
    <s v="CRÍTICO"/>
    <s v="LUIS PALTA"/>
    <s v="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
    <m/>
  </r>
  <r>
    <n v="44"/>
    <s v="No aplica"/>
    <s v="No aplica"/>
    <s v="No aplica"/>
    <s v="No aplica"/>
    <s v="MCCO01 Control "/>
    <s v="CONTROL"/>
    <s v="MCCO01.02"/>
    <x v="7"/>
    <s v="MCCO01.02.03 Evaluación y Seguimiento "/>
    <s v="MCCO01.02.03.14.12.P06"/>
    <s v="MCCO01.02.18.FT05 _x000a_ _x000a_ _x000a_"/>
    <x v="43"/>
    <s v="ACTIVO"/>
    <x v="0"/>
    <m/>
    <m/>
    <x v="7"/>
    <x v="0"/>
    <x v="0"/>
    <s v="V1 = Número de auditores internos calificados con puntaje igual o superior a 3,4          _x000a_V2 = Número total auditores con calificación recibida          _x000a_"/>
    <s v=" (V1/ V2) *100  "/>
    <x v="1"/>
    <n v="1"/>
    <n v="1"/>
    <n v="1"/>
    <n v="1"/>
    <n v="1"/>
    <m/>
    <m/>
    <n v="1"/>
    <m/>
    <m/>
    <m/>
    <m/>
    <m/>
    <m/>
    <m/>
    <m/>
    <m/>
    <n v="1"/>
    <x v="23"/>
    <n v="0"/>
    <n v="0"/>
    <s v=""/>
    <s v="SOBRESALIENTE"/>
    <x v="0"/>
    <s v="CRÍTICO"/>
    <s v="CRÍTICO"/>
    <s v="LUIS PALTA"/>
    <m/>
    <m/>
  </r>
  <r>
    <n v="45"/>
    <s v="No aplica"/>
    <s v="No aplica"/>
    <s v="No aplica"/>
    <s v="No aplica"/>
    <s v="MCCO01 Control "/>
    <s v="CONTROL"/>
    <s v="MCCO01.02"/>
    <x v="7"/>
    <s v="MCCO01.02.04 Relación con Entes Externos"/>
    <s v="MCCO01.02.04.18.P01 Atención de requerimientos de los Entes Externos de Control"/>
    <s v="MCCO01.02.18.FT06 _x000a_ _x000a_ _x000a_"/>
    <x v="44"/>
    <s v="ACTIVO"/>
    <x v="0"/>
    <m/>
    <m/>
    <x v="7"/>
    <x v="1"/>
    <x v="0"/>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n v="1"/>
    <n v="1"/>
    <n v="1"/>
    <n v="1"/>
    <n v="1"/>
    <n v="1"/>
    <n v="1"/>
    <n v="1"/>
    <n v="1"/>
    <n v="1"/>
    <m/>
    <m/>
    <m/>
    <m/>
    <m/>
    <m/>
    <m/>
    <n v="1"/>
    <x v="23"/>
    <n v="0"/>
    <n v="0"/>
    <s v=""/>
    <s v="SOBRESALIENTE"/>
    <x v="0"/>
    <s v="CRÍTICO"/>
    <s v="CRÍTICO"/>
    <s v="LUIS PALTA"/>
    <m/>
    <m/>
  </r>
  <r>
    <n v="46"/>
    <s v="No aplica"/>
    <s v="No aplica"/>
    <s v="No aplica"/>
    <s v="No aplica"/>
    <s v="MCCO01 Control "/>
    <s v="CONTROL"/>
    <s v="MCCO01.02"/>
    <x v="7"/>
    <s v="MCCO01.02.04 Relación con Entes Externos"/>
    <s v="MCCO01.02.04.18.P01 Atención de requerimientos de los Entes Externos de Control"/>
    <s v="MCCO01.02.18.FT07 _x000a_ _x000a_ _x000a_"/>
    <x v="45"/>
    <s v="ACTIVO"/>
    <x v="0"/>
    <m/>
    <m/>
    <x v="7"/>
    <x v="1"/>
    <x v="0"/>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n v="1"/>
    <n v="1"/>
    <n v="1"/>
    <n v="1"/>
    <n v="1"/>
    <n v="1"/>
    <n v="1"/>
    <n v="1"/>
    <n v="0.9"/>
    <n v="1"/>
    <m/>
    <m/>
    <m/>
    <m/>
    <m/>
    <m/>
    <m/>
    <n v="1"/>
    <x v="23"/>
    <n v="0"/>
    <n v="0"/>
    <s v=""/>
    <s v="SOBRESALIENTE"/>
    <x v="0"/>
    <s v="CRÍTICO"/>
    <s v="CRÍTICO"/>
    <s v="LUIS PALTA"/>
    <m/>
    <m/>
  </r>
  <r>
    <n v="47"/>
    <s v="No aplica"/>
    <s v="No aplica"/>
    <s v="No aplica"/>
    <s v="No aplica"/>
    <s v="MCCO01 Control "/>
    <s v="CONTROL"/>
    <s v="MCCO01.02"/>
    <x v="7"/>
    <s v="MCCO01.02.04 Relación con Entes Externos"/>
    <s v="MCCO01.02.04.18.P02 Rendición de los formatos de obligatorio cumplimiento ante los entes externos de control"/>
    <s v="MCCO01.02.18.FT08 _x000a_ _x000a_ _x000a_"/>
    <x v="46"/>
    <s v="ACTIVO"/>
    <x v="0"/>
    <m/>
    <m/>
    <x v="7"/>
    <x v="1"/>
    <x v="0"/>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n v="1"/>
    <n v="1"/>
    <n v="1"/>
    <n v="1"/>
    <n v="1"/>
    <n v="1"/>
    <n v="1"/>
    <n v="1"/>
    <n v="1"/>
    <n v="1"/>
    <m/>
    <m/>
    <m/>
    <m/>
    <m/>
    <m/>
    <m/>
    <n v="1"/>
    <x v="23"/>
    <n v="0"/>
    <n v="0"/>
    <s v=""/>
    <s v="SOBRESALIENTE"/>
    <x v="0"/>
    <s v="CRÍTICO"/>
    <s v="CRÍTICO"/>
    <s v="LUIS PALTA"/>
    <m/>
    <m/>
  </r>
  <r>
    <n v="48"/>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eguimiento y evaluación de los instrumentos de planificación"/>
    <s v="MEDE01.03.03.18.P01"/>
    <s v="MEDE01.03.18.FT01"/>
    <x v="47"/>
    <s v="ACTIVO"/>
    <x v="0"/>
    <m/>
    <m/>
    <x v="8"/>
    <x v="0"/>
    <x v="0"/>
    <s v="Sumatoria del cumplimiento de los ejes por su ponderador_x000a_(IEOGi = Cumplimiento del eje i_x000a_mi = Ponderador del eje i)_x000a_"/>
    <s v="IET = ∑(IEOGi* mi)"/>
    <x v="2"/>
    <m/>
    <m/>
    <m/>
    <n v="1"/>
    <m/>
    <m/>
    <m/>
    <m/>
    <m/>
    <m/>
    <m/>
    <m/>
    <m/>
    <m/>
    <m/>
    <m/>
    <m/>
    <m/>
    <x v="19"/>
    <m/>
    <n v="0"/>
    <s v=""/>
    <s v="NO APLICA"/>
    <x v="4"/>
    <s v="NO APLICA"/>
    <s v="CRÍTICO"/>
    <s v="ALEJANDRO CARVAJAL"/>
    <m/>
    <m/>
  </r>
  <r>
    <n v="49"/>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2"/>
    <x v="48"/>
    <s v="ACTIVO"/>
    <x v="0"/>
    <m/>
    <m/>
    <x v="8"/>
    <x v="1"/>
    <x v="0"/>
    <s v="Organismos que cumplen con la entrega oportuna y completa de la información para el seguimiento del Plan de Acción  sobre el total de organismos  por cien (100)"/>
    <s v="(V1 / V2) * 100"/>
    <x v="1"/>
    <n v="1"/>
    <n v="1"/>
    <n v="1"/>
    <n v="1"/>
    <n v="1"/>
    <m/>
    <m/>
    <m/>
    <m/>
    <m/>
    <m/>
    <m/>
    <m/>
    <m/>
    <m/>
    <m/>
    <m/>
    <n v="1"/>
    <x v="33"/>
    <n v="0"/>
    <n v="0"/>
    <s v=""/>
    <s v="SOBRESALIENTE"/>
    <x v="5"/>
    <s v="CRÍTICO"/>
    <s v="CRÍTICO"/>
    <s v="ALEJANDRO CARVAJAL"/>
    <m/>
    <m/>
  </r>
  <r>
    <n v="50"/>
    <s v="Cali progresa contigo 2016 - 2019"/>
    <s v="4.5. Cali Participativa y Bien Gobernada"/>
    <s v="4.5.0.1 Gerencia pública basada en resultado y defensa en lo publico"/>
    <s v="4.5.01.002 Información de calidad para la planificación territorial"/>
    <s v="Direccionamiento estrategico"/>
    <s v="ESTRATEGICO"/>
    <s v="MEDE01.03"/>
    <x v="8"/>
    <s v="MEDE01.03.03"/>
    <s v="MEDE01.03.03.18.P01"/>
    <s v="MEDE01.03.18.FT03"/>
    <x v="49"/>
    <s v="ACTIVO"/>
    <x v="0"/>
    <m/>
    <m/>
    <x v="8"/>
    <x v="2"/>
    <x v="0"/>
    <s v="Ejecución de metas con logro superior al 59.9% en relación con su cumplimiento_x000a__x000a_MT = Ejecución de metas con cumplimiento superior al 59.9% _x000a__x000a_IET = Índice de eficacia total_x000a__x000a_"/>
    <s v="IEFT = MT * IET  "/>
    <x v="2"/>
    <m/>
    <m/>
    <m/>
    <n v="1"/>
    <m/>
    <m/>
    <m/>
    <m/>
    <m/>
    <m/>
    <m/>
    <m/>
    <m/>
    <m/>
    <m/>
    <m/>
    <m/>
    <m/>
    <x v="19"/>
    <m/>
    <n v="0"/>
    <s v=""/>
    <s v="NO APLICA"/>
    <x v="4"/>
    <s v="NO APLICA"/>
    <s v="CRÍTICO"/>
    <s v="ALEJANDRO CARVAJAL"/>
    <m/>
    <m/>
  </r>
  <r>
    <n v="51"/>
    <s v="No aplica"/>
    <s v="No aplica"/>
    <s v="No aplica"/>
    <s v="No aplica"/>
    <s v="MAGT04 Gestion Tecnologica y de la Informacion. "/>
    <s v="APOYO"/>
    <s v="MAGT04.03"/>
    <x v="9"/>
    <s v="NO APLICA"/>
    <s v="MAGT04.03.18.P01"/>
    <s v="MAGT04.03.18.FT01"/>
    <x v="50"/>
    <s v="ACTIVO"/>
    <x v="0"/>
    <m/>
    <m/>
    <x v="9"/>
    <x v="0"/>
    <x v="0"/>
    <s v="Número de archivos de gestión inventariados sobre el Número de archivos de gestión identificados por cien (100)"/>
    <s v="(V1 / V2) * 100"/>
    <x v="4"/>
    <m/>
    <n v="1"/>
    <m/>
    <n v="1"/>
    <n v="0.66"/>
    <m/>
    <m/>
    <m/>
    <m/>
    <m/>
    <m/>
    <m/>
    <m/>
    <m/>
    <m/>
    <m/>
    <m/>
    <m/>
    <x v="34"/>
    <n v="0"/>
    <n v="0"/>
    <s v=""/>
    <s v="NO APLICA"/>
    <x v="6"/>
    <s v="CRÍTICO"/>
    <s v="CRÍTICO"/>
    <s v="ANSELMO CORRAL"/>
    <m/>
    <m/>
  </r>
  <r>
    <n v="52"/>
    <s v="No aplica"/>
    <s v="No aplica"/>
    <s v="No aplica"/>
    <s v="No aplica"/>
    <s v="MAGT04 Gestion Tecnologica y de la Informacion. "/>
    <s v="APOYO"/>
    <s v="MAGT04.03"/>
    <x v="9"/>
    <s v="NO APLICA"/>
    <s v="MAGT04.03.18.P01"/>
    <s v="MAGT04.03.18.FT02"/>
    <x v="51"/>
    <s v="ACTIVO"/>
    <x v="0"/>
    <m/>
    <m/>
    <x v="9"/>
    <x v="0"/>
    <x v="0"/>
    <s v="Número de documentos producidos tipificados por serie en el sistema de gestión documental sobre el Número de documentos producidos en el sistema de gestión documental por cien (100)"/>
    <s v="(V1 / V2) * 100"/>
    <x v="0"/>
    <m/>
    <n v="1"/>
    <m/>
    <n v="1"/>
    <n v="0.3"/>
    <m/>
    <m/>
    <m/>
    <m/>
    <m/>
    <m/>
    <m/>
    <m/>
    <m/>
    <m/>
    <m/>
    <m/>
    <m/>
    <x v="35"/>
    <m/>
    <n v="0"/>
    <s v=""/>
    <s v="NO APLICA"/>
    <x v="1"/>
    <s v="NO APLICA"/>
    <s v="CRÍTICO"/>
    <s v="ANSELMO CORRAL"/>
    <m/>
    <m/>
  </r>
  <r>
    <n v="53"/>
    <s v="No aplica"/>
    <s v="No aplica"/>
    <s v="No aplica"/>
    <s v="No aplica"/>
    <s v="MAGT04 Gestion Tecnologica y de la Informacion. "/>
    <s v="APOYO"/>
    <s v="MAGT04.03"/>
    <x v="9"/>
    <s v="NO APLICA"/>
    <s v="MAGT04.03.18.P01"/>
    <s v="MAGT04.03.18.FT03"/>
    <x v="52"/>
    <s v="ACTIVO"/>
    <x v="0"/>
    <m/>
    <m/>
    <x v="9"/>
    <x v="0"/>
    <x v="0"/>
    <s v="Número de Organismos con Centro de Documentación Implementado sobre el Numero Total de organismos por cien (100)"/>
    <s v="(V1 / V2) * 100%"/>
    <x v="1"/>
    <n v="1"/>
    <n v="1"/>
    <n v="1"/>
    <n v="1"/>
    <n v="0.66669999999999996"/>
    <m/>
    <m/>
    <n v="0.67"/>
    <m/>
    <m/>
    <m/>
    <m/>
    <m/>
    <m/>
    <m/>
    <m/>
    <m/>
    <n v="0.66669999999999996"/>
    <x v="36"/>
    <n v="0"/>
    <n v="0"/>
    <s v=""/>
    <s v="MEDIO"/>
    <x v="6"/>
    <s v="CRÍTICO"/>
    <s v="CRÍTICO"/>
    <s v="ANSELMO CORRAL"/>
    <m/>
    <m/>
  </r>
  <r>
    <n v="54"/>
    <s v="No aplica"/>
    <s v="No aplica"/>
    <s v="No aplica"/>
    <s v="No aplica"/>
    <s v="MAGT04 Gestion Tecnologica y de la Informacion. "/>
    <s v="APOYO"/>
    <s v="MAGT04.03"/>
    <x v="9"/>
    <s v="NO APLICA"/>
    <s v="MAGT04.03.18.P01"/>
    <s v="MAGT04.03.18.FT04"/>
    <x v="53"/>
    <s v="ACTIVO"/>
    <x v="0"/>
    <m/>
    <m/>
    <x v="9"/>
    <x v="0"/>
    <x v="0"/>
    <s v="Número de imágenes digitalizadas de documentos de conservacion total y de consulta frecuente sobre el Numero de imágenes de documentos de conservacion total y de consulta frecuente a digitalizar programadas por cien (100)"/>
    <s v="(V1 / V2) * 100%"/>
    <x v="3"/>
    <n v="1"/>
    <n v="1"/>
    <n v="1"/>
    <n v="1"/>
    <n v="0.46"/>
    <n v="0.91"/>
    <n v="0.95"/>
    <n v="0.98"/>
    <n v="1.08"/>
    <n v="0.83"/>
    <m/>
    <m/>
    <m/>
    <m/>
    <m/>
    <m/>
    <m/>
    <n v="0.77"/>
    <x v="37"/>
    <n v="0"/>
    <n v="0"/>
    <s v=""/>
    <s v="SATISFACTORIO"/>
    <x v="0"/>
    <s v="CRÍTICO"/>
    <s v="CRÍTICO"/>
    <s v="ANSELMO CORRAL"/>
    <m/>
    <m/>
  </r>
  <r>
    <n v="55"/>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1"/>
    <x v="54"/>
    <s v="ACTIVO"/>
    <x v="0"/>
    <m/>
    <m/>
    <x v="9"/>
    <x v="0"/>
    <x v="0"/>
    <s v="Número de indicadores de proceso que cumplen la meta a nivel Satisfactorio y Sobresaliente sobre el Número total de indicadores de proceso"/>
    <s v="(V1/V2)*100"/>
    <x v="0"/>
    <m/>
    <n v="0.5"/>
    <m/>
    <n v="0.7"/>
    <n v="0.63"/>
    <m/>
    <m/>
    <m/>
    <m/>
    <m/>
    <m/>
    <m/>
    <m/>
    <m/>
    <m/>
    <m/>
    <m/>
    <m/>
    <x v="38"/>
    <m/>
    <n v="0"/>
    <s v="POSITIVA"/>
    <s v="NO APLICA"/>
    <x v="0"/>
    <s v="NO APLICA"/>
    <s v="CRÍTICO"/>
    <s v="ALEJANDRO CARVAJAL"/>
    <m/>
    <m/>
  </r>
  <r>
    <n v="56"/>
    <s v="Cali progresa contigo 2016 - 2019"/>
    <s v="5. Cali participativa y bien gobernada"/>
    <s v="5.2. Modernización institucional con transparencia y dignificación del servicio público"/>
    <s v="5.2.2. Gestión pública efectiva y transparente"/>
    <s v="Direccionamiento Estratégico"/>
    <s v="ESTRATEGICO"/>
    <s v="MEDE01.05"/>
    <x v="10"/>
    <s v="Sistemas de Gestión"/>
    <s v="No Aplica"/>
    <s v="MEDE01.05.18.FT02"/>
    <x v="55"/>
    <s v="ACTIVO"/>
    <x v="0"/>
    <m/>
    <m/>
    <x v="9"/>
    <x v="0"/>
    <x v="0"/>
    <s v="Número de indicadores de proceso con tendencia positiva sobre Número total de indicadores de proceso"/>
    <s v="(V1/V2)*100"/>
    <x v="0"/>
    <m/>
    <n v="0.33"/>
    <m/>
    <n v="0.4"/>
    <n v="0.31"/>
    <m/>
    <m/>
    <m/>
    <m/>
    <m/>
    <m/>
    <m/>
    <m/>
    <m/>
    <m/>
    <m/>
    <m/>
    <m/>
    <x v="39"/>
    <m/>
    <n v="0"/>
    <s v=""/>
    <s v="NO APLICA"/>
    <x v="0"/>
    <s v="NO APLICA"/>
    <s v="CRÍTICO"/>
    <s v="ALEJANDRO CARVAJAL"/>
    <m/>
    <m/>
  </r>
  <r>
    <n v="57"/>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1"/>
    <x v="56"/>
    <s v="ACTIVO"/>
    <x v="0"/>
    <s v="ELIMINADO"/>
    <m/>
    <x v="10"/>
    <x v="1"/>
    <x v="2"/>
    <s v="Número de Resoluciones de Trasferencia proyectadas sobre el  Número de Abogados encargados de Legalización de Predios"/>
    <s v="(V1 / V2) * 100"/>
    <x v="1"/>
    <n v="23"/>
    <n v="46"/>
    <n v="69"/>
    <n v="90"/>
    <n v="16"/>
    <m/>
    <m/>
    <n v="10"/>
    <m/>
    <m/>
    <m/>
    <m/>
    <m/>
    <m/>
    <m/>
    <m/>
    <m/>
    <n v="0.69565217391304346"/>
    <x v="40"/>
    <n v="0"/>
    <n v="0"/>
    <s v=""/>
    <s v="MEDIO"/>
    <x v="1"/>
    <s v="CRÍTICO"/>
    <s v="CRÍTICO"/>
    <s v="LUIS PALTA"/>
    <m/>
    <m/>
  </r>
  <r>
    <n v="58"/>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2"/>
    <x v="57"/>
    <s v="ACTIVO"/>
    <x v="0"/>
    <m/>
    <m/>
    <x v="10"/>
    <x v="0"/>
    <x v="0"/>
    <s v="Número de Predios Legalizados  sobre el numero de Predios Programados a Legalizar por cien (100)"/>
    <s v="(V1 / V2) * 100"/>
    <x v="1"/>
    <n v="0.25"/>
    <n v="0.5"/>
    <n v="0.75"/>
    <n v="1"/>
    <n v="0.25"/>
    <m/>
    <m/>
    <n v="0.2"/>
    <m/>
    <m/>
    <m/>
    <m/>
    <m/>
    <m/>
    <m/>
    <m/>
    <m/>
    <n v="1"/>
    <x v="41"/>
    <n v="0"/>
    <n v="0"/>
    <s v=""/>
    <s v="SOBRESALIENTE"/>
    <x v="3"/>
    <s v="CRÍTICO"/>
    <s v="CRÍTICO"/>
    <s v="LUIS PALTA"/>
    <m/>
    <m/>
  </r>
  <r>
    <n v="59"/>
    <s v="Cali progresa contigo 2016 - 2019"/>
    <s v="4.2 Cali Amable y Sostenible"/>
    <s v="4.2.3 Viviendo mejor y disfrutando mas a Cali"/>
    <s v="4.2.3.1  Construyendo entornos para la Vida"/>
    <s v="Desarrollo Social MMDS01"/>
    <s v="MISIONAL"/>
    <s v="MMDS01.02"/>
    <x v="11"/>
    <s v="Legalización de Predios MMDS01.02.04"/>
    <s v="MMDS01.02.04.18.P04"/>
    <s v="MMDS01.02.18.FT.03"/>
    <x v="58"/>
    <s v="ACTIVO"/>
    <x v="0"/>
    <s v="ELIMINADO"/>
    <m/>
    <x v="10"/>
    <x v="2"/>
    <x v="0"/>
    <s v="Número de resoluciones de trasferencia no registradas en la oficina de instrumentos Públicos sobre el Número de Resoluciones de Trasferencia proyectadas por cien (100)"/>
    <s v="(V1 / V2) * 100"/>
    <x v="1"/>
    <n v="0.05"/>
    <n v="0.1"/>
    <n v="0.15"/>
    <n v="0.2"/>
    <n v="0.48"/>
    <m/>
    <m/>
    <n v="1.04"/>
    <m/>
    <m/>
    <m/>
    <m/>
    <m/>
    <m/>
    <m/>
    <m/>
    <m/>
    <n v="0.10416666666666667"/>
    <x v="42"/>
    <n v="0"/>
    <n v="0"/>
    <s v=""/>
    <s v="CRÍTICO"/>
    <x v="1"/>
    <s v="CRÍTICO"/>
    <s v="CRÍTICO"/>
    <s v="LUIS PALTA"/>
    <m/>
    <m/>
  </r>
  <r>
    <n v="60"/>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4"/>
    <x v="59"/>
    <s v="ACTIVO"/>
    <x v="0"/>
    <m/>
    <m/>
    <x v="10"/>
    <x v="1"/>
    <x v="3"/>
    <s v="Número de Subsidios Municipales de Vivienda asignados y Número de viviendas entregadas en el trimestre  sobre Número de viviendas entregadas en el trimestre"/>
    <s v="(V1 / V2)"/>
    <x v="1"/>
    <n v="56"/>
    <n v="56"/>
    <n v="56"/>
    <n v="56"/>
    <n v="58"/>
    <m/>
    <m/>
    <n v="63"/>
    <m/>
    <m/>
    <m/>
    <m/>
    <m/>
    <m/>
    <m/>
    <m/>
    <m/>
    <n v="1.0357142857142858"/>
    <x v="43"/>
    <n v="0"/>
    <n v="0"/>
    <s v="POSITIVA"/>
    <s v="SOBRESALIENTE"/>
    <x v="0"/>
    <s v="CRÍTICO"/>
    <s v="CRÍTICO"/>
    <s v="LUIS PALTA"/>
    <m/>
    <m/>
  </r>
  <r>
    <n v="61"/>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5"/>
    <x v="60"/>
    <s v="ACTIVO"/>
    <x v="0"/>
    <m/>
    <m/>
    <x v="10"/>
    <x v="0"/>
    <x v="0"/>
    <s v="Número de subsidios municipales de vivienda asignados y soluciones de vivienda generadas en el trimestre sobre  Número de Subsidios Municipales de Vivienda y soluciones de vivienda  proyectados a asignar y generar en el trimestre  por cien"/>
    <s v="(V1 / V2) * 100"/>
    <x v="1"/>
    <n v="0.25"/>
    <n v="0.5"/>
    <n v="0.75"/>
    <n v="1"/>
    <n v="0.99"/>
    <m/>
    <m/>
    <n v="0.64"/>
    <m/>
    <m/>
    <m/>
    <m/>
    <m/>
    <m/>
    <m/>
    <m/>
    <m/>
    <n v="3.96"/>
    <x v="44"/>
    <n v="0"/>
    <n v="0"/>
    <s v="POSITIVA"/>
    <s v="SOBRESALIENTE"/>
    <x v="0"/>
    <s v="CRÍTICO"/>
    <s v="CRÍTICO"/>
    <s v="LUIS PALTA"/>
    <m/>
    <m/>
  </r>
  <r>
    <n v="62"/>
    <s v="Cali progresa contigo 2016 - 2019"/>
    <s v="4.2 Cali Amable y Sostenible"/>
    <s v="4.2.3 Viviendo mejor y disfrutando mas a Cali"/>
    <s v="4.2.3.1  Construyendo entornos para la Vida"/>
    <s v="Desarrollo Social MMDS01"/>
    <s v="MISIONAL"/>
    <s v="MMDS01.02"/>
    <x v="11"/>
    <s v="Subsidio municipal de vivienda de interés social en Santiago de Cali Código - MMDS01.02.03"/>
    <s v="MMDS01.02.03.18.P01,MMDS01.02.03.18.P02, MMDS01.02.03.18.P03, MMDS01.02.03.18.P04, MMDS01.02.03.18.P05"/>
    <s v="MMDS01.02.18.FT.06"/>
    <x v="61"/>
    <s v="ACTIVO"/>
    <x v="0"/>
    <m/>
    <m/>
    <x v="10"/>
    <x v="2"/>
    <x v="0"/>
    <s v="Número de Viviendas entregadas y subsidios entregados en el año sobre Déficit cuantitativo y cualitativo de vivienda de la vigencia actual por cien"/>
    <s v="(V1 / V2) * 100"/>
    <x v="0"/>
    <m/>
    <n v="0.3"/>
    <m/>
    <n v="0.3"/>
    <n v="0.03"/>
    <m/>
    <m/>
    <m/>
    <m/>
    <m/>
    <m/>
    <m/>
    <m/>
    <m/>
    <m/>
    <m/>
    <m/>
    <m/>
    <x v="45"/>
    <m/>
    <n v="0"/>
    <s v=""/>
    <s v="NO APLICA"/>
    <x v="1"/>
    <s v="NO APLICA"/>
    <s v="CRÍTICO"/>
    <s v="LUIS PALTA"/>
    <m/>
    <m/>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1"/>
    <x v="62"/>
    <s v="ACTIVO"/>
    <x v="0"/>
    <m/>
    <m/>
    <x v="11"/>
    <x v="0"/>
    <x v="0"/>
    <s v="Presupuesto ejecutado en acciones de rectoría en salud para la vigencia sobre Presupuesto programado para acciones de rectoría en salud para la vigencia por cien"/>
    <s v="(V1 / V2) * 100"/>
    <x v="3"/>
    <n v="0.25"/>
    <n v="0.5"/>
    <n v="0.75"/>
    <n v="1"/>
    <s v="0,72%"/>
    <s v="1,35%"/>
    <s v="26,16%"/>
    <m/>
    <m/>
    <m/>
    <m/>
    <m/>
    <m/>
    <m/>
    <m/>
    <m/>
    <m/>
    <n v="1.0464"/>
    <x v="33"/>
    <n v="0"/>
    <n v="0"/>
    <s v=""/>
    <s v="SOBRESALIENTE"/>
    <x v="5"/>
    <s v="CRÍTICO"/>
    <s v="CRÍTICO"/>
    <s v="ALEJANDRO CARVAJAL"/>
    <m/>
    <m/>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2"/>
    <x v="63"/>
    <s v="ACTIVO"/>
    <x v="0"/>
    <m/>
    <m/>
    <x v="11"/>
    <x v="0"/>
    <x v="0"/>
    <s v="Sumatoria del  porcentaje de ejecución de acciones programadas en el plan de acción de rectoría en salud pública sobre Número de acciones programadas en el plan de acción de rectoría en salud pública"/>
    <s v="(V1 / V2) "/>
    <x v="1"/>
    <n v="0.1"/>
    <n v="0.35"/>
    <n v="0.65"/>
    <n v="0.9"/>
    <s v="17,31%  "/>
    <m/>
    <m/>
    <m/>
    <m/>
    <m/>
    <m/>
    <m/>
    <m/>
    <m/>
    <m/>
    <m/>
    <m/>
    <n v="1.7309999999999999"/>
    <x v="33"/>
    <n v="0"/>
    <n v="0"/>
    <s v=""/>
    <s v="SOBRESALIENTE"/>
    <x v="5"/>
    <s v="CRÍTICO"/>
    <s v="CRÍTICO"/>
    <s v="ALEJANDRO CARVAJAL"/>
    <m/>
    <m/>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3"/>
    <x v="64"/>
    <s v="ACTIVO"/>
    <x v="0"/>
    <m/>
    <m/>
    <x v="11"/>
    <x v="1"/>
    <x v="0"/>
    <s v="Número de planes de trabajo misionales ejecutados en el tiempo programado(oportunamente) sobre el Número  Total de planes de trabajo misionales formulados por cien"/>
    <s v="(V1 / V2) * 100"/>
    <x v="1"/>
    <n v="0.8"/>
    <n v="0.8"/>
    <n v="0.8"/>
    <n v="0.8"/>
    <n v="0.81820000000000004"/>
    <m/>
    <m/>
    <m/>
    <m/>
    <m/>
    <m/>
    <m/>
    <m/>
    <m/>
    <m/>
    <m/>
    <m/>
    <n v="1.02275"/>
    <x v="33"/>
    <n v="0"/>
    <n v="0"/>
    <s v=""/>
    <s v="SOBRESALIENTE"/>
    <x v="5"/>
    <s v="CRÍTICO"/>
    <s v="CRÍTICO"/>
    <s v="ALEJANDRO CARVAJAL"/>
    <m/>
    <m/>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s v="MISIONAL"/>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s v="MMDS01.03.18.FT04"/>
    <x v="65"/>
    <s v="ACTIVO"/>
    <x v="0"/>
    <m/>
    <m/>
    <x v="11"/>
    <x v="2"/>
    <x v="0"/>
    <s v="Sumatoria de indicadores de efectividad en salud controlados sobre sumatoria de indicadores de efectividad en salud priorizados por cien "/>
    <s v="(V1 / V2) * 100"/>
    <x v="2"/>
    <m/>
    <m/>
    <m/>
    <n v="0.83"/>
    <m/>
    <m/>
    <m/>
    <m/>
    <m/>
    <m/>
    <m/>
    <m/>
    <m/>
    <m/>
    <m/>
    <m/>
    <m/>
    <m/>
    <x v="19"/>
    <m/>
    <m/>
    <s v=""/>
    <s v="NO APLICA"/>
    <x v="4"/>
    <s v="NO APLICA"/>
    <s v="CRÍTICO"/>
    <s v="ALEJANDRO CARVAJAL"/>
    <m/>
    <m/>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09, MMDS01.07.18.P13, MMDS01.07.18.P15, MMDS01.07.18.P18"/>
    <s v="MMDS01.07.18.FT01"/>
    <x v="66"/>
    <s v="ACTIVO"/>
    <x v="0"/>
    <m/>
    <m/>
    <x v="12"/>
    <x v="0"/>
    <x v="0"/>
    <s v="Número de poblaciones con politicas publicas aprobadas mediante acto administrativo o en implementacion en el periodo evaluado sobre Número de total de poblaciones atendidas por el proceso"/>
    <s v=" (V1/ V2) *100  "/>
    <x v="1"/>
    <m/>
    <n v="1"/>
    <m/>
    <m/>
    <m/>
    <m/>
    <m/>
    <n v="0.372"/>
    <m/>
    <m/>
    <m/>
    <m/>
    <m/>
    <m/>
    <m/>
    <m/>
    <s v="CRECIENTE"/>
    <m/>
    <x v="46"/>
    <m/>
    <m/>
    <s v=""/>
    <s v="NO APLICA"/>
    <x v="1"/>
    <s v="NO APLICA"/>
    <s v="CRÍTICO"/>
    <s v="LUIS PALTA"/>
    <s v="Se modificó en junio de 2019"/>
    <m/>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MMDS01.07.18.P10, MMDS01.07.18.P08"/>
    <s v="MMDS01.07.18.FT02"/>
    <x v="67"/>
    <s v="ACTIVO"/>
    <x v="2"/>
    <s v="ELIMINADO"/>
    <m/>
    <x v="12"/>
    <x v="0"/>
    <x v="0"/>
    <s v="Número de productos entregados en el periodo para la evaluación y/o ajuste de la política pública sobre Número  de productos planificados en el periodo para la evaluación y/o ajuste de la política pública"/>
    <s v=" (V1/ V2) *100  "/>
    <x v="1"/>
    <n v="0.25"/>
    <n v="0.5"/>
    <n v="0.75"/>
    <n v="1"/>
    <n v="1"/>
    <m/>
    <m/>
    <m/>
    <m/>
    <m/>
    <m/>
    <m/>
    <m/>
    <m/>
    <m/>
    <m/>
    <s v="CRECIENTE"/>
    <n v="4"/>
    <x v="33"/>
    <n v="0"/>
    <n v="0"/>
    <s v=""/>
    <s v="SOBRESALIENTE"/>
    <x v="1"/>
    <s v="CRÍTICO"/>
    <s v="CRÍTICO"/>
    <s v="LUIS PALTA"/>
    <s v="Se eliminó en junio de 2019"/>
    <m/>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3"/>
    <x v="68"/>
    <s v="ACTIVO"/>
    <x v="0"/>
    <m/>
    <m/>
    <x v="12"/>
    <x v="0"/>
    <x v="0"/>
    <s v="Número de productos alcanzados en el periodo por las mesas técnicas para la atención integral de las poblaciones sobre Número  de productos planificados en el periodo por  las mesas técnicas para la atención integral de las poblaciones"/>
    <s v=" (V1/ V2) *100  "/>
    <x v="1"/>
    <n v="1"/>
    <n v="1"/>
    <n v="1"/>
    <n v="1"/>
    <n v="1"/>
    <m/>
    <m/>
    <n v="0.52300000000000002"/>
    <m/>
    <m/>
    <m/>
    <m/>
    <m/>
    <m/>
    <m/>
    <m/>
    <s v="CRECIENTE"/>
    <n v="1"/>
    <x v="47"/>
    <n v="0.52300000000000002"/>
    <n v="0"/>
    <s v=""/>
    <s v="SOBRESALIENTE"/>
    <x v="3"/>
    <s v="BAJO"/>
    <s v="CRÍTICO"/>
    <s v="LUIS PALTA"/>
    <s v="Se modificó en junio de 2019"/>
    <m/>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s v="MISIONAL"/>
    <s v="MMDS01.07"/>
    <x v="13"/>
    <s v="NO APLICA"/>
    <s v="No Aplica"/>
    <s v="MMDS01.07.18.FT04"/>
    <x v="69"/>
    <s v="ACTIVO"/>
    <x v="0"/>
    <m/>
    <m/>
    <x v="12"/>
    <x v="0"/>
    <x v="0"/>
    <s v="Número de personas en condición de vulnerabilidad atendidas sobre Número  de solicitudes de atención de personas en condición de vulnerabilidad en el periodo"/>
    <s v=" (V1/ V2) *100  "/>
    <x v="1"/>
    <n v="0.7"/>
    <n v="1"/>
    <m/>
    <m/>
    <n v="0.91"/>
    <m/>
    <m/>
    <n v="0.61"/>
    <m/>
    <m/>
    <m/>
    <m/>
    <m/>
    <m/>
    <m/>
    <m/>
    <s v="CRECIENTE"/>
    <n v="1.3"/>
    <x v="48"/>
    <e v="#DIV/0!"/>
    <e v="#DIV/0!"/>
    <s v=""/>
    <s v="SOBRESALIENTE"/>
    <x v="6"/>
    <e v="#DIV/0!"/>
    <e v="#DIV/0!"/>
    <s v="LUIS PALTA"/>
    <s v="Se modificó en junio de 2019"/>
    <m/>
  </r>
  <r>
    <n v="71"/>
    <s v="Cali progresa contigo 2016 - 2019"/>
    <s v="1. Cali Social y Diversa"/>
    <s v="No aplica"/>
    <s v="No aplica"/>
    <s v="Desarrollo Social MMDS01"/>
    <s v="MISIONAL"/>
    <s v="MMDS01.07"/>
    <x v="13"/>
    <s v="NO APLICA"/>
    <s v="MMDS01.07.18.P08 - MMDS01.07.18.P09 - MMDS01.07.18.P10 - MMDS01.07.18.P12 -  MMDS01.07.18.P14 - MMDS01.07.18.P15 - MMDS01.07.18.P16 - MMDS01.07.18.P18 - MMDS01.07.18.P20"/>
    <s v="MMDS01.07.18.FT05"/>
    <x v="70"/>
    <s v="NUEVO"/>
    <x v="0"/>
    <m/>
    <m/>
    <x v="12"/>
    <x v="0"/>
    <x v="0"/>
    <s v="Número de personas atendidas en acciones de promocion sobre Número total de personas a atender en acciones de promocion según las metas de los proyectos definidas en el POAI para el año"/>
    <m/>
    <x v="1"/>
    <n v="1"/>
    <n v="1"/>
    <n v="1"/>
    <n v="1"/>
    <m/>
    <m/>
    <m/>
    <n v="0.73"/>
    <m/>
    <m/>
    <m/>
    <m/>
    <m/>
    <m/>
    <m/>
    <m/>
    <s v="CRECIENTE"/>
    <m/>
    <x v="49"/>
    <m/>
    <m/>
    <s v=""/>
    <s v="NO APLICA"/>
    <x v="2"/>
    <m/>
    <m/>
    <s v="LUIS PALTA"/>
    <m/>
    <m/>
  </r>
  <r>
    <n v="72"/>
    <s v="Cali progresa contigo 2016 - 2019"/>
    <s v="1. Cali Social y Diversa"/>
    <s v="No aplica"/>
    <s v="No aplica"/>
    <s v="Desarrollo Social MMDS01"/>
    <s v="MISIONAL"/>
    <s v="MMDS01.07"/>
    <x v="13"/>
    <s v="NO APLICA"/>
    <s v="MMDS01.07.18.P08 - MMDS01.07.18.P09 - MMDS01.07.18.P11"/>
    <s v="MMDS01.07.18.FT06"/>
    <x v="71"/>
    <s v="NUEVO"/>
    <x v="0"/>
    <m/>
    <m/>
    <x v="12"/>
    <x v="2"/>
    <x v="0"/>
    <s v="Número de personas que cobran los subsidios sobre "/>
    <m/>
    <x v="1"/>
    <n v="1"/>
    <n v="1"/>
    <n v="1"/>
    <n v="1"/>
    <m/>
    <m/>
    <m/>
    <n v="0.7"/>
    <m/>
    <m/>
    <m/>
    <m/>
    <m/>
    <m/>
    <m/>
    <m/>
    <s v="CRECIENTE"/>
    <m/>
    <x v="50"/>
    <m/>
    <m/>
    <s v=""/>
    <m/>
    <x v="2"/>
    <m/>
    <m/>
    <s v="LUIS PALTA"/>
    <m/>
    <m/>
  </r>
  <r>
    <n v="73"/>
    <s v="Cali progresa contigo 2016 - 2019"/>
    <s v="1. Cali Social y Diversa"/>
    <s v="No aplica"/>
    <s v="No aplica"/>
    <s v="Desarrollo Social MMDS01"/>
    <s v="MISIONAL"/>
    <s v="MMDS01.07"/>
    <x v="13"/>
    <s v="NO APLICA"/>
    <s v="MMDS01.07.18.P19"/>
    <s v="MMDS01.07.18.FT07"/>
    <x v="72"/>
    <s v="NUEVO"/>
    <x v="0"/>
    <m/>
    <m/>
    <x v="12"/>
    <x v="0"/>
    <x v="0"/>
    <s v="Número de personas que reciben atencion humanitaria inmediata sobre Número de total de personas que solicitan la atención humanitaria de acuerdo con los terminos de ley"/>
    <m/>
    <x v="1"/>
    <n v="1"/>
    <n v="1"/>
    <n v="1"/>
    <n v="1"/>
    <m/>
    <m/>
    <m/>
    <n v="1"/>
    <m/>
    <m/>
    <m/>
    <m/>
    <m/>
    <m/>
    <m/>
    <m/>
    <s v="CRECIENTE"/>
    <m/>
    <x v="23"/>
    <m/>
    <m/>
    <s v=""/>
    <m/>
    <x v="0"/>
    <m/>
    <m/>
    <s v="LUIS PALTA"/>
    <s v="Se elaboró en junio de 2019"/>
    <m/>
  </r>
  <r>
    <n v="74"/>
    <s v="Cali progresa contigo 2016 - 2019"/>
    <s v="1. Cali Social y Diversa"/>
    <s v="4106. Lucha contra la pobreza extrema"/>
    <s v="4106001. Atención a población en extrema vulnerabilidad."/>
    <s v="Desarrollo Social MMDS01"/>
    <s v="MISIONAL"/>
    <s v="MMDS01.07"/>
    <x v="13"/>
    <s v="NO APLICA"/>
    <s v="No Aplica"/>
    <s v="MMDS01.07.18.FT08"/>
    <x v="73"/>
    <s v="NUEVO"/>
    <x v="0"/>
    <m/>
    <m/>
    <x v="12"/>
    <x v="2"/>
    <x v="0"/>
    <s v="Número de Familias y Hogares en situacion de pobreza o pobreza extrema que son atendidos sobre Número total de Familias y Hogares potencialmente beneficiarios en la cuidad de Cali."/>
    <m/>
    <x v="1"/>
    <n v="1"/>
    <n v="1"/>
    <n v="1"/>
    <n v="1"/>
    <m/>
    <m/>
    <m/>
    <n v="0.372"/>
    <m/>
    <m/>
    <m/>
    <m/>
    <m/>
    <m/>
    <m/>
    <m/>
    <s v="CRECIENTE"/>
    <m/>
    <x v="46"/>
    <m/>
    <m/>
    <s v=""/>
    <m/>
    <x v="1"/>
    <m/>
    <m/>
    <s v="LUIS PALTA"/>
    <s v="Se elaboró en junio de 2019"/>
    <m/>
  </r>
  <r>
    <n v="75"/>
    <s v="Cali progresa contigo 2016 - 2019"/>
    <s v="1. Cali Social y Diversa"/>
    <s v="No aplica"/>
    <s v="No aplica"/>
    <s v="Desarrollo Social MMDS01"/>
    <s v="MISIONAL"/>
    <s v="MMDS01.07"/>
    <x v="13"/>
    <s v="NO APLICA"/>
    <s v="MMDS01.07.18.P08 -  MMDS01.07.18.P09 - MMDS01.07.18.P10 - MMDS01.07.18.P11 -  MMDS01.07.18.P12 - MMDS01.07.18.P13 - MMDS01.07.18.P14 - MMDS01.07.18.P15 - MMDS01.07.18.P16 - MMDS01.07.18.P17 - MMDS01.07.18.P18 - MMDS01.07.18.P19 - MMDS01.07.18.P20"/>
    <s v="MMDS01.07.18.FT09"/>
    <x v="74"/>
    <s v="NUEVO"/>
    <x v="0"/>
    <m/>
    <m/>
    <x v="12"/>
    <x v="2"/>
    <x v="0"/>
    <s v="Número de personas que califican el servicio como satisfactorio sobre Número de personas que diligencian las encuestas de satisfacción con los servicios"/>
    <m/>
    <x v="1"/>
    <n v="1"/>
    <n v="1"/>
    <n v="1"/>
    <n v="1"/>
    <m/>
    <m/>
    <m/>
    <n v="1"/>
    <m/>
    <m/>
    <m/>
    <m/>
    <m/>
    <m/>
    <m/>
    <m/>
    <s v="CRECIENTE"/>
    <m/>
    <x v="23"/>
    <m/>
    <m/>
    <s v=""/>
    <m/>
    <x v="0"/>
    <m/>
    <m/>
    <s v="LUIS PALTA"/>
    <s v="Se elaboró en junio de 2019"/>
    <m/>
  </r>
  <r>
    <n v="76"/>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1"/>
    <x v="75"/>
    <s v="ACTIVO"/>
    <x v="0"/>
    <m/>
    <m/>
    <x v="8"/>
    <x v="0"/>
    <x v="0"/>
    <s v="Sumatoria de los avances porcentuales de los programas del PGIRS sobre Número de programas del PGIRS"/>
    <s v="(V1 / V2) * 100"/>
    <x v="2"/>
    <m/>
    <m/>
    <m/>
    <m/>
    <m/>
    <m/>
    <m/>
    <m/>
    <m/>
    <m/>
    <m/>
    <m/>
    <m/>
    <m/>
    <m/>
    <m/>
    <m/>
    <m/>
    <x v="19"/>
    <m/>
    <m/>
    <s v=""/>
    <s v="NO APLICA"/>
    <x v="4"/>
    <s v="NO APLICA"/>
    <s v="CRÍTICO"/>
    <s v="ALEJANDRO CARVAJAL"/>
    <m/>
    <m/>
  </r>
  <r>
    <n v="77"/>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MEDE01.04.04 Expediente Municipal"/>
    <s v="MEDE01.04.04.18.P03"/>
    <s v="MEDE01.04.18.FT02"/>
    <x v="76"/>
    <s v="ACTIVO"/>
    <x v="2"/>
    <s v="ELIMINADO"/>
    <m/>
    <x v="8"/>
    <x v="1"/>
    <x v="0"/>
    <s v="Sumatoria de los resultados de los programas del PGIRS  sobre el Número de programas del PGIRS"/>
    <s v="(V1 / V2)"/>
    <x v="0"/>
    <m/>
    <n v="1"/>
    <m/>
    <n v="1"/>
    <m/>
    <m/>
    <m/>
    <m/>
    <m/>
    <m/>
    <m/>
    <m/>
    <m/>
    <m/>
    <m/>
    <m/>
    <m/>
    <m/>
    <x v="19"/>
    <m/>
    <n v="0"/>
    <s v=""/>
    <s v="NO APLICA"/>
    <x v="4"/>
    <s v="NO APLICA"/>
    <s v="CRÍTICO"/>
    <s v="ALEJANDRO CARVAJAL"/>
    <s v="Se eliminó Indicador en Mayo"/>
    <m/>
  </r>
  <r>
    <n v="78"/>
    <s v="Cali progresa contigo 2016 - 2019"/>
    <s v="5. Cali participativa y bien gobernada"/>
    <s v="5.1. Gerencia Pública basada en resultados y la defensa de lo público"/>
    <s v="5.1.2. Información de calidad para la planificación territorial"/>
    <s v="MEDE01 Direccionamiento Estratégico"/>
    <s v="ESTRATEGICO"/>
    <s v="MEDE01.04"/>
    <x v="14"/>
    <s v="Expediente Municipal"/>
    <s v="MEDE01.04.04.18.P02"/>
    <s v="MEDE01.04.18.FT03"/>
    <x v="77"/>
    <s v="ACTIVO"/>
    <x v="0"/>
    <m/>
    <m/>
    <x v="8"/>
    <x v="0"/>
    <x v="0"/>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m/>
    <n v="0.20799999999999999"/>
    <m/>
    <n v="0.25"/>
    <n v="0.28000000000000003"/>
    <m/>
    <m/>
    <m/>
    <m/>
    <m/>
    <m/>
    <m/>
    <m/>
    <m/>
    <m/>
    <m/>
    <m/>
    <m/>
    <x v="51"/>
    <m/>
    <n v="0"/>
    <s v="POSITIVA"/>
    <s v="NO APLICA"/>
    <x v="0"/>
    <s v="NO APLICA"/>
    <s v="CRÍTICO"/>
    <s v="ALEJANDRO CARVAJAL"/>
    <m/>
    <m/>
  </r>
  <r>
    <n v="79"/>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1"/>
    <x v="78"/>
    <s v="ACTIVO"/>
    <x v="0"/>
    <m/>
    <m/>
    <x v="8"/>
    <x v="0"/>
    <x v="0"/>
    <s v="Porcentaje de avance de la implementación del Plan Estadístico Territorial del año en curso sobre Porcentaje de avance de la implementeación del Plan Estadístico Teritorial proyectado para el año en curso"/>
    <s v="(V1/V2)*100"/>
    <x v="0"/>
    <m/>
    <n v="0.4"/>
    <m/>
    <n v="1"/>
    <n v="0.17"/>
    <m/>
    <m/>
    <m/>
    <m/>
    <m/>
    <m/>
    <m/>
    <m/>
    <m/>
    <m/>
    <m/>
    <m/>
    <m/>
    <x v="52"/>
    <m/>
    <n v="0"/>
    <s v=""/>
    <s v="NO APLICA"/>
    <x v="3"/>
    <s v="NO APLICA"/>
    <s v="CRÍTICO"/>
    <s v="ALEJANDRO CARVAJAL"/>
    <m/>
    <m/>
  </r>
  <r>
    <n v="80"/>
    <s v="Cali progresa contigo 2016 - 2019"/>
    <s v="5. Cali participativa y bien gobernada"/>
    <s v="5.1. Gerencia Pública basada en resultados y la defensa de lo público"/>
    <s v="5.1.2. Información de calidad para la planificación territorial"/>
    <s v="Direccionamiento Estratégico"/>
    <s v="ESTRATEGICO"/>
    <s v="MEDE01.07"/>
    <x v="15"/>
    <s v="Diseño, producción, análisis y divulgación de información"/>
    <s v="Implementación del Plan Estadístico Territorial - MEDE01.07.01.18.P02"/>
    <s v="MEDE01.07.18.FT02"/>
    <x v="79"/>
    <s v="ACTIVO"/>
    <x v="0"/>
    <m/>
    <m/>
    <x v="8"/>
    <x v="0"/>
    <x v="0"/>
    <s v="Metadatos elaborados en un año sobre Metadatos planeados para un año"/>
    <s v="(V1/V2)*100"/>
    <x v="2"/>
    <m/>
    <m/>
    <m/>
    <n v="1"/>
    <m/>
    <m/>
    <m/>
    <m/>
    <m/>
    <m/>
    <m/>
    <m/>
    <m/>
    <m/>
    <m/>
    <m/>
    <m/>
    <m/>
    <x v="19"/>
    <m/>
    <n v="0"/>
    <s v=""/>
    <s v="NO APLICA"/>
    <x v="4"/>
    <s v="NO APLICA"/>
    <s v="CRÍTICO"/>
    <s v="ALEJANDRO CARVAJAL"/>
    <m/>
    <m/>
  </r>
  <r>
    <n v="81"/>
    <s v="Cali progresa contigo 2016 - 2019"/>
    <s v="4.2 Cali Amable y Sostenible"/>
    <s v="4.2.6 Gestión Efeciente para la Prestación de los Servicios Públicos"/>
    <s v="4.2.6.1 Servicios Públicos Domiciliarios y TIC"/>
    <s v="Desarrollo Social - MMDS01"/>
    <s v="MISIONAL"/>
    <s v="MMDS01.08"/>
    <x v="16"/>
    <s v="MMDS01.08.01"/>
    <s v="MMDS01.08.01.18.P02"/>
    <s v="MMDS01.08.18.FT01"/>
    <x v="80"/>
    <s v="ACTIVO"/>
    <x v="0"/>
    <m/>
    <m/>
    <x v="13"/>
    <x v="0"/>
    <x v="0"/>
    <s v="Número de habitantes del área rural cubiertos con acueductos con plantas de tratamiento de agua potable durante la vigencia sobre Número de habitantes del área rural de Cali durante la vigencia) por cien"/>
    <s v="(V1 / V2) * 100"/>
    <x v="0"/>
    <m/>
    <n v="0.2"/>
    <m/>
    <n v="1"/>
    <n v="0.44"/>
    <m/>
    <m/>
    <m/>
    <m/>
    <m/>
    <m/>
    <m/>
    <m/>
    <m/>
    <m/>
    <m/>
    <m/>
    <m/>
    <x v="53"/>
    <m/>
    <n v="0"/>
    <s v="POSITIVA"/>
    <s v="NO APLICA"/>
    <x v="0"/>
    <s v="NO APLICA"/>
    <s v="CRÍTICO"/>
    <s v="SANDRA ESCOBAR"/>
    <m/>
    <m/>
  </r>
  <r>
    <n v="82"/>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2"/>
    <x v="81"/>
    <s v="ACTIVO"/>
    <x v="0"/>
    <m/>
    <m/>
    <x v="13"/>
    <x v="0"/>
    <x v="0"/>
    <s v="Número de habitantes del área rural cubiertos con alcantarillados con plantas de tratamiento de aguas residuales durante la vigencia sobre Número de habitantes del área rural de Cali durante la vigencia) por cien"/>
    <s v="(V1 / V2) * 100"/>
    <x v="0"/>
    <m/>
    <n v="0.8"/>
    <m/>
    <n v="0.8"/>
    <n v="0.99"/>
    <m/>
    <m/>
    <m/>
    <m/>
    <m/>
    <m/>
    <m/>
    <m/>
    <m/>
    <m/>
    <m/>
    <m/>
    <m/>
    <x v="54"/>
    <m/>
    <n v="0"/>
    <s v="POSITIVA"/>
    <s v="NO APLICA"/>
    <x v="0"/>
    <s v="NO APLICA"/>
    <s v="CRÍTICO"/>
    <s v="SANDRA ESCOBAR"/>
    <m/>
    <m/>
  </r>
  <r>
    <n v="83"/>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3"/>
    <x v="82"/>
    <s v="ACTIVO"/>
    <x v="0"/>
    <m/>
    <m/>
    <x v="13"/>
    <x v="0"/>
    <x v="0"/>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m/>
    <n v="0.8"/>
    <m/>
    <n v="0.8"/>
    <n v="0.62"/>
    <m/>
    <m/>
    <m/>
    <m/>
    <m/>
    <m/>
    <m/>
    <m/>
    <m/>
    <m/>
    <m/>
    <m/>
    <m/>
    <x v="55"/>
    <m/>
    <n v="0"/>
    <s v=""/>
    <s v="NO APLICA"/>
    <x v="2"/>
    <s v="NO APLICA"/>
    <s v="CRÍTICO"/>
    <s v="SANDRA ESCOBAR"/>
    <m/>
    <m/>
  </r>
  <r>
    <n v="84"/>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4"/>
    <x v="83"/>
    <s v="ACTIVO"/>
    <x v="0"/>
    <m/>
    <m/>
    <x v="13"/>
    <x v="0"/>
    <x v="0"/>
    <s v="Número de sistemas de abastos construidos o mejorados durante el periodo sobre Número de sistemas de abasto proyectados a construir o mejorar en la zona rural de Cali durante el periodo) por cien"/>
    <s v="(V1 / V2) * 100"/>
    <x v="0"/>
    <m/>
    <n v="0.3"/>
    <m/>
    <n v="0.3"/>
    <n v="0"/>
    <m/>
    <m/>
    <m/>
    <m/>
    <m/>
    <m/>
    <m/>
    <m/>
    <m/>
    <m/>
    <m/>
    <m/>
    <m/>
    <x v="33"/>
    <m/>
    <n v="0"/>
    <s v=""/>
    <s v="NO APLICA"/>
    <x v="1"/>
    <s v="NO APLICA"/>
    <s v="CRÍTICO"/>
    <s v="SANDRA ESCOBAR"/>
    <m/>
    <m/>
  </r>
  <r>
    <n v="85"/>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5"/>
    <x v="84"/>
    <s v="ACTIVO"/>
    <x v="0"/>
    <m/>
    <m/>
    <x v="13"/>
    <x v="0"/>
    <x v="0"/>
    <s v="Número de sistemas de remoción de aguas residuales construidos o mejorados durante el periodo sobre Número de sistemas de remoción de aguas residuales proyectados a construir o mejorar en la zona rural de Cali durante el periodo) por cien"/>
    <s v="(V1 / V2) * 100"/>
    <x v="0"/>
    <m/>
    <n v="0.7"/>
    <m/>
    <n v="0.7"/>
    <n v="0.69"/>
    <m/>
    <m/>
    <m/>
    <m/>
    <m/>
    <m/>
    <m/>
    <m/>
    <m/>
    <m/>
    <m/>
    <m/>
    <m/>
    <x v="56"/>
    <m/>
    <n v="0"/>
    <s v=""/>
    <s v="NO APLICA"/>
    <x v="0"/>
    <s v="NO APLICA"/>
    <s v="CRÍTICO"/>
    <s v="SANDRA ESCOBAR"/>
    <m/>
    <m/>
  </r>
  <r>
    <n v="86"/>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6"/>
    <x v="85"/>
    <s v="ACTIVO"/>
    <x v="0"/>
    <m/>
    <m/>
    <x v="13"/>
    <x v="0"/>
    <x v="0"/>
    <s v="Número de asistencias realizadas a las Juntas Administradoras de Acueducto y Alcantarillado sobre Número de asistencias (en componentes técnicos, sociales y economicos) programadas en la zona rural de Cali"/>
    <s v="(V1 / V2) * 100"/>
    <x v="1"/>
    <n v="0.1"/>
    <n v="0.5"/>
    <n v="0.75"/>
    <n v="1"/>
    <n v="0.11"/>
    <m/>
    <m/>
    <n v="0.41"/>
    <m/>
    <m/>
    <m/>
    <m/>
    <m/>
    <m/>
    <m/>
    <m/>
    <m/>
    <n v="1.0999999999999999"/>
    <x v="57"/>
    <n v="0"/>
    <n v="0"/>
    <s v=""/>
    <s v="SOBRESALIENTE"/>
    <x v="0"/>
    <s v="CRÍTICO"/>
    <s v="CRÍTICO"/>
    <s v="SANDRA ESCOBAR"/>
    <m/>
    <m/>
  </r>
  <r>
    <n v="87"/>
    <s v="Cali progresa contigo 2016 - 2019"/>
    <s v="4.2 Cali Amable y Sostenible"/>
    <s v="4.2.6 Gestión Efeciente para la Prestación de los Servicios Públicos"/>
    <s v="4.2.6.1 Servicios Públicos Domiciliarios y TIC"/>
    <s v="Desarrollo Social - MMDS01"/>
    <s v="MISIONAL"/>
    <s v="MMDS01.08"/>
    <x v="16"/>
    <s v="Apoyo para el mejoramiento de la cobertura y calidad en la prestación de servicios de agua potable y saneamiento básico en la zona rural"/>
    <s v="MMDS01.08.01.18.P01"/>
    <s v="MMDS01.08.18.FT07"/>
    <x v="86"/>
    <s v="ACTIVO"/>
    <x v="0"/>
    <m/>
    <m/>
    <x v="13"/>
    <x v="0"/>
    <x v="0"/>
    <s v="Número de asistencias realizadas a las Juntas Administradoras de Acueducto y Alcantarillado sobre Número de Juntas Administradoras de Acueducto y Alcantarillado de la zona rural de Cali"/>
    <s v="(V1 / V2) * 100"/>
    <x v="1"/>
    <n v="0.25"/>
    <n v="0.5"/>
    <n v="0.75"/>
    <n v="1"/>
    <n v="0.48"/>
    <m/>
    <m/>
    <n v="0.66"/>
    <m/>
    <m/>
    <m/>
    <m/>
    <m/>
    <m/>
    <m/>
    <m/>
    <m/>
    <n v="1.92"/>
    <x v="58"/>
    <n v="0"/>
    <n v="0"/>
    <s v="POSITIVA"/>
    <s v="SOBRESALIENTE"/>
    <x v="0"/>
    <s v="CRÍTICO"/>
    <s v="CRÍTICO"/>
    <s v="SANDRA ESCOBAR"/>
    <m/>
    <m/>
  </r>
  <r>
    <n v="88"/>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8"/>
    <x v="87"/>
    <s v="ACTIVO"/>
    <x v="0"/>
    <m/>
    <m/>
    <x v="13"/>
    <x v="0"/>
    <x v="0"/>
    <s v="Número  de suscriptores de  los estratos 1, 2 y 3   beneficiados del subsidio de acueducto en el municipio de Santiago de Cali sobre Número de total de suscriptores de los estratos 1, 2 y 3 en el municipio de Santiago de Cali"/>
    <s v="(V1 / V2) * 100"/>
    <x v="1"/>
    <n v="1"/>
    <n v="1"/>
    <n v="1"/>
    <n v="1"/>
    <n v="1"/>
    <m/>
    <m/>
    <n v="1"/>
    <m/>
    <m/>
    <m/>
    <m/>
    <m/>
    <m/>
    <m/>
    <m/>
    <m/>
    <n v="1"/>
    <x v="23"/>
    <n v="0"/>
    <n v="0"/>
    <s v=""/>
    <s v="SOBRESALIENTE"/>
    <x v="0"/>
    <s v="CRÍTICO"/>
    <s v="CRÍTICO"/>
    <s v="SANDRA ESCOBAR"/>
    <s v="A marzo 31/2019, el prestador EMCALI EICE ESP no ha presentado cuenta de cobro por deficit de subsidios en el servicio de acueducto por lo cual no es posible medir el indicador de cobertura de subsidios en este mes"/>
    <m/>
  </r>
  <r>
    <n v="89"/>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09"/>
    <x v="88"/>
    <s v="ACTIVO"/>
    <x v="0"/>
    <m/>
    <m/>
    <x v="13"/>
    <x v="0"/>
    <x v="0"/>
    <s v="Número total de cuentas de cobro verificadas por el municipio sobre Número de cuentas de cobro por deficit de subsidios radicadas por las ESPD"/>
    <s v="(V1 / V2) * 100"/>
    <x v="0"/>
    <m/>
    <n v="1"/>
    <m/>
    <n v="1"/>
    <n v="1"/>
    <m/>
    <m/>
    <m/>
    <m/>
    <m/>
    <m/>
    <m/>
    <m/>
    <m/>
    <m/>
    <m/>
    <m/>
    <m/>
    <x v="23"/>
    <m/>
    <n v="0"/>
    <s v=""/>
    <s v="NO APLICA"/>
    <x v="0"/>
    <s v="NO APLICA"/>
    <s v="CRÍTICO"/>
    <s v="SANDRA ESCOBAR"/>
    <m/>
    <m/>
  </r>
  <r>
    <n v="90"/>
    <s v="Cali progresa contigo 2016 - 2019"/>
    <s v="4.2 Cali Amable y Sostenible"/>
    <s v="4.2.6 Gestión Efeciente para la Prestación de los Servicios Públicos"/>
    <s v="4.2.6.1 Servicios Públicos Domiciliarios y TIC"/>
    <s v="Desarrollo Social - MMDS01"/>
    <s v="MISIONAL"/>
    <s v="MMDS01.08"/>
    <x v="16"/>
    <s v="MMDS01.08.02"/>
    <s v="MMDS01.08.02.18.P03"/>
    <s v="MMDS01.08.18.FT10"/>
    <x v="89"/>
    <s v="ACTIVO"/>
    <x v="0"/>
    <m/>
    <m/>
    <x v="13"/>
    <x v="0"/>
    <x v="0"/>
    <s v="Número de suscriptores de los estratos 1 y 2  beneficiados con el programa de mínimo vital sobre Número total de suscriptores de los estratos 1 y 2 registrados en el Municipio de Santiago de Cali"/>
    <s v="(V1 / V2) * 100"/>
    <x v="1"/>
    <n v="0.95"/>
    <n v="0.95"/>
    <n v="0.95"/>
    <n v="0.95"/>
    <n v="0"/>
    <m/>
    <m/>
    <n v="0.93"/>
    <m/>
    <m/>
    <m/>
    <m/>
    <m/>
    <m/>
    <m/>
    <m/>
    <m/>
    <n v="0"/>
    <x v="59"/>
    <n v="0"/>
    <n v="0"/>
    <s v=""/>
    <s v="CRÍTICO"/>
    <x v="0"/>
    <s v="CRÍTICO"/>
    <s v="CRÍTICO"/>
    <s v="SANDRA ESCOBAR"/>
    <s v="El 26 de febrero de 2019, el prestador radicó cuenta de cobro del programa de minimo vital del último cuatrimestre 2018 por valor de $ 6.001.003.606 _x000a_A marzo 31/2019, el prestador EMCALI EICE ESP no ha presentado cuenta de cobro por el programa de minimo vital vigencia 2019. Por lo tanto, no hay información 2019 para medir el indicador."/>
    <m/>
  </r>
  <r>
    <n v="91"/>
    <s v="Cali progresa contigo 2016 - 2019"/>
    <s v="4.2 Cali Amable y Sostenible"/>
    <s v="4.2.6 Gestión Efeciente para la Prestación de los Servicios Públicos"/>
    <s v="4.2.6.1 Servicios Públicos Domiciliarios y TIC"/>
    <s v="Desarrollo Social - MMDS01"/>
    <s v="MISIONAL"/>
    <s v="MMDS01.08"/>
    <x v="16"/>
    <s v="MMDS01.08.02"/>
    <s v="MMDS01.08.02.18.P01"/>
    <s v="MMDS01.08.18.FT11"/>
    <x v="90"/>
    <s v="ACTIVO"/>
    <x v="0"/>
    <m/>
    <m/>
    <x v="13"/>
    <x v="0"/>
    <x v="0"/>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n v="0.25"/>
    <n v="0.5"/>
    <n v="0.75"/>
    <n v="1"/>
    <n v="1"/>
    <m/>
    <m/>
    <n v="1"/>
    <m/>
    <m/>
    <m/>
    <m/>
    <m/>
    <m/>
    <m/>
    <m/>
    <m/>
    <n v="4"/>
    <x v="60"/>
    <n v="0"/>
    <n v="0"/>
    <s v="POSITIVA"/>
    <s v="SOBRESALIENTE"/>
    <x v="0"/>
    <s v="CRÍTICO"/>
    <s v="CRÍTICO"/>
    <s v="SANDRA ESCOBAR"/>
    <s v="Revisar Indicador"/>
    <m/>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s v="MISIONAL"/>
    <s v="MMDS01.09"/>
    <x v="16"/>
    <s v="Gestión de Residuos, Aseguramiento de la prestación de los servicios de agua potable y saneamiento básico en la zona rural "/>
    <s v="MMDS01.08.06.18.P05, MMDS01.08.04.18.P01"/>
    <s v="MMDS01.08.18.FT12"/>
    <x v="91"/>
    <s v="NO APLICA"/>
    <x v="3"/>
    <m/>
    <m/>
    <x v="13"/>
    <x v="0"/>
    <x v="0"/>
    <s v="Número de visitas de seguimiento  realizadas sobre Número de visitas de seguimiento  programadas"/>
    <s v="(V1 / V2) * 100"/>
    <x v="1"/>
    <n v="0.8"/>
    <n v="0.8"/>
    <n v="0.8"/>
    <n v="0.8"/>
    <m/>
    <m/>
    <m/>
    <m/>
    <m/>
    <m/>
    <m/>
    <m/>
    <m/>
    <m/>
    <m/>
    <m/>
    <m/>
    <m/>
    <x v="19"/>
    <n v="0"/>
    <n v="0"/>
    <s v=""/>
    <m/>
    <x v="4"/>
    <s v="CRÍTICO"/>
    <s v="CRÍTICO"/>
    <s v="SANDRA ESCOBAR"/>
    <s v="Entró en vigencia en mayo de 2019"/>
    <m/>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0"/>
    <x v="16"/>
    <s v="Gestión de Residuos"/>
    <s v="MMDS01.08.06.18.P05"/>
    <s v="MMDS01.08.18.FT13"/>
    <x v="92"/>
    <s v="NO APLICA"/>
    <x v="3"/>
    <m/>
    <m/>
    <x v="13"/>
    <x v="2"/>
    <x v="0"/>
    <s v="Número de novedades detectadas en el periodo inmediatamente anterior sobre Número de novedades detectadas en el periodo "/>
    <s v="(V2 / V1) -1*100"/>
    <x v="1"/>
    <n v="-0.02"/>
    <n v="-0.02"/>
    <n v="-0.02"/>
    <n v="-0.02"/>
    <m/>
    <m/>
    <m/>
    <m/>
    <m/>
    <m/>
    <m/>
    <m/>
    <m/>
    <m/>
    <m/>
    <m/>
    <m/>
    <m/>
    <x v="19"/>
    <n v="0"/>
    <n v="0"/>
    <s v=""/>
    <m/>
    <x v="4"/>
    <s v="CRÍTICO"/>
    <s v="CRÍTICO"/>
    <s v="SANDRA ESCOBAR"/>
    <s v="Entró en vigencia en mayo de 2019"/>
    <m/>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s v="MISIONAL"/>
    <s v="MMDS01.11"/>
    <x v="16"/>
    <s v="Gestión de Residuos"/>
    <s v="MMDS01.08.06.18.P05"/>
    <s v="MMDS01.08.18.FT14"/>
    <x v="93"/>
    <s v="NO APLICA"/>
    <x v="3"/>
    <m/>
    <m/>
    <x v="13"/>
    <x v="0"/>
    <x v="0"/>
    <s v="Número de novedades atendidas oportunamente sobre Número de novedades reportadas"/>
    <s v="(V1 / V2) * 100"/>
    <x v="1"/>
    <n v="1"/>
    <n v="1"/>
    <n v="1"/>
    <n v="1"/>
    <m/>
    <m/>
    <m/>
    <m/>
    <m/>
    <m/>
    <m/>
    <m/>
    <m/>
    <m/>
    <m/>
    <m/>
    <m/>
    <m/>
    <x v="19"/>
    <n v="0"/>
    <n v="0"/>
    <s v=""/>
    <m/>
    <x v="4"/>
    <s v="CRÍTICO"/>
    <s v="CRÍTICO"/>
    <s v="SANDRA ESCOBAR"/>
    <s v="Entró en vigencia en mayo de 2019"/>
    <m/>
  </r>
  <r>
    <n v="95"/>
    <s v="Cali progresa contigo 2016 - 2019"/>
    <s v="4.5. Cali Participativa y Bien Gobernada"/>
    <s v="4.2.6 Gestión Efeciente para la Prestación de los Servicios Públicos"/>
    <s v="4512. Información de Calidad para la Planificación Territorial"/>
    <s v="MMDI02 Desarrollo Integral del Territorio "/>
    <s v="MISIONAL"/>
    <s v="MMDI02.01"/>
    <x v="17"/>
    <s v="MMDI02.01.01 Conservación Catastral"/>
    <s v="MMDI02.01.01.18.P19, MMDI02.01.01.18.P20, MMDI02.01.01.18.P21, MMDI02.01.01.18.P22"/>
    <s v="MMDI02.01.01.18.FT01"/>
    <x v="94"/>
    <s v="ACTIVO"/>
    <x v="0"/>
    <m/>
    <m/>
    <x v="14"/>
    <x v="0"/>
    <x v="0"/>
    <s v="Número de Mutaciones Realizadas  sobre el Número de Mutaciones Radicadas por cien (100) ."/>
    <s v="(V1 / V2) * 100"/>
    <x v="1"/>
    <n v="0.3"/>
    <n v="0.5"/>
    <n v="0.7"/>
    <n v="1"/>
    <n v="0.22"/>
    <m/>
    <m/>
    <m/>
    <m/>
    <m/>
    <m/>
    <m/>
    <m/>
    <m/>
    <m/>
    <m/>
    <m/>
    <n v="0.73333333333333339"/>
    <x v="33"/>
    <n v="0"/>
    <n v="0"/>
    <s v=""/>
    <s v="SATISFACTORIO"/>
    <x v="5"/>
    <s v="CRÍTICO"/>
    <s v="CRÍTICO"/>
    <s v="ANSELMO CORRAL"/>
    <m/>
    <m/>
  </r>
  <r>
    <n v="96"/>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1 Conservación Catastral"/>
    <s v="MMDI02.01.01.18.P19, MMDI02.01.01.18.P20, MMDI02.01.01.18.P21, MMDI02.01.01.18.P22"/>
    <s v="MMDI02.01.01.18.FT02"/>
    <x v="95"/>
    <s v="ACTIVO"/>
    <x v="0"/>
    <m/>
    <m/>
    <x v="14"/>
    <x v="1"/>
    <x v="0"/>
    <s v="Número de solicitudes realizadas a tiempo sobre el Número de solicitudes de mutacion radicadas por cien (100)"/>
    <s v="(V1 / V2) * 100"/>
    <x v="3"/>
    <n v="1"/>
    <n v="1"/>
    <n v="1"/>
    <n v="1"/>
    <n v="0"/>
    <n v="0.03"/>
    <n v="0.03"/>
    <m/>
    <m/>
    <m/>
    <m/>
    <m/>
    <m/>
    <m/>
    <m/>
    <m/>
    <m/>
    <n v="0.03"/>
    <x v="33"/>
    <n v="0"/>
    <n v="0"/>
    <s v=""/>
    <s v="CRÍTICO"/>
    <x v="5"/>
    <s v="CRÍTICO"/>
    <s v="CRÍTICO"/>
    <s v="ANSELMO CORRAL"/>
    <m/>
    <m/>
  </r>
  <r>
    <n v="97"/>
    <s v="Cali progresa contigo 2016 - 2019"/>
    <s v="4.5. Cali Participativa y Bien Gobernada"/>
    <s v="4.5.0.1 Gerencia pública basada en resultado y defensa en lo publico"/>
    <s v="4512. Información de Calidad para la Planificación Territorial"/>
    <s v="MMDI02 Desarrollo Integral del Territorio "/>
    <s v="MISIONAL"/>
    <s v="MMDI02.01"/>
    <x v="17"/>
    <s v="MMDI02.01.02 Actualización Catastral"/>
    <s v="MMDI02.01.02.18.P01"/>
    <s v="MMDI02.01.01.18.FT03"/>
    <x v="96"/>
    <s v="ACTIVO"/>
    <x v="0"/>
    <m/>
    <m/>
    <x v="14"/>
    <x v="2"/>
    <x v="0"/>
    <s v="Número de solicitudes de  quejas y peticiones atendidas a favor de los ciudadanos de las comunas actualizadas sobre Número de quejas y peticiones recibidas de las comunas actualizadas por (100)."/>
    <s v="(V1 / V2) * 100"/>
    <x v="1"/>
    <n v="0.01"/>
    <n v="0.01"/>
    <n v="0.01"/>
    <n v="0.01"/>
    <n v="0.219"/>
    <m/>
    <m/>
    <n v="0"/>
    <m/>
    <m/>
    <m/>
    <m/>
    <m/>
    <m/>
    <m/>
    <m/>
    <m/>
    <n v="4.5662100456621002E-2"/>
    <x v="33"/>
    <m/>
    <m/>
    <s v=""/>
    <s v="CRÍTICO"/>
    <x v="5"/>
    <m/>
    <m/>
    <s v="ANSELMO CORRAL"/>
    <s v="Se incorporaron en julio de 2019"/>
    <m/>
  </r>
  <r>
    <n v="98"/>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4"/>
    <x v="97"/>
    <s v="NO APLICA"/>
    <x v="1"/>
    <s v="NUEVO"/>
    <m/>
    <x v="14"/>
    <x v="0"/>
    <x v="0"/>
    <s v="Número de predios modificados en la variable física sobre Predios de la base de datos cartográfica"/>
    <s v="(V1 / V2) * 100"/>
    <x v="3"/>
    <n v="1"/>
    <n v="1"/>
    <n v="1"/>
    <n v="1"/>
    <m/>
    <m/>
    <m/>
    <m/>
    <m/>
    <m/>
    <m/>
    <m/>
    <m/>
    <m/>
    <m/>
    <m/>
    <m/>
    <m/>
    <x v="19"/>
    <m/>
    <m/>
    <s v=""/>
    <m/>
    <x v="4"/>
    <m/>
    <m/>
    <s v="ANSELMO CORRAL"/>
    <s v="Se incorporaron en julio de 2019"/>
    <m/>
  </r>
  <r>
    <n v="99"/>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5"/>
    <x v="98"/>
    <s v="NO APLICA"/>
    <x v="1"/>
    <s v="NUEVO"/>
    <m/>
    <x v="14"/>
    <x v="0"/>
    <x v="0"/>
    <s v="Número de Rectificaciones de oficio realizadas en el periodo fiscal sobre Número de inconsistencias identificadas"/>
    <s v="(V1 / V2) * 100"/>
    <x v="1"/>
    <n v="0.3"/>
    <n v="0.5"/>
    <n v="0.7"/>
    <n v="1"/>
    <m/>
    <m/>
    <m/>
    <m/>
    <m/>
    <m/>
    <m/>
    <m/>
    <m/>
    <m/>
    <m/>
    <m/>
    <m/>
    <m/>
    <x v="19"/>
    <m/>
    <m/>
    <s v=""/>
    <m/>
    <x v="4"/>
    <m/>
    <m/>
    <s v="ANSELMO CORRAL"/>
    <s v="Se incorporaron en julio de 2019"/>
    <m/>
  </r>
  <r>
    <n v="100"/>
    <s v="Cali progresa contigo 2016 - 2019"/>
    <s v="4.5. Cali Participativa y Bien Gobernada"/>
    <s v="451. Gerencia pública basada en resultados y la defensa de lo público"/>
    <s v="4512. Información de Calidad para la Planificación Territorial"/>
    <s v="MMDI02 Desarrollo Integral del Territorio "/>
    <s v="MISIONAL"/>
    <s v="MMDI02.01"/>
    <x v="17"/>
    <s v="MMDI02.01.01 Conservación Catastral"/>
    <s v="MMDI02.01.01.18.P19, MMDI02.01.01.18.P20, MMDI02.01.01.18.P21, MMDI02.01.01.18.P22"/>
    <s v="MMDI02.01.01.18.FT06"/>
    <x v="99"/>
    <s v="NO APLICA"/>
    <x v="1"/>
    <s v="NUEVO"/>
    <m/>
    <x v="14"/>
    <x v="1"/>
    <x v="0"/>
    <s v="Número de Visitas a Campo Atendidas sobre Número de Visitas a Campo Solicitadas"/>
    <s v="(V1 / V2) * 100"/>
    <x v="3"/>
    <n v="1"/>
    <n v="1"/>
    <n v="1"/>
    <n v="1"/>
    <m/>
    <m/>
    <m/>
    <m/>
    <m/>
    <m/>
    <m/>
    <m/>
    <m/>
    <m/>
    <m/>
    <m/>
    <m/>
    <m/>
    <x v="19"/>
    <m/>
    <m/>
    <s v=""/>
    <m/>
    <x v="4"/>
    <m/>
    <m/>
    <s v="ANSELMO CORRAL"/>
    <s v="Se incorporaron en julio de 2019"/>
    <m/>
  </r>
  <r>
    <n v="101"/>
    <s v="Cali progresa contigo 2016 - 2019"/>
    <s v="2. Cali amable y sostenible"/>
    <s v="2.2. Ordenamiento territorial e integración regional"/>
    <s v="Planificación y control del territorio"/>
    <s v="MMDI02 Desarrollo Integral del Territorio"/>
    <s v="MISIONAL"/>
    <s v="MMDI02.02"/>
    <x v="18"/>
    <s v="MMDI02.02.06 Conceptos Técnicos para el Desarrollo Físico"/>
    <s v="No Aplica"/>
    <s v="MMDI02.02.18.FT01"/>
    <x v="100"/>
    <s v="ACTIVO"/>
    <x v="0"/>
    <m/>
    <m/>
    <x v="15"/>
    <x v="1"/>
    <x v="0"/>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n v="0.9"/>
    <n v="0.9"/>
    <n v="0.9"/>
    <n v="0.9"/>
    <n v="0.73"/>
    <n v="0.79"/>
    <n v="0.86"/>
    <n v="0.7"/>
    <n v="0.71"/>
    <n v="0.7"/>
    <m/>
    <m/>
    <m/>
    <m/>
    <m/>
    <m/>
    <m/>
    <n v="0.95555555555555549"/>
    <x v="61"/>
    <n v="0"/>
    <n v="0"/>
    <s v=""/>
    <s v="SOBRESALIENTE"/>
    <x v="2"/>
    <s v="CRÍTICO"/>
    <s v="CRÍTICO"/>
    <s v="FREDDY VILLEGAS"/>
    <s v="No hay segumiento con FT, solo con matriz de reporte"/>
    <m/>
  </r>
  <r>
    <n v="102"/>
    <s v="Cali progresa contigo 2016 - 2019"/>
    <s v="2. Cali amable y sostenible"/>
    <s v="2.2. Ordenamiento territorial e integración regional"/>
    <s v="Planificación y control del territorio"/>
    <s v="MMDI02 Desarrollo Integral del Territorio"/>
    <s v="MISIONAL"/>
    <s v="MMDI02.02"/>
    <x v="18"/>
    <s v="NO APLICA"/>
    <s v="No Aplica"/>
    <s v="MMDI02.02.18.FT02"/>
    <x v="101"/>
    <s v="ACTIVO"/>
    <x v="0"/>
    <m/>
    <m/>
    <x v="15"/>
    <x v="0"/>
    <x v="0"/>
    <s v="Número  de proyectos de movilidad con concepto  tecnico favorable del comité de movilidad vial en ejecución sobre el Número  de proyectos de movilidad  con concepto  tecnico favorable  del comité de movilidad vial  por cien (100)"/>
    <s v="(V1 / V2) * 100"/>
    <x v="1"/>
    <n v="0.5"/>
    <n v="0.5"/>
    <n v="0.5"/>
    <n v="0.5"/>
    <n v="0.5"/>
    <m/>
    <m/>
    <n v="0"/>
    <m/>
    <m/>
    <m/>
    <m/>
    <m/>
    <m/>
    <m/>
    <m/>
    <m/>
    <n v="1"/>
    <x v="33"/>
    <n v="0"/>
    <n v="0"/>
    <s v=""/>
    <s v="SOBRESALIENTE"/>
    <x v="5"/>
    <s v="CRÍTICO"/>
    <s v="CRÍTICO"/>
    <s v="FREDDY VILLEGAS"/>
    <m/>
    <m/>
  </r>
  <r>
    <n v="103"/>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3"/>
    <x v="102"/>
    <s v="ACTIVO"/>
    <x v="0"/>
    <m/>
    <m/>
    <x v="16"/>
    <x v="0"/>
    <x v="1"/>
    <s v="Personas en edad de trabajar (PET) de la ciudad de Cali que asistieron a las ferias y jornadas de empleo"/>
    <s v="V1"/>
    <x v="3"/>
    <n v="100"/>
    <n v="200"/>
    <n v="300"/>
    <n v="300"/>
    <n v="0"/>
    <n v="0"/>
    <n v="0"/>
    <n v="0"/>
    <n v="0"/>
    <n v="0"/>
    <m/>
    <m/>
    <m/>
    <m/>
    <m/>
    <m/>
    <m/>
    <n v="0"/>
    <x v="33"/>
    <n v="0"/>
    <n v="0"/>
    <s v=""/>
    <s v="CRÍTICO"/>
    <x v="1"/>
    <s v="CRÍTICO"/>
    <s v="CRÍTICO"/>
    <s v="SANDRA ESCOBAR"/>
    <m/>
    <m/>
  </r>
  <r>
    <n v="104"/>
    <s v="Cali progresa contigo 2016 - 2019"/>
    <s v="4. Cali Emprendedora y Pujante"/>
    <s v="4.1. Fomento al Emprendimiento"/>
    <s v="4.1.3 Mecanismos de Apoyo al Emprendimiento"/>
    <s v="MMDI02. DESARROLLO INTEGRAL DEL TERRITORIO"/>
    <s v="MISIONAL"/>
    <s v="MMDI02.03"/>
    <x v="19"/>
    <s v="SERVICIOS PRODUCTIVOS Y COMERCIO COLABORATIVO :MMDI02.03.04"/>
    <s v="No Aplica"/>
    <s v="MMDI02.03.18.FT.04"/>
    <x v="103"/>
    <s v="ACTIVO"/>
    <x v="0"/>
    <m/>
    <m/>
    <x v="16"/>
    <x v="0"/>
    <x v="1"/>
    <s v="Número de Personas en edad de trabajar (PET) que viven en la cudad de cali que se beneficiaron de las rutas de empleo"/>
    <s v="V1"/>
    <x v="2"/>
    <m/>
    <m/>
    <m/>
    <n v="3000"/>
    <m/>
    <m/>
    <m/>
    <m/>
    <m/>
    <m/>
    <m/>
    <m/>
    <m/>
    <m/>
    <m/>
    <m/>
    <m/>
    <m/>
    <x v="19"/>
    <m/>
    <n v="0"/>
    <s v=""/>
    <s v="NO APLICA"/>
    <x v="4"/>
    <s v="NO APLICA"/>
    <s v="CRÍTICO"/>
    <s v="SANDRA ESCOBAR"/>
    <m/>
    <m/>
  </r>
  <r>
    <n v="105"/>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5"/>
    <x v="104"/>
    <s v="ACTIVO"/>
    <x v="0"/>
    <m/>
    <m/>
    <x v="16"/>
    <x v="0"/>
    <x v="1"/>
    <s v="Número de unidades produtivas fortalecidas a traves de los proyectos"/>
    <s v="V1"/>
    <x v="0"/>
    <m/>
    <n v="30"/>
    <m/>
    <n v="125"/>
    <n v="30"/>
    <m/>
    <m/>
    <m/>
    <m/>
    <m/>
    <n v="30"/>
    <m/>
    <m/>
    <m/>
    <m/>
    <m/>
    <m/>
    <m/>
    <x v="23"/>
    <m/>
    <n v="0.24"/>
    <s v=""/>
    <s v="NO APLICA"/>
    <x v="0"/>
    <s v="NO APLICA"/>
    <s v="CRÍTICO"/>
    <s v="SANDRA ESCOBAR"/>
    <m/>
    <m/>
  </r>
  <r>
    <n v="106"/>
    <s v="Cali progresa contigo 2016 - 2019"/>
    <s v="4. Cali Emprendedora y Pujante"/>
    <s v="4.1. Fomento al Emprendimiento"/>
    <s v="4.1.3 Mecanismos de Apoyo al Emprendimiento"/>
    <s v="MMDI02. DESARROLLO INTEGRAL DEL TERRITORIO"/>
    <s v="MISIONAL"/>
    <s v="MMDI02.03"/>
    <x v="19"/>
    <s v="Servicios Productivos y Comercio Colaborativo"/>
    <s v="No Aplica"/>
    <s v="MMDI02.03.18.FT.06"/>
    <x v="105"/>
    <s v="ACTIVO"/>
    <x v="0"/>
    <m/>
    <m/>
    <x v="16"/>
    <x v="2"/>
    <x v="0"/>
    <s v="Número de unidades productivas que logran avanzar de fase de ideación a fase de arranque sobre Número de unidades productivas caracterizadas en fase de ideación que reciben orientación"/>
    <s v="(V1/V2) *100"/>
    <x v="0"/>
    <m/>
    <n v="0.2"/>
    <m/>
    <n v="0.38"/>
    <n v="0"/>
    <m/>
    <m/>
    <m/>
    <m/>
    <m/>
    <n v="0"/>
    <m/>
    <m/>
    <m/>
    <m/>
    <m/>
    <m/>
    <m/>
    <x v="33"/>
    <m/>
    <n v="0"/>
    <s v=""/>
    <s v="NO APLICA"/>
    <x v="1"/>
    <s v="NO APLICA"/>
    <s v="CRÍTICO"/>
    <s v="SANDRA ESCOBAR"/>
    <s v="Esta en proceso de Contrataciòn el Operador que ejecutara el proyecto"/>
    <m/>
  </r>
  <r>
    <n v="107"/>
    <s v="Cali progresa contigo 2016 - 2019"/>
    <s v="2. Cali amable y sostenible"/>
    <s v="2.2. Ordenamiento territorial e integración regional"/>
    <s v="2.2.1. Planificación y control del territorio"/>
    <s v="Desarrollo Integral del Territorio - MMDI02"/>
    <s v="MISIONAL"/>
    <s v="MMDI02.04"/>
    <x v="20"/>
    <s v="Regulación del uso, manejo y aprovechamiento de los Recursos Naturales  - MMDI02.04.05"/>
    <s v="No Aplica"/>
    <s v="MMDI02.04.18.FT01"/>
    <x v="106"/>
    <s v="ACTIVO"/>
    <x v="0"/>
    <m/>
    <m/>
    <x v="17"/>
    <x v="2"/>
    <x v="4"/>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n v="100"/>
    <n v="100"/>
    <n v="100"/>
    <n v="100"/>
    <n v="71"/>
    <n v="71"/>
    <n v="69"/>
    <n v="66"/>
    <n v="69"/>
    <m/>
    <m/>
    <m/>
    <m/>
    <m/>
    <m/>
    <m/>
    <m/>
    <n v="1"/>
    <x v="23"/>
    <n v="0"/>
    <n v="0"/>
    <s v=""/>
    <s v="SOBRESALIENTE"/>
    <x v="0"/>
    <s v="CRÍTICO"/>
    <s v="CRÍTICO"/>
    <s v="ANSELMO CORRAL"/>
    <s v="Envian seguimiento iniciando agosto"/>
    <m/>
  </r>
  <r>
    <n v="108"/>
    <s v="Cali progresa contigo 2016 - 2019"/>
    <s v="2. Cali amable y sostenible"/>
    <s v="2.2. Ordenamiento territorial e integración regional"/>
    <s v="2.2.1. Planificación y control del territorio"/>
    <s v="Desarrollo Integral del Territorio - MMDI02"/>
    <s v="MISIONAL"/>
    <s v="MMDI02.04"/>
    <x v="20"/>
    <s v="No Aplica"/>
    <s v="No Aplica"/>
    <s v="MMDI02.04.18.FT02"/>
    <x v="107"/>
    <s v="ACTIVO"/>
    <x v="0"/>
    <m/>
    <m/>
    <x v="17"/>
    <x v="2"/>
    <x v="4"/>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m/>
    <m/>
    <m/>
    <n v="41"/>
    <m/>
    <m/>
    <m/>
    <m/>
    <m/>
    <m/>
    <m/>
    <m/>
    <m/>
    <m/>
    <m/>
    <m/>
    <m/>
    <m/>
    <x v="19"/>
    <m/>
    <n v="0"/>
    <s v=""/>
    <s v="NO APLICA"/>
    <x v="4"/>
    <s v="NO APLICA"/>
    <s v="CRÍTICO"/>
    <s v="ANSELMO CORRAL"/>
    <m/>
    <m/>
  </r>
  <r>
    <n v="109"/>
    <s v="Cali progresa contigo 2016 - 2019"/>
    <s v="2. Cali amable y sostenible"/>
    <s v="2.2. Ordenamiento territorial e integración regional"/>
    <s v="2.2.1. Planificación y control del territorio"/>
    <s v="Desarrollo Integral del Territorio - MMDI02"/>
    <s v="MISIONAL"/>
    <s v="MMDI02.04"/>
    <x v="20"/>
    <s v="Conservación, Protección y Recuperación Ambiental - MMDI02.04.06"/>
    <s v="No Aplica"/>
    <s v="MMDI02.04.18.FT03"/>
    <x v="108"/>
    <s v="ACTIVO"/>
    <x v="0"/>
    <m/>
    <m/>
    <x v="17"/>
    <x v="0"/>
    <x v="0"/>
    <s v="V1 = Número de zonas verdes públicas nuevas  adoptadas en la vigencia_x000a__x000a_V2 = Número de zonas verdes públicas adoptadas proyectadas para la vigencia"/>
    <s v="(V1 / V2 ) * 100"/>
    <x v="0"/>
    <m/>
    <n v="0.5"/>
    <m/>
    <n v="1"/>
    <n v="0.44"/>
    <m/>
    <m/>
    <m/>
    <m/>
    <m/>
    <m/>
    <m/>
    <m/>
    <m/>
    <m/>
    <m/>
    <m/>
    <m/>
    <x v="62"/>
    <m/>
    <n v="0"/>
    <s v=""/>
    <s v="NO APLICA"/>
    <x v="0"/>
    <s v="NO APLICA"/>
    <s v="CRÍTICO"/>
    <s v="ANSELMO CORRAL"/>
    <m/>
    <m/>
  </r>
  <r>
    <n v="110"/>
    <s v="Cali progresa contigo 2016 - 2019"/>
    <s v="1. Cali Social y Diversa"/>
    <s v="1: Construyendo Sociedad"/>
    <s v="3: Vida, Familia y Salud mental"/>
    <s v="Convivencia y Seguridad"/>
    <s v="MISIONAL"/>
    <s v="MMCS03.01"/>
    <x v="21"/>
    <s v="Resolucion de conflictos"/>
    <s v="MMCS03.01.02.18.P01  MMCS03.01.02.18.P02"/>
    <s v="MMCS03.01.18.FT01"/>
    <x v="109"/>
    <s v="ACTIVO"/>
    <x v="0"/>
    <m/>
    <m/>
    <x v="18"/>
    <x v="0"/>
    <x v="0"/>
    <s v="PCbajo=Punto de corte menor o igual a Cp."/>
    <s v="(V1 / V2) * 100"/>
    <x v="3"/>
    <n v="0.55000000000000004"/>
    <n v="0.55000000000000004"/>
    <n v="0.55000000000000004"/>
    <n v="0.55000000000000004"/>
    <n v="0.48"/>
    <n v="0.36"/>
    <n v="0.56000000000000005"/>
    <n v="0.35"/>
    <n v="0.36"/>
    <n v="0.57999999999999996"/>
    <m/>
    <m/>
    <m/>
    <m/>
    <m/>
    <m/>
    <m/>
    <n v="0.86816978255636679"/>
    <x v="63"/>
    <n v="0"/>
    <n v="0"/>
    <s v=""/>
    <s v="SOBRESALIENTE"/>
    <x v="2"/>
    <s v="CRÍTICO"/>
    <s v="CRÍTICO"/>
    <s v="FREDDY VILLEGAS"/>
    <m/>
    <m/>
  </r>
  <r>
    <n v="111"/>
    <s v="Cali progresa contigo 2016 - 2019"/>
    <s v="1. Cali Social y Diversa"/>
    <s v="1: Construyendo Sociedad"/>
    <s v="3: Cali Progresa en Paz con Seguridad y Cultura Ciudadana"/>
    <s v="Convivencia y Seguridad"/>
    <s v="MISIONAL"/>
    <s v="MMCS03.01"/>
    <x v="21"/>
    <s v="Resolución de Conflictos"/>
    <s v="MMCS03.01.03.18.P20"/>
    <s v="MMCS03.01.18.FT02"/>
    <x v="110"/>
    <s v="ACTIVO"/>
    <x v="0"/>
    <m/>
    <m/>
    <x v="18"/>
    <x v="0"/>
    <x v="0"/>
    <s v="Ialto=Valor del ICA correpondiente al PC alto."/>
    <s v="(V1 / V2) * 100"/>
    <x v="3"/>
    <n v="1"/>
    <n v="1"/>
    <n v="1"/>
    <n v="1"/>
    <n v="0"/>
    <n v="0"/>
    <n v="0"/>
    <n v="1"/>
    <n v="1"/>
    <n v="1"/>
    <m/>
    <m/>
    <m/>
    <m/>
    <m/>
    <m/>
    <m/>
    <n v="0"/>
    <x v="23"/>
    <n v="0"/>
    <n v="0"/>
    <s v=""/>
    <s v="CRÍTICO"/>
    <x v="0"/>
    <s v="CRÍTICO"/>
    <s v="CRÍTICO"/>
    <s v="FREDDY VILLEGAS"/>
    <s v="No se programan operativos a menores, debido a la ausencia de 6 comisarios que fueron nombrados en otros cargos."/>
    <m/>
  </r>
  <r>
    <n v="112"/>
    <s v="Cali progresa contigo 2016 - 2019"/>
    <s v="1. Cali Social y Diversa"/>
    <s v="1: Construyendo Sociedad"/>
    <s v="1: Contruyendo Sociedad"/>
    <s v="Convivencia y Seguridad"/>
    <s v="MISIONAL"/>
    <s v="MMCS03.01"/>
    <x v="21"/>
    <s v="Resolucion de conflictos"/>
    <s v="MMCS03.01.02.18.P18_x000a_MMCS03.01.02.18.P01_x000a_MMCS03.01.02.18.P02"/>
    <s v="MMCS03.01.18.FT03"/>
    <x v="111"/>
    <s v="ACTIVO"/>
    <x v="0"/>
    <m/>
    <m/>
    <x v="18"/>
    <x v="0"/>
    <x v="0"/>
    <s v="Ibajo=Valor del ICA correpondiente al PC bajo."/>
    <s v="(V1 / V2) * 100"/>
    <x v="3"/>
    <n v="0.5"/>
    <n v="0.5"/>
    <n v="0.5"/>
    <n v="0.5"/>
    <n v="0.49"/>
    <n v="0.55000000000000004"/>
    <n v="0.52"/>
    <n v="0.56999999999999995"/>
    <n v="0.73"/>
    <n v="1.35"/>
    <m/>
    <m/>
    <m/>
    <m/>
    <m/>
    <m/>
    <m/>
    <n v="1.0446043165467627"/>
    <x v="64"/>
    <n v="0"/>
    <n v="0"/>
    <s v="POSITIVA"/>
    <s v="SOBRESALIENTE"/>
    <x v="0"/>
    <s v="CRÍTICO"/>
    <s v="CRÍTICO"/>
    <s v="FREDDY VILLEGAS"/>
    <m/>
    <m/>
  </r>
  <r>
    <n v="113"/>
    <s v="Cali progresa contigo 2016 - 2019"/>
    <s v="1. Cali Social y Diversa"/>
    <s v="1: Construyendo Sociedad"/>
    <s v="3: Cali Progresa en Paz con Seguridad y Cultura Ciudadana"/>
    <s v="Convivencia y Seguridad"/>
    <s v="MISIONAL"/>
    <s v="MMCS03.01"/>
    <x v="21"/>
    <s v="Resolucion de conflictos"/>
    <s v="MMCS03.01.02.18.P20"/>
    <s v="MMCS03.01.18.FT04"/>
    <x v="112"/>
    <s v="ACTIVO"/>
    <x v="0"/>
    <m/>
    <m/>
    <x v="18"/>
    <x v="2"/>
    <x v="1"/>
    <s v="Número de menores de edad intervenidos en los operativos de control ejecutados en el mes de análisis sobre Número de operativos de control ejecutados en el mes de análisis"/>
    <s v="(V1 / V2)"/>
    <x v="3"/>
    <n v="3"/>
    <n v="3"/>
    <n v="3"/>
    <n v="3"/>
    <n v="0"/>
    <n v="0"/>
    <n v="0.7"/>
    <n v="0.5"/>
    <n v="3.3"/>
    <n v="3.3"/>
    <m/>
    <m/>
    <m/>
    <m/>
    <m/>
    <m/>
    <m/>
    <n v="0.8"/>
    <x v="65"/>
    <n v="0"/>
    <n v="0"/>
    <s v=""/>
    <s v="SOBRESALIENTE"/>
    <x v="0"/>
    <s v="CRÍTICO"/>
    <s v="CRÍTICO"/>
    <s v="FREDDY VILLEGAS"/>
    <m/>
    <m/>
  </r>
  <r>
    <n v="114"/>
    <s v="Cali progresa contigo 2016 - 2019"/>
    <s v="2. Cali amable y sostenible"/>
    <s v="2.2. Ordenamiento territorial e integración regional"/>
    <s v="2.2.1. Planificación y control del territorio"/>
    <s v="MMCS03 Convivencia y Seguridad"/>
    <s v="MISIONAL"/>
    <s v="MMCS03.02"/>
    <x v="22"/>
    <s v="MMCS03.02.02 Control a Establecimientos"/>
    <s v="MMCS03.02.2.18 P02"/>
    <s v="MMCS03.02.18.FT01"/>
    <x v="113"/>
    <s v="ACTIVO"/>
    <x v="0"/>
    <m/>
    <m/>
    <x v="18"/>
    <x v="1"/>
    <x v="0"/>
    <s v="Numero de quejas y peticiones de Protección al Consumidor atendidas oportunamente ( en un plazo menor a  15 dias) sobre el  Numero de quejas y peticiones recibidas en el mes por cien (100)"/>
    <s v="(V1 / V2) * 100"/>
    <x v="3"/>
    <n v="1"/>
    <n v="1"/>
    <n v="1"/>
    <n v="1"/>
    <n v="1"/>
    <n v="1"/>
    <n v="1"/>
    <n v="1"/>
    <n v="1"/>
    <n v="1"/>
    <m/>
    <m/>
    <m/>
    <m/>
    <m/>
    <m/>
    <m/>
    <n v="1"/>
    <x v="23"/>
    <n v="0"/>
    <n v="0"/>
    <s v=""/>
    <s v="SOBRESALIENTE"/>
    <x v="0"/>
    <s v="CRÍTICO"/>
    <s v="CRÍTICO"/>
    <s v="FREDDY VILLEGAS"/>
    <m/>
    <m/>
  </r>
  <r>
    <n v="115"/>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2"/>
    <x v="114"/>
    <s v="ACTIVO"/>
    <x v="2"/>
    <s v="ELIMINADO"/>
    <m/>
    <x v="18"/>
    <x v="1"/>
    <x v="1"/>
    <s v="Número de publicidad exterior visual  desmontadas que no cumplen con la norma legal vigente sobre el Número de operativos ejecutados mensuamente "/>
    <s v="(V1 / V2) * 100"/>
    <x v="3"/>
    <n v="75"/>
    <n v="77"/>
    <n v="7"/>
    <n v="2"/>
    <n v="0"/>
    <n v="18.899999999999999"/>
    <n v="53.3"/>
    <n v="13.7"/>
    <n v="13.1"/>
    <n v="8.8000000000000007"/>
    <m/>
    <m/>
    <m/>
    <m/>
    <m/>
    <m/>
    <m/>
    <n v="0.26800000000000002"/>
    <x v="66"/>
    <n v="0"/>
    <n v="0"/>
    <s v=""/>
    <s v="CRÍTICO"/>
    <x v="1"/>
    <s v="CRÍTICO"/>
    <s v="CRÍTICO"/>
    <s v="FREDDY VILLEGAS"/>
    <s v="ELIMINADO"/>
    <m/>
  </r>
  <r>
    <n v="116"/>
    <s v="Cali progresa contigo 2016 - 2019"/>
    <s v="2. Cali amable y sostenible"/>
    <s v="2.3. Viviendo mejor y disfrutando más a Cali"/>
    <s v="2.3.2. Espacios públicos más verdes e incluyentes"/>
    <s v="MMCS03 Convivencia y Seguridad"/>
    <s v="MISIONAL"/>
    <s v="MMCS03.02"/>
    <x v="22"/>
    <s v="MMCS03.02.03 Control a construcciones"/>
    <s v="MMCS03.02.03.18.P08"/>
    <s v="MMCS03.02.18.FT03"/>
    <x v="115"/>
    <s v="ACTIVO"/>
    <x v="0"/>
    <m/>
    <m/>
    <x v="18"/>
    <x v="1"/>
    <x v="1"/>
    <s v="Número de publicidad exterior visual  desmontadas que no cumplen con la norma legal vigente sobre el Número de operativos ejecutados mensuamente "/>
    <s v="(V1 / V2) * 100"/>
    <x v="3"/>
    <n v="40"/>
    <n v="40"/>
    <n v="40"/>
    <n v="40"/>
    <n v="0"/>
    <n v="61"/>
    <n v="42"/>
    <n v="56"/>
    <n v="45"/>
    <n v="47"/>
    <m/>
    <m/>
    <m/>
    <m/>
    <m/>
    <m/>
    <m/>
    <n v="1.4083333333333334"/>
    <x v="67"/>
    <n v="0"/>
    <n v="0"/>
    <s v="POSITIVA"/>
    <s v="SOBRESALIENTE"/>
    <x v="0"/>
    <s v="CRÍTICO"/>
    <s v="CRÍTICO"/>
    <s v="FREDDY VILLEGAS"/>
    <m/>
    <m/>
  </r>
  <r>
    <n v="117"/>
    <s v="Cali progresa contigo 2016 - 2019"/>
    <s v="2. Cali amable y sostenible"/>
    <s v="2.2 Ordenamiento Territorial e integración regional"/>
    <s v="2.2.1 Planificación y control del territorio"/>
    <s v="MMCS03 Convivencia y Seguridad"/>
    <s v="MISIONAL"/>
    <s v="MMCS03.02"/>
    <x v="22"/>
    <s v="MMCS03.02.03 Control a construcciones"/>
    <s v="MMCS03.02.03.18.P08"/>
    <s v="MMCS03.02.18.FT05"/>
    <x v="116"/>
    <s v="NUEVO"/>
    <x v="0"/>
    <m/>
    <m/>
    <x v="18"/>
    <x v="0"/>
    <x v="0"/>
    <s v="Número de proyectos urbanisticos que presentan infracciones sobre Número de proyectos  urbanísticos controlados"/>
    <s v="(V1 / V2) * 100"/>
    <x v="3"/>
    <n v="0.33"/>
    <n v="0.33"/>
    <n v="0.33"/>
    <n v="0.33"/>
    <m/>
    <m/>
    <m/>
    <n v="0.19"/>
    <n v="0.09"/>
    <n v="0.23"/>
    <m/>
    <m/>
    <m/>
    <m/>
    <m/>
    <m/>
    <m/>
    <m/>
    <x v="68"/>
    <m/>
    <m/>
    <s v="POSITIVA"/>
    <m/>
    <x v="0"/>
    <m/>
    <m/>
    <s v="FREDDY VILLEGAS"/>
    <s v="Se elaboraron en julio  de 2019"/>
    <m/>
  </r>
  <r>
    <n v="118"/>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6"/>
    <x v="117"/>
    <s v="NO APLICA"/>
    <x v="1"/>
    <s v="NUEVO"/>
    <m/>
    <x v="18"/>
    <x v="1"/>
    <x v="1"/>
    <s v="Número de publicidad exterior visual desmontadas que no cumplen con la norma legal vigente"/>
    <s v="V1"/>
    <x v="3"/>
    <n v="865"/>
    <n v="865"/>
    <n v="865"/>
    <n v="865"/>
    <m/>
    <m/>
    <m/>
    <m/>
    <m/>
    <m/>
    <m/>
    <m/>
    <m/>
    <m/>
    <m/>
    <m/>
    <m/>
    <m/>
    <x v="19"/>
    <m/>
    <m/>
    <s v=""/>
    <m/>
    <x v="4"/>
    <m/>
    <m/>
    <s v="FREDDY VILLEGAS"/>
    <s v="Se elaboraron en julio  de 2019"/>
    <m/>
  </r>
  <r>
    <n v="119"/>
    <s v="Cali progresa contigo 2016 - 2019"/>
    <s v="2. Cali amable y sostenible"/>
    <s v="2.3. Viviendo mejor y disfrutando más a Cali"/>
    <s v="2.3.2. Espacios públicos más verdes e incluyentes"/>
    <s v="MMCS03 Convivencia y Seguridad"/>
    <s v="MISIONAL"/>
    <s v="MMCS03.02"/>
    <x v="22"/>
    <s v="MMCS03.02.02 Control del Espacio público"/>
    <s v="MMCS03.02.4.18.P02"/>
    <s v="MMCS03.02.18.FT07"/>
    <x v="118"/>
    <s v="NO APLICA"/>
    <x v="1"/>
    <s v="NUEVO"/>
    <m/>
    <x v="18"/>
    <x v="1"/>
    <x v="1"/>
    <s v="Número de operativos de espacio público realizados"/>
    <s v="V1"/>
    <x v="3"/>
    <m/>
    <n v="23"/>
    <n v="9"/>
    <n v="6"/>
    <m/>
    <m/>
    <m/>
    <m/>
    <m/>
    <m/>
    <m/>
    <m/>
    <m/>
    <m/>
    <m/>
    <m/>
    <m/>
    <m/>
    <x v="19"/>
    <m/>
    <m/>
    <s v=""/>
    <m/>
    <x v="4"/>
    <m/>
    <m/>
    <s v="FREDDY VILLEGAS"/>
    <s v="Se elaboraron en julio  de 2019"/>
    <m/>
  </r>
  <r>
    <n v="120"/>
    <s v="No aplica"/>
    <s v="No aplica"/>
    <s v="No aplica"/>
    <s v="No aplica"/>
    <s v="MAHP03 - HACIENDA PUBLICA "/>
    <s v="APOYO"/>
    <s v="MAHP03.03"/>
    <x v="23"/>
    <s v="MAHP03.03.01 Contabilización"/>
    <s v="MAHP03.03.01.18.P02 Causación de cuentas por pagar proveedores y acreededores financieros y de bienes y servicios."/>
    <s v="MAHP03.03.18.FT01"/>
    <x v="119"/>
    <s v="ACTIVO"/>
    <x v="0"/>
    <m/>
    <m/>
    <x v="14"/>
    <x v="1"/>
    <x v="0"/>
    <s v="Número total de cuentas por pagar contabilizadas dentro de los tiempos establecidos ( oportunamente) sobre el Número total de cuentas radicadas por cien (100"/>
    <s v="(V1 / V2) * 100"/>
    <x v="3"/>
    <n v="0.97"/>
    <n v="0.97"/>
    <n v="0.9"/>
    <n v="0.9"/>
    <n v="0.78"/>
    <n v="0.5"/>
    <n v="0.46"/>
    <n v="0.97"/>
    <n v="0.93"/>
    <n v="0.94"/>
    <m/>
    <m/>
    <m/>
    <m/>
    <m/>
    <m/>
    <m/>
    <n v="0.56100000000000005"/>
    <x v="69"/>
    <n v="0"/>
    <n v="0"/>
    <s v="POSITIVA"/>
    <s v="BAJO"/>
    <x v="0"/>
    <s v="CRÍTICO"/>
    <s v="CRÍTICO"/>
    <s v="ANSELMO CORRAL"/>
    <m/>
    <m/>
  </r>
  <r>
    <n v="121"/>
    <s v="No aplica"/>
    <s v="No aplica"/>
    <s v="No aplica"/>
    <s v="No aplica"/>
    <s v="MAHP03 - HACIENDA PUBLICA "/>
    <s v="APOYO"/>
    <s v="MAHP03.03"/>
    <x v="23"/>
    <s v="MAHP03.03.01 CONTABILIZACION "/>
    <s v="MAHP03.03.01.18.P02 CAUSACION DE CUENTAS POR PAGAR PROVEEDORES Y ACREEDORES FINANCIEROS Y DE BIENES Y SERVICIOS"/>
    <s v="MAHP03.03.18.FT02 "/>
    <x v="120"/>
    <s v="ACTIVO"/>
    <x v="0"/>
    <m/>
    <m/>
    <x v="14"/>
    <x v="0"/>
    <x v="0"/>
    <s v="Número total de cuentas por pagar contabilizadas sobre el Número total de cuentas por pagar radicadas por cien (100)"/>
    <s v="(V1 / V2) * 100"/>
    <x v="3"/>
    <n v="0.97"/>
    <n v="0.97"/>
    <n v="0.97"/>
    <n v="0.97"/>
    <n v="0.98"/>
    <n v="0.98"/>
    <n v="0.97"/>
    <n v="0.99870592041410544"/>
    <n v="0.95257406781570353"/>
    <n v="0.96484237665533812"/>
    <m/>
    <m/>
    <m/>
    <m/>
    <m/>
    <m/>
    <m/>
    <n v="1.0029999999999999"/>
    <x v="70"/>
    <n v="0"/>
    <n v="0"/>
    <s v="POSITIVA"/>
    <s v="SOBRESALIENTE"/>
    <x v="0"/>
    <s v="CRÍTICO"/>
    <s v="CRÍTICO"/>
    <s v="ANSELMO CORRAL"/>
    <m/>
    <m/>
  </r>
  <r>
    <n v="122"/>
    <s v="No aplica"/>
    <s v="No aplica"/>
    <s v="No aplica"/>
    <s v="No aplica"/>
    <s v="MAHP03 - HACIENDA PUBLICA "/>
    <s v="APOYO"/>
    <s v="MAHP03.03"/>
    <x v="23"/>
    <s v="CONTABILIZACION MAHP03.03.01"/>
    <s v="MAHP03.03.02.18 P01 PREPARACIÓN DE LA INFORMACIÓN CONTABLE"/>
    <s v="MAHP03.03.18.FT03"/>
    <x v="121"/>
    <s v="ACTIVO"/>
    <x v="0"/>
    <m/>
    <m/>
    <x v="14"/>
    <x v="0"/>
    <x v="0"/>
    <s v="Número total de informes financieros presentados oportunamente sobre el Número de informes financieros por presentar por cien (100)"/>
    <s v="(V1 / V2) * 100"/>
    <x v="3"/>
    <n v="1"/>
    <n v="1"/>
    <n v="1"/>
    <n v="1"/>
    <n v="1"/>
    <n v="1"/>
    <n v="1"/>
    <n v="1"/>
    <n v="1"/>
    <n v="1"/>
    <m/>
    <m/>
    <m/>
    <m/>
    <m/>
    <m/>
    <m/>
    <n v="1"/>
    <x v="23"/>
    <n v="0"/>
    <n v="0"/>
    <s v=""/>
    <s v="SOBRESALIENTE"/>
    <x v="0"/>
    <s v="CRÍTICO"/>
    <s v="CRÍTICO"/>
    <s v="ANSELMO CORRAL"/>
    <m/>
    <m/>
  </r>
  <r>
    <n v="123"/>
    <s v="No aplica"/>
    <s v="No aplica"/>
    <s v="No aplica"/>
    <s v="No aplica"/>
    <s v="MAHP03 - HACIENDA PUBLICA "/>
    <s v="APOYO"/>
    <s v="MAHP03.03"/>
    <x v="23"/>
    <s v="CONTABILIZACION MAHP03.03.01"/>
    <s v="AFECTA TODOS LOS PROCEDIMIENTOS DE LOS DOS SUBPROCESOS"/>
    <s v="MAHP03.03.18.FT04 "/>
    <x v="122"/>
    <s v="ACTIVO"/>
    <x v="0"/>
    <m/>
    <m/>
    <x v="14"/>
    <x v="2"/>
    <x v="0"/>
    <m/>
    <s v="1- (V1/V2)"/>
    <x v="2"/>
    <m/>
    <m/>
    <m/>
    <n v="0.92"/>
    <m/>
    <m/>
    <m/>
    <m/>
    <m/>
    <m/>
    <m/>
    <m/>
    <m/>
    <m/>
    <m/>
    <m/>
    <m/>
    <m/>
    <x v="19"/>
    <m/>
    <n v="0"/>
    <s v=""/>
    <s v="NO APLICA"/>
    <x v="4"/>
    <s v="NO APLICA"/>
    <s v="CRÍTICO"/>
    <s v="ANSELMO CORRAL"/>
    <m/>
    <m/>
  </r>
  <r>
    <n v="124"/>
    <s v="No aplica"/>
    <s v="No aplica"/>
    <s v="No aplica"/>
    <s v="No aplica"/>
    <s v="MAHP03 - HACIENDA PUBLICA "/>
    <s v="APOYO"/>
    <s v="MAHP03.03"/>
    <x v="23"/>
    <s v="CONTABILIZACION MAHP03.03.01"/>
    <s v="MAHP03.03.01.18 P02 CAUSACIÓN DE CUENTAS POR PAGAR PROVEEDORES Y ACREEDORES FINANCIEROS Y DE BIENES Y SERVICIOS"/>
    <s v="MAHP03.03.18.FT05"/>
    <x v="123"/>
    <s v="ACTIVO"/>
    <x v="0"/>
    <m/>
    <m/>
    <x v="14"/>
    <x v="1"/>
    <x v="5"/>
    <s v="Costo total del personal operativo relacionado con las cuentas por pagar sobre el Numero total de cuentas por pagar contabilizadas"/>
    <s v="(V1 / V2)"/>
    <x v="3"/>
    <n v="8500"/>
    <n v="8500"/>
    <n v="8500"/>
    <n v="8500"/>
    <n v="32220"/>
    <n v="8029"/>
    <n v="6070"/>
    <n v="6022.783716661268"/>
    <n v="6596.1447492904445"/>
    <n v="6774.8086967083691"/>
    <m/>
    <m/>
    <m/>
    <m/>
    <m/>
    <m/>
    <m/>
    <s v="90,5%"/>
    <x v="71"/>
    <n v="0"/>
    <n v="0"/>
    <s v="POSITIVA"/>
    <s v="SOBRESALIENTE"/>
    <x v="0"/>
    <s v="CRÍTICO"/>
    <s v="CRÍTICO"/>
    <s v="ANSELMO CORRAL"/>
    <m/>
    <m/>
  </r>
  <r>
    <n v="125"/>
    <s v="No aplica"/>
    <s v="No aplica"/>
    <s v="No aplica"/>
    <s v="No aplica"/>
    <s v="MAHP03 - HACIENDA PUBLICA "/>
    <s v="APOYO"/>
    <s v="MAHP03.03"/>
    <x v="23"/>
    <s v="CONTABILIZACION MAHP03.03.01"/>
    <s v="MAHP03.03.01.18 P02 CAUSACIÓN DE CUENTAS POR PAGAR PROVEEDORES Y ACREEDORES FINANCIEROS Y DE BIENES Y SERVICIOS"/>
    <s v="MAHP03.03.18.FT06 "/>
    <x v="124"/>
    <s v="ACTIVO"/>
    <x v="0"/>
    <m/>
    <m/>
    <x v="14"/>
    <x v="1"/>
    <x v="2"/>
    <s v="Sumatoria de los tiempos de contabilización de las cuentas por pagar sobre el Número total de cuentas por pagar contabilizadas en el mes"/>
    <s v="(V1 / V2)"/>
    <x v="3"/>
    <n v="3"/>
    <n v="3"/>
    <n v="3"/>
    <n v="3"/>
    <n v="1.86"/>
    <n v="4.71"/>
    <n v="5.27"/>
    <n v="2.2907893316056582"/>
    <n v="1.9584910122989594"/>
    <n v="2.1479412121948256"/>
    <m/>
    <m/>
    <m/>
    <m/>
    <m/>
    <m/>
    <s v="DECRECIENTE"/>
    <n v="0.63400000000000001"/>
    <x v="72"/>
    <n v="0"/>
    <n v="0"/>
    <s v="POSITIVA"/>
    <s v="MEDIO"/>
    <x v="0"/>
    <s v="CRÍTICO"/>
    <s v="CRÍTICO"/>
    <s v="ANSELMO CORRAL"/>
    <s v="No se si se ajustó bien el cumplimiento"/>
    <m/>
  </r>
  <r>
    <n v="126"/>
    <s v="No aplica"/>
    <s v="No aplica"/>
    <s v="No aplica"/>
    <s v="No aplica"/>
    <s v="MAHP03 - HACIENDA PUBLICA "/>
    <s v="APOYO"/>
    <s v="MAHP03.03"/>
    <x v="23"/>
    <s v="MAHP03.03.01 CONTABILIZACION "/>
    <s v="MAHP03.03.01.18 P02 CAUSACIÓN DE CUENTAS POR PAGAR PROVEEDORES Y ACREEDORES FINANCIEROS Y DE BIENES Y SERVICIOS"/>
    <s v="MAHP03.03.18.FT07"/>
    <x v="125"/>
    <s v="ACTIVO"/>
    <x v="0"/>
    <m/>
    <m/>
    <x v="14"/>
    <x v="1"/>
    <x v="2"/>
    <s v="Sumatoria de los tiempos de contabilización de las sentencias sobre el numero de sentencias contabilizadas"/>
    <s v="(V1 / V2)"/>
    <x v="3"/>
    <n v="1"/>
    <n v="1"/>
    <n v="1"/>
    <n v="1"/>
    <n v="0"/>
    <n v="0"/>
    <n v="1"/>
    <n v="1"/>
    <n v="1"/>
    <n v="1"/>
    <m/>
    <m/>
    <m/>
    <m/>
    <m/>
    <m/>
    <m/>
    <n v="1"/>
    <x v="23"/>
    <n v="0"/>
    <n v="0"/>
    <s v=""/>
    <s v="SOBRESALIENTE"/>
    <x v="0"/>
    <s v="CRÍTICO"/>
    <s v="CRÍTICO"/>
    <s v="ANSELMO CORRAL"/>
    <m/>
    <m/>
  </r>
  <r>
    <n v="127"/>
    <s v="Cali progresa contigo 2016 - 2019"/>
    <s v="5. Cali participativa y bien gobernada"/>
    <s v="5.1. Gerencia Pública basada en resultados y la defensa de lo público"/>
    <s v="5.1.1. Finanzas Públicas Sostenibles"/>
    <s v="MAHP03 Gestión de Hacienda Pública "/>
    <s v="APOYO"/>
    <s v="MAHP03.02 "/>
    <x v="24"/>
    <s v="MAHP03.02.02 Administración de Ingresos"/>
    <s v="MAHP03.02.02.18.P01"/>
    <s v="MAHP03.02.18.FT01 "/>
    <x v="126"/>
    <s v="ACTIVO"/>
    <x v="0"/>
    <m/>
    <m/>
    <x v="19"/>
    <x v="0"/>
    <x v="0"/>
    <s v="Número de Recaudos registrados en SGF-SAP de  Destinación Específica sobre el Número Total de recaudos reportados por las diferentes entidades financieras con recursos de Destinación Específica por cien (100)"/>
    <s v="(V1 / V2) * 100"/>
    <x v="3"/>
    <n v="1"/>
    <n v="1"/>
    <n v="1"/>
    <n v="1"/>
    <s v="99,97%"/>
    <n v="1"/>
    <n v="1"/>
    <n v="1.0053963927989173"/>
    <n v="1.0170017303590071"/>
    <n v="1"/>
    <m/>
    <m/>
    <m/>
    <m/>
    <m/>
    <m/>
    <m/>
    <n v="1"/>
    <x v="73"/>
    <n v="0"/>
    <n v="0"/>
    <s v="POSITIVA"/>
    <s v="SOBRESALIENTE"/>
    <x v="0"/>
    <s v="CRÍTICO"/>
    <s v="CRÍTICO"/>
    <s v="ANSELMO CORRAL"/>
    <m/>
    <m/>
  </r>
  <r>
    <n v="128"/>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Ingresos MAHP03.02.02"/>
    <s v="MAHP03.02.02.18.P01"/>
    <s v="MAHP03.02.18.FT02 _x000a_ _x000a_ _x000a_"/>
    <x v="127"/>
    <s v="ACTIVO"/>
    <x v="0"/>
    <m/>
    <m/>
    <x v="19"/>
    <x v="0"/>
    <x v="0"/>
    <s v="Número de  Recaudos registrados en SGFT-SAP de Libre Destinación  sobre el Número Total de recaudos reportados por las diferentes entidades financieras con recursos de Libre destinación por cien (100)"/>
    <s v="(V1 / V2) * 100"/>
    <x v="3"/>
    <n v="1"/>
    <n v="1"/>
    <n v="1"/>
    <n v="1"/>
    <s v="100,4%"/>
    <s v="100,9%"/>
    <s v="99,7%"/>
    <n v="0.98917698946903199"/>
    <n v="1.1551433586995148"/>
    <n v="1.0077634066067778"/>
    <m/>
    <m/>
    <m/>
    <m/>
    <m/>
    <m/>
    <m/>
    <n v="1.0009999999999999"/>
    <x v="74"/>
    <n v="0"/>
    <n v="0"/>
    <s v="POSITIVA"/>
    <s v="SOBRESALIENTE"/>
    <x v="0"/>
    <s v="CRÍTICO"/>
    <s v="CRÍTICO"/>
    <s v="ANSELMO CORRAL"/>
    <m/>
    <m/>
  </r>
  <r>
    <n v="129"/>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1"/>
    <s v="MAHP03.02.18.FT03 _x000a_ _x000a_ _x000a_"/>
    <x v="128"/>
    <s v="ACTIVO"/>
    <x v="0"/>
    <m/>
    <m/>
    <x v="19"/>
    <x v="0"/>
    <x v="1"/>
    <s v="Sumatoria de los días de trámite de las cuentas por pagar en el mes sobre Número total de cuentas tramitadas en el mes"/>
    <s v="(V1 / V2)"/>
    <x v="3"/>
    <n v="3"/>
    <n v="3"/>
    <n v="3"/>
    <n v="3"/>
    <s v="8,58"/>
    <s v="0,64"/>
    <s v="0,53"/>
    <s v="1,24"/>
    <s v="0,86"/>
    <s v="0,82"/>
    <m/>
    <m/>
    <m/>
    <m/>
    <m/>
    <m/>
    <m/>
    <n v="1"/>
    <x v="23"/>
    <n v="0"/>
    <n v="0"/>
    <s v=""/>
    <s v="SOBRESALIENTE"/>
    <x v="0"/>
    <s v="CRÍTICO"/>
    <s v="CRÍTICO"/>
    <s v="ANSELMO CORRAL"/>
    <m/>
    <m/>
  </r>
  <r>
    <n v="130"/>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Pagos MAHP03.02.03"/>
    <s v="MAHP03.02.03.18.P04"/>
    <s v="MAHP03.02.18.FT04 _x000a_ _x000a_ _x000a_"/>
    <x v="129"/>
    <s v="ACTIVO"/>
    <x v="0"/>
    <m/>
    <m/>
    <x v="19"/>
    <x v="0"/>
    <x v="0"/>
    <s v="Número de solicitudes de embargos, desembargos y certificaciones no embargo atendidas en el mes sobre elNúmero  de solicitudes de embargos, desembargos y certificaciones no embargo radicadas en el mes por cien (100)"/>
    <s v="(V1 / V2) * 100"/>
    <x v="3"/>
    <n v="1"/>
    <n v="1"/>
    <n v="1"/>
    <n v="1"/>
    <n v="1"/>
    <n v="1"/>
    <n v="1"/>
    <n v="1"/>
    <n v="1"/>
    <n v="1"/>
    <m/>
    <m/>
    <m/>
    <m/>
    <m/>
    <m/>
    <m/>
    <n v="1"/>
    <x v="23"/>
    <n v="0"/>
    <n v="0"/>
    <s v=""/>
    <s v="SOBRESALIENTE"/>
    <x v="0"/>
    <s v="CRÍTICO"/>
    <s v="CRÍTICO"/>
    <s v="ANSELMO CORRAL"/>
    <m/>
    <m/>
  </r>
  <r>
    <n v="131"/>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5 _x000a_ _x000a_ _x000a_"/>
    <x v="130"/>
    <s v="ACTIVO"/>
    <x v="0"/>
    <m/>
    <m/>
    <x v="19"/>
    <x v="1"/>
    <x v="0"/>
    <s v="Valor en millones de pesos de rendimientos financieros acumulados hasta el mes recuadados sobre Valor en millones de pesos del presupuesto asignado mensual acumulado hasta el mes."/>
    <s v="(V1 / V2) * 100"/>
    <x v="3"/>
    <n v="1"/>
    <n v="1"/>
    <n v="1"/>
    <n v="1"/>
    <n v="0.81"/>
    <n v="0.78"/>
    <n v="0.87"/>
    <n v="1.0651497736292972"/>
    <n v="1.2024608421410752"/>
    <n v="1.5206238093476045"/>
    <m/>
    <m/>
    <m/>
    <m/>
    <m/>
    <m/>
    <m/>
    <n v="0.82"/>
    <x v="38"/>
    <n v="0"/>
    <n v="0"/>
    <s v="POSITIVA"/>
    <s v="SOBRESALIENTE"/>
    <x v="0"/>
    <s v="CRÍTICO"/>
    <s v="CRÍTICO"/>
    <s v="ANSELMO CORRAL"/>
    <m/>
    <m/>
  </r>
  <r>
    <n v="132"/>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2"/>
    <s v="MAHP03.02.18.FT06"/>
    <x v="131"/>
    <s v="ACTIVO"/>
    <x v="0"/>
    <m/>
    <m/>
    <x v="19"/>
    <x v="1"/>
    <x v="0"/>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n v="0.98"/>
    <n v="0.98"/>
    <n v="0.98"/>
    <n v="0.98"/>
    <n v="1"/>
    <n v="0.98"/>
    <n v="0.98"/>
    <n v="0.97484276729559749"/>
    <n v="0.97983870967741937"/>
    <n v="0.99459459459459465"/>
    <m/>
    <m/>
    <m/>
    <m/>
    <m/>
    <m/>
    <m/>
    <n v="1.01"/>
    <x v="75"/>
    <n v="0"/>
    <n v="0"/>
    <s v="POSITIVA"/>
    <s v="SOBRESALIENTE"/>
    <x v="0"/>
    <s v="CRÍTICO"/>
    <s v="CRÍTICO"/>
    <s v="ANSELMO CORRAL"/>
    <m/>
    <m/>
  </r>
  <r>
    <n v="133"/>
    <s v="Cali progresa contigo 2016 - 2019"/>
    <s v="5. Cali participativa y bien gobernada"/>
    <s v="5.1. Gerencia Pública basada en resultados y la defensa de lo público"/>
    <s v="5.1.1. Finanzas Públicas Sostenibles"/>
    <s v="MAHP03 Gestión de Hacienda Pública "/>
    <s v="APOYO"/>
    <s v="MAHP03.02 "/>
    <x v="24"/>
    <s v="Administración de Financiera MAHP03.02.01"/>
    <s v="MAHP03.02.01.18.P01"/>
    <s v="MAHP03.02.18.FT07 _x000a_ _x000a_ _x000a_"/>
    <x v="132"/>
    <s v="ACTIVO"/>
    <x v="0"/>
    <m/>
    <m/>
    <x v="19"/>
    <x v="1"/>
    <x v="0"/>
    <s v="Promedio ponderado de los excedentes de liquidez sobre TIBR-(Tasa de Intervención Politica  Monetaria del Banco de la República)"/>
    <s v="(V1 / V2) * 100"/>
    <x v="3"/>
    <n v="1"/>
    <n v="1"/>
    <m/>
    <m/>
    <n v="1.04"/>
    <n v="1.04"/>
    <n v="1.04"/>
    <n v="1.0494117647058823"/>
    <n v="1.0376470588235294"/>
    <n v="1.0188235294117647"/>
    <m/>
    <m/>
    <m/>
    <m/>
    <m/>
    <m/>
    <m/>
    <n v="1.04"/>
    <x v="76"/>
    <e v="#DIV/0!"/>
    <e v="#DIV/0!"/>
    <s v="POSITIVA"/>
    <s v="SOBRESALIENTE"/>
    <x v="0"/>
    <e v="#DIV/0!"/>
    <e v="#DIV/0!"/>
    <s v="ANSELMO CORRAL"/>
    <m/>
    <m/>
  </r>
  <r>
    <n v="134"/>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8 _x000a_ _x000a_ _x000a_"/>
    <x v="133"/>
    <s v="ACTIVO"/>
    <x v="0"/>
    <m/>
    <m/>
    <x v="19"/>
    <x v="0"/>
    <x v="0"/>
    <s v="Número de partidas de la vigencia actual concililadas en el mes sobre Número total de partidas conciliatorias de la vigencia actual "/>
    <s v="(V1 / V2) * 100"/>
    <x v="3"/>
    <n v="0.97"/>
    <n v="0.97"/>
    <n v="0.97"/>
    <n v="0.97"/>
    <n v="0.98"/>
    <s v="98,6%"/>
    <s v="99,0%"/>
    <n v="0.97389864016456951"/>
    <n v="0.98723002551920169"/>
    <n v="0.97541394882087307"/>
    <m/>
    <m/>
    <m/>
    <m/>
    <m/>
    <m/>
    <m/>
    <s v="101,6%"/>
    <x v="77"/>
    <n v="0"/>
    <n v="0"/>
    <s v="POSITIVA"/>
    <s v="SOBRESALIENTE"/>
    <x v="0"/>
    <s v="CRÍTICO"/>
    <s v="CRÍTICO"/>
    <s v="ANSELMO CORRAL"/>
    <m/>
    <m/>
  </r>
  <r>
    <n v="135"/>
    <s v="Cali progresa contigo 2016 - 2019"/>
    <s v="5. Cali participativa y bien gobernada"/>
    <s v="5.1. Gerencia Pública basada en resultados y la defensa de lo público"/>
    <s v="5.1.1. Finanzas Públicas Sostenibles"/>
    <s v="MAHP03 Gestión de Hacienda Pública "/>
    <s v="APOYO"/>
    <s v="MAHP03.02 "/>
    <x v="24"/>
    <s v="Manejo y control de cuentas bancarios MAHP03.02.08"/>
    <s v="MAHP03.02.08.18.P02"/>
    <s v="MAHP03.02.18.FT09"/>
    <x v="134"/>
    <s v="ACTIVO"/>
    <x v="0"/>
    <m/>
    <m/>
    <x v="19"/>
    <x v="0"/>
    <x v="0"/>
    <s v="Número de partidas de la vigencia anterior concililadas en el mes sobre Número total de partidas de la vigencia anterior pendientes por conciliar"/>
    <s v="(V1 / V2) * 100"/>
    <x v="3"/>
    <n v="0.05"/>
    <n v="0.05"/>
    <n v="0.05"/>
    <n v="0.05"/>
    <s v="8,6%"/>
    <n v="0"/>
    <s v="9,4%"/>
    <n v="9.45945945945946E-2"/>
    <n v="0.22388059701492538"/>
    <n v="0.16058394160583941"/>
    <m/>
    <m/>
    <m/>
    <m/>
    <m/>
    <m/>
    <m/>
    <s v="121,2%"/>
    <x v="78"/>
    <n v="0"/>
    <n v="0"/>
    <s v="POSITIVA"/>
    <s v="SOBRESALIENTE"/>
    <x v="0"/>
    <s v="CRÍTICO"/>
    <s v="CRÍTICO"/>
    <s v="ANSELMO CORRAL"/>
    <m/>
    <m/>
  </r>
  <r>
    <n v="136"/>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plicación de actos administrativos MAHP03.01.01.18.P13"/>
    <s v="MAHP03.01.18.FT01 _x000a_ _x000a_ _x000a_"/>
    <x v="135"/>
    <s v="ACTIVO"/>
    <x v="0"/>
    <m/>
    <m/>
    <x v="14"/>
    <x v="0"/>
    <x v="0"/>
    <s v="Número de actos administrativos aplicados en la cuenta corriente del contribuyente en el período objeto de medición sobre total de actos administrativos recibidos en el subproceso de cuenta corriente para su aplicación."/>
    <s v="(V1 / V2) * 100"/>
    <x v="1"/>
    <n v="0.2"/>
    <n v="0.4"/>
    <n v="0.6"/>
    <n v="0.8"/>
    <n v="0.6224741631960512"/>
    <m/>
    <m/>
    <n v="0.49530000000000002"/>
    <m/>
    <m/>
    <m/>
    <m/>
    <m/>
    <m/>
    <m/>
    <m/>
    <m/>
    <n v="3.1123708159802557"/>
    <x v="79"/>
    <n v="0"/>
    <n v="0"/>
    <s v="POSITIVA"/>
    <s v="SOBRESALIENTE"/>
    <x v="0"/>
    <s v="CRÍTICO"/>
    <s v="CRÍTICO"/>
    <s v="ANSELMO CORRAL"/>
    <m/>
    <m/>
  </r>
  <r>
    <n v="137"/>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Revisión y ajuste de la cuenta corriente de los diferentes impuestos y rentas municipales (MAHP03.01.01.18.P20)."/>
    <s v="MAHP03.01.18.FT02"/>
    <x v="136"/>
    <s v="ACTIVO"/>
    <x v="0"/>
    <m/>
    <m/>
    <x v="14"/>
    <x v="0"/>
    <x v="1"/>
    <s v="Número de revisiones y ajustes realizados a la cuenta corriente del contribuyente en el período objeto de medición"/>
    <s v="V1"/>
    <x v="1"/>
    <n v="1"/>
    <n v="1"/>
    <n v="1"/>
    <n v="1"/>
    <n v="1"/>
    <m/>
    <m/>
    <n v="1"/>
    <m/>
    <m/>
    <m/>
    <m/>
    <m/>
    <m/>
    <m/>
    <m/>
    <m/>
    <n v="1"/>
    <x v="23"/>
    <n v="0"/>
    <n v="0"/>
    <s v=""/>
    <s v="SOBRESALIENTE"/>
    <x v="0"/>
    <s v="CRÍTICO"/>
    <s v="CRÍTICO"/>
    <s v="ANSELMO CORRAL"/>
    <m/>
    <m/>
  </r>
  <r>
    <n v="138"/>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Liquidación y facturación masiva del impuesto predial unificado IPU MAHP03.01.01.18.P10"/>
    <s v="MAHP03.01.18.FT03 _x000a_ _x000a_ _x000a_"/>
    <x v="137"/>
    <s v="ACTIVO"/>
    <x v="0"/>
    <m/>
    <m/>
    <x v="14"/>
    <x v="0"/>
    <x v="0"/>
    <s v="Número total documentos de cobro del impuesto predial unificado entregados oportunamente en el período objeto de medición sobre número total de documentos de cobro emitidos en el período objeto de medición"/>
    <s v="(V1 / V2) * 100"/>
    <x v="1"/>
    <n v="1"/>
    <n v="1"/>
    <n v="1"/>
    <n v="1"/>
    <n v="0.9433473731567884"/>
    <m/>
    <m/>
    <n v="1"/>
    <m/>
    <m/>
    <m/>
    <m/>
    <m/>
    <m/>
    <m/>
    <m/>
    <m/>
    <n v="0.9433473731567884"/>
    <x v="23"/>
    <n v="0"/>
    <n v="0"/>
    <s v=""/>
    <s v="SOBRESALIENTE"/>
    <x v="0"/>
    <s v="CRÍTICO"/>
    <s v="CRÍTICO"/>
    <s v="ANSELMO CORRAL"/>
    <s v="No se efectuó emisión masiva de documentos de cobro"/>
    <m/>
  </r>
  <r>
    <n v="139"/>
    <s v="Cali progresa contigo 2016 - 2019"/>
    <s v="5. Cali participativa y bien gobernada"/>
    <s v="5.1. Gerencia Pública basada en resultados y la defensa de lo público"/>
    <s v="5.1.1. Finanzas Públicas Sostenibles"/>
    <s v="Gestion de Hacienda Publica MAHP03"/>
    <s v="APOYO"/>
    <s v="MAHP03.01"/>
    <x v="25"/>
    <s v="Administracion de la Cuenta Corriente MAHP03.01.01"/>
    <s v="Ajuste del impuesto predial unificado en el estado de cuenta de predios propiedad del municipio (MAHP03.01.01.18.P21)"/>
    <s v="MAHP03.01.18.FT04 _x000a_ _x000a_ _x000a_"/>
    <x v="138"/>
    <s v="ACTIVO"/>
    <x v="0"/>
    <m/>
    <m/>
    <x v="14"/>
    <x v="0"/>
    <x v="0"/>
    <s v="Número de predios propiedad del municipio ajustados IPU por solicitud en la cuenta corriente sobre Número de predios seleccionados de la Base de datos y por solicitud a ajustar del IPU propiedad del municipio"/>
    <s v="(V1 / V2) * 100"/>
    <x v="1"/>
    <n v="0.1"/>
    <n v="0.4"/>
    <n v="0.7"/>
    <n v="1"/>
    <n v="0.13190476190476191"/>
    <m/>
    <m/>
    <n v="0.20619999999999999"/>
    <m/>
    <m/>
    <m/>
    <m/>
    <m/>
    <m/>
    <m/>
    <m/>
    <m/>
    <n v="1.319047619047619"/>
    <x v="80"/>
    <n v="0"/>
    <n v="0"/>
    <s v=""/>
    <s v="SOBRESALIENTE"/>
    <x v="3"/>
    <s v="CRÍTICO"/>
    <s v="CRÍTICO"/>
    <s v="ANSELMO CORRAL"/>
    <m/>
    <m/>
  </r>
  <r>
    <n v="140"/>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5 _x000a_ _x000a_ _x000a_"/>
    <x v="139"/>
    <s v="ACTIVO"/>
    <x v="0"/>
    <m/>
    <m/>
    <x v="14"/>
    <x v="0"/>
    <x v="0"/>
    <s v="Número de Liquidaciones Oficiales proferidas en el periodo objeto de medición sobre número de expedientes trasladados del subporceso de fiscalización"/>
    <s v="(V1 / V2) * 100"/>
    <x v="1"/>
    <n v="0.3"/>
    <n v="0.4"/>
    <n v="0.6"/>
    <n v="0.8"/>
    <n v="0.27856025039123633"/>
    <m/>
    <m/>
    <n v="0.43099999999999999"/>
    <m/>
    <m/>
    <m/>
    <m/>
    <m/>
    <m/>
    <m/>
    <m/>
    <m/>
    <n v="0.9285341679707878"/>
    <x v="81"/>
    <n v="0"/>
    <n v="0"/>
    <s v="POSITIVA"/>
    <s v="SOBRESALIENTE"/>
    <x v="0"/>
    <s v="CRÍTICO"/>
    <s v="CRÍTICO"/>
    <s v="ANSELMO CORRAL"/>
    <m/>
    <m/>
  </r>
  <r>
    <n v="141"/>
    <s v="Cali progresa contigo 2016 - 2019"/>
    <s v="5. Cali participativa y bien gobernada"/>
    <s v="5.1. Gerencia Pública basada en resultados y la defensa de lo público"/>
    <s v="5.1.2. Información de calidad para la planificación territorial"/>
    <s v="Gestion de Hacienda Publica MAHP03"/>
    <s v="APOYO"/>
    <s v="MAHP03.01"/>
    <x v="25"/>
    <s v="Determinacion MAHP03.01.03"/>
    <s v="MEDE01.07.01.18.P05.F02."/>
    <s v="MAHP03.01.18.FT06 _x000a_ _x000a_ _x000a_"/>
    <x v="140"/>
    <s v="ACTIVO"/>
    <x v="0"/>
    <m/>
    <m/>
    <x v="14"/>
    <x v="0"/>
    <x v="0"/>
    <s v="Número de resoluciones sanción por no declarar o autos de archivo expedidios en el período objeto de medición sobre Número de expedientes trasladados del subproceso de fiscalizacón para sanción"/>
    <s v="(V1 / V2) * 100"/>
    <x v="1"/>
    <n v="0.2"/>
    <n v="0.4"/>
    <n v="0.6"/>
    <n v="0.8"/>
    <n v="0"/>
    <m/>
    <m/>
    <n v="7.1499999999999994E-2"/>
    <m/>
    <m/>
    <m/>
    <m/>
    <m/>
    <m/>
    <m/>
    <m/>
    <m/>
    <n v="0"/>
    <x v="82"/>
    <n v="0"/>
    <n v="0"/>
    <s v=""/>
    <s v="CRÍTICO"/>
    <x v="1"/>
    <s v="CRÍTICO"/>
    <s v="CRÍTICO"/>
    <s v="ANSELMO CORRAL"/>
    <m/>
    <m/>
  </r>
  <r>
    <n v="142"/>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1"/>
    <s v="MAHP03.01.18.FT07 _x000a_ _x000a_ _x000a_"/>
    <x v="141"/>
    <s v="ACTIVO"/>
    <x v="0"/>
    <m/>
    <m/>
    <x v="14"/>
    <x v="0"/>
    <x v="0"/>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n v="0.8"/>
    <n v="0.8"/>
    <n v="0.8"/>
    <n v="0.8"/>
    <n v="0.49431818181818182"/>
    <m/>
    <m/>
    <n v="0.69269999999999998"/>
    <m/>
    <m/>
    <m/>
    <m/>
    <m/>
    <m/>
    <m/>
    <m/>
    <m/>
    <n v="0.61789772727272729"/>
    <x v="83"/>
    <n v="0"/>
    <n v="0"/>
    <s v=""/>
    <s v="MEDIO"/>
    <x v="0"/>
    <s v="CRÍTICO"/>
    <s v="CRÍTICO"/>
    <s v="ANSELMO CORRAL"/>
    <m/>
    <m/>
  </r>
  <r>
    <n v="143"/>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08 _x000a_ _x000a_ _x000a_"/>
    <x v="142"/>
    <s v="ACTIVO"/>
    <x v="0"/>
    <m/>
    <m/>
    <x v="14"/>
    <x v="0"/>
    <x v="0"/>
    <s v="Número de recursos de reconsideración resueltos en el perído de medición sobre total de solicitudes radicadas de recursos de reconsideracion sin resolver al período de medición"/>
    <s v="(V1 / V2) * 100"/>
    <x v="1"/>
    <n v="0.7"/>
    <n v="0.7"/>
    <n v="0.7"/>
    <n v="0.7"/>
    <n v="0.32200000000000001"/>
    <m/>
    <m/>
    <n v="0.55840000000000001"/>
    <m/>
    <m/>
    <m/>
    <m/>
    <m/>
    <m/>
    <m/>
    <m/>
    <m/>
    <n v="0.46"/>
    <x v="84"/>
    <n v="0"/>
    <n v="0"/>
    <s v=""/>
    <s v="BAJO"/>
    <x v="2"/>
    <s v="CRÍTICO"/>
    <s v="CRÍTICO"/>
    <s v="ANSELMO CORRAL"/>
    <s v="Pendiente verificar peridodicidad"/>
    <m/>
  </r>
  <r>
    <n v="144"/>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4"/>
    <s v="MAHP03.01.18.FT09 _x000a_ _x000a_ _x000a_"/>
    <x v="143"/>
    <s v="ACTIVO"/>
    <x v="0"/>
    <m/>
    <m/>
    <x v="14"/>
    <x v="0"/>
    <x v="0"/>
    <s v="Número de respuestas de los derechos de petición de reducción de tarifa resueltos en el período de medición sobre total de solicitudes radicadas de derechos de petición de reducción de tarifa sin resolver al periodo de medición."/>
    <s v="(V1 / V2) * 100"/>
    <x v="1"/>
    <n v="0.8"/>
    <n v="0.8"/>
    <n v="0.8"/>
    <n v="0.8"/>
    <n v="0.5"/>
    <m/>
    <m/>
    <n v="0.94289999999999996"/>
    <m/>
    <m/>
    <m/>
    <m/>
    <m/>
    <m/>
    <m/>
    <m/>
    <m/>
    <n v="0.625"/>
    <x v="85"/>
    <n v="0"/>
    <n v="0"/>
    <s v="POSITIVA"/>
    <s v="MEDIO"/>
    <x v="0"/>
    <s v="CRÍTICO"/>
    <s v="CRÍTICO"/>
    <s v="ANSELMO CORRAL"/>
    <m/>
    <m/>
  </r>
  <r>
    <n v="145"/>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3"/>
    <s v="MAHP03.01.18.FT10 _x000a_ _x000a_ _x000a_"/>
    <x v="144"/>
    <s v="ACTIVO"/>
    <x v="0"/>
    <m/>
    <m/>
    <x v="14"/>
    <x v="0"/>
    <x v="0"/>
    <s v="Número revocatoria directa resueltas en el periodo de medición sobre total solicitudes radicadas de revocatoria directa sin resolver al periodo de medición"/>
    <s v="(V1 / V2) * 100"/>
    <x v="1"/>
    <n v="0.7"/>
    <n v="0.7"/>
    <n v="0.7"/>
    <n v="0.7"/>
    <n v="0.26919999999999999"/>
    <m/>
    <m/>
    <n v="0.36840000000000001"/>
    <m/>
    <m/>
    <m/>
    <m/>
    <m/>
    <m/>
    <m/>
    <m/>
    <m/>
    <n v="0.38457142857142856"/>
    <x v="86"/>
    <n v="0"/>
    <n v="0"/>
    <s v=""/>
    <s v="CRÍTICO"/>
    <x v="3"/>
    <s v="CRÍTICO"/>
    <s v="CRÍTICO"/>
    <s v="ANSELMO CORRAL"/>
    <m/>
    <m/>
  </r>
  <r>
    <n v="146"/>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1 _x000a_ _x000a_ _x000a_"/>
    <x v="145"/>
    <s v="ACTIVO"/>
    <x v="0"/>
    <m/>
    <m/>
    <x v="14"/>
    <x v="1"/>
    <x v="0"/>
    <s v="Número solicitudes de revocatorias resueltas en el periódo de medición con un término inferior o igual a 180 días hábiles a partir de la radicación de la revocatoria sobre total de solicitudes de revocatorias resueltas en el período de medición."/>
    <s v="(V1 / V2) * 100"/>
    <x v="1"/>
    <m/>
    <n v="1"/>
    <m/>
    <n v="1"/>
    <n v="0.26919999999999999"/>
    <m/>
    <m/>
    <n v="0.36840000000000001"/>
    <m/>
    <m/>
    <m/>
    <m/>
    <m/>
    <m/>
    <m/>
    <m/>
    <m/>
    <m/>
    <x v="87"/>
    <m/>
    <n v="0"/>
    <s v=""/>
    <s v="NO APLICA"/>
    <x v="1"/>
    <s v="NO APLICA"/>
    <s v="CRÍTICO"/>
    <s v="ANSELMO CORRAL"/>
    <m/>
    <m/>
  </r>
  <r>
    <n v="147"/>
    <s v="Cali progresa contigo 2016 - 2019"/>
    <s v="5. Cali participativa y bien gobernada"/>
    <s v="5.1. Gerencia Pública basada en resultados y la defensa de lo público"/>
    <s v="5.1.2. Información de calidad para la planificación territorial"/>
    <s v="Gestión Hacienda Pública / MAHP03"/>
    <s v="APOYO"/>
    <s v="MAHP03.01"/>
    <x v="25"/>
    <s v="Discusión Tributaria / MAHP03.01.04"/>
    <s v="MAHP03.01.04.18.P02"/>
    <s v="MAHP03.01.18.FT12 _x000a_ _x000a_ _x000a_"/>
    <x v="146"/>
    <s v="ACTIVO"/>
    <x v="0"/>
    <m/>
    <m/>
    <x v="14"/>
    <x v="1"/>
    <x v="0"/>
    <s v="Número de recursos de reconsideración resueltos en el período de medición con un término inferior o igual a 180 dias hábiles sobre total de recursos de reconsideración resueltos en el período de medición"/>
    <s v="(V1 / V2) * 100"/>
    <x v="1"/>
    <m/>
    <n v="1"/>
    <m/>
    <n v="1"/>
    <n v="1"/>
    <m/>
    <m/>
    <n v="0.86050000000000004"/>
    <m/>
    <m/>
    <m/>
    <m/>
    <m/>
    <m/>
    <m/>
    <m/>
    <m/>
    <m/>
    <x v="88"/>
    <m/>
    <n v="0"/>
    <s v=""/>
    <s v="NO APLICA"/>
    <x v="0"/>
    <s v="NO APLICA"/>
    <s v="CRÍTICO"/>
    <s v="ANSELMO CORRAL"/>
    <m/>
    <m/>
  </r>
  <r>
    <n v="148"/>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3"/>
    <x v="147"/>
    <s v="ACTIVO"/>
    <x v="0"/>
    <m/>
    <m/>
    <x v="14"/>
    <x v="2"/>
    <x v="0"/>
    <s v="Número de contribuyentes que presentaron y/o pago de la declaración de ICA en el año gravable siguiente a la fiscalización sobre número total de contribuyentes fiscalizados de ICA e identificados como inexactos en el año gravable fiscalizado"/>
    <s v="(V1 / V2) * 100"/>
    <x v="2"/>
    <m/>
    <m/>
    <m/>
    <n v="1"/>
    <m/>
    <m/>
    <m/>
    <m/>
    <m/>
    <m/>
    <m/>
    <m/>
    <m/>
    <m/>
    <m/>
    <m/>
    <m/>
    <m/>
    <x v="19"/>
    <m/>
    <e v="#REF!"/>
    <s v=""/>
    <s v="NO APLICA"/>
    <x v="4"/>
    <s v="NO APLICA"/>
    <e v="#REF!"/>
    <s v="ANSELMO CORRAL"/>
    <s v="Verificar periodicidad"/>
    <m/>
  </r>
  <r>
    <n v="149"/>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09"/>
    <s v="MAHP03.01.18.FT14_x000a_ _x000a_ _x000a_ _x000a_"/>
    <x v="148"/>
    <s v="ACTIVO"/>
    <x v="0"/>
    <m/>
    <m/>
    <x v="14"/>
    <x v="0"/>
    <x v="0"/>
    <s v="Número de contribuyentes con indicios de inexactitud fiscalizados en el periodo objeto de análisis sobre Número total de contribuyentes con indicios de inexactitud seleccionados a fiscalizar en el periodo objeto de análisis"/>
    <s v="(V1 / V2) * 100"/>
    <x v="0"/>
    <m/>
    <n v="0.25"/>
    <m/>
    <n v="1"/>
    <n v="0.10829999999999999"/>
    <m/>
    <m/>
    <m/>
    <m/>
    <m/>
    <m/>
    <m/>
    <m/>
    <m/>
    <m/>
    <m/>
    <m/>
    <m/>
    <x v="89"/>
    <m/>
    <n v="0"/>
    <s v=""/>
    <s v="NO APLICA"/>
    <x v="3"/>
    <s v="NO APLICA"/>
    <s v="CRÍTICO"/>
    <s v="ANSELMO CORRAL"/>
    <m/>
    <m/>
  </r>
  <r>
    <n v="150"/>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5"/>
    <x v="149"/>
    <s v="ACTIVO"/>
    <x v="0"/>
    <m/>
    <m/>
    <x v="14"/>
    <x v="2"/>
    <x v="0"/>
    <s v="Número de contribuyentes que presentaron y/o pago de la declaración de ICA en el año gravable siguiente a la fiscalización sobre número total de contribuyentes fiscalizados de ICA e identificados como omisos en el año gravable fiscalizado"/>
    <s v="(V1 / V2) * 100"/>
    <x v="0"/>
    <m/>
    <n v="1"/>
    <m/>
    <n v="1"/>
    <n v="0.30370000000000003"/>
    <m/>
    <m/>
    <m/>
    <m/>
    <m/>
    <m/>
    <m/>
    <m/>
    <m/>
    <m/>
    <m/>
    <m/>
    <m/>
    <x v="90"/>
    <e v="#DIV/0!"/>
    <e v="#REF!"/>
    <s v=""/>
    <s v="NO APLICA"/>
    <x v="1"/>
    <e v="#DIV/0!"/>
    <e v="#REF!"/>
    <s v="ANSELMO CORRAL"/>
    <s v="Pendiente verificar peridodicidad"/>
    <m/>
  </r>
  <r>
    <n v="151"/>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0"/>
    <s v="MAHP03.01.18.FT16_x000a_ _x000a_ _x000a_"/>
    <x v="150"/>
    <s v="ACTIVO"/>
    <x v="0"/>
    <m/>
    <m/>
    <x v="14"/>
    <x v="0"/>
    <x v="0"/>
    <s v="Número de contribuyentes con indicios de omision fiscalizados en el periodo objeto de análisis sobre número total de contribuyentes de la base con indicios de omisión seleccionados a fiscalizar en el periodo objeto de análisis"/>
    <s v="(V1 / V2) * 100"/>
    <x v="0"/>
    <m/>
    <n v="0.25"/>
    <m/>
    <n v="1"/>
    <n v="0.1353"/>
    <m/>
    <m/>
    <m/>
    <m/>
    <m/>
    <m/>
    <m/>
    <m/>
    <m/>
    <m/>
    <m/>
    <m/>
    <m/>
    <x v="91"/>
    <e v="#DIV/0!"/>
    <n v="0"/>
    <s v=""/>
    <s v="NO APLICA"/>
    <x v="3"/>
    <e v="#DIV/0!"/>
    <s v="CRÍTICO"/>
    <s v="ANSELMO CORRAL"/>
    <m/>
    <m/>
  </r>
  <r>
    <n v="152"/>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1"/>
    <s v="MAHP03.01.18.FT17_x000a_ _x000a_ _x000a_ _x000a_"/>
    <x v="151"/>
    <s v="ACTIVO"/>
    <x v="0"/>
    <m/>
    <m/>
    <x v="14"/>
    <x v="0"/>
    <x v="0"/>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n v="0.8"/>
    <n v="0.8"/>
    <n v="0.8"/>
    <n v="0.8"/>
    <n v="0.65969999999999995"/>
    <m/>
    <m/>
    <n v="0.2429"/>
    <m/>
    <m/>
    <m/>
    <m/>
    <m/>
    <m/>
    <m/>
    <m/>
    <m/>
    <n v="0.82462499999999994"/>
    <x v="92"/>
    <n v="0"/>
    <n v="0"/>
    <s v=""/>
    <s v="SOBRESALIENTE"/>
    <x v="1"/>
    <s v="CRÍTICO"/>
    <s v="CRÍTICO"/>
    <s v="ANSELMO CORRAL"/>
    <m/>
    <m/>
  </r>
  <r>
    <n v="153"/>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10.02"/>
    <s v="MAHP03.01.02.18.P12"/>
    <s v="MAHP03.01.18.FT18_x000a_ _x000a_ _x000a_ _x000a_"/>
    <x v="152"/>
    <s v="ACTIVO"/>
    <x v="0"/>
    <m/>
    <m/>
    <x v="14"/>
    <x v="0"/>
    <x v="0"/>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n v="0.1"/>
    <n v="0.4"/>
    <n v="0.4"/>
    <n v="0.1"/>
    <n v="0"/>
    <m/>
    <m/>
    <m/>
    <m/>
    <m/>
    <m/>
    <m/>
    <m/>
    <m/>
    <m/>
    <m/>
    <m/>
    <n v="0"/>
    <x v="33"/>
    <n v="0"/>
    <n v="0"/>
    <s v=""/>
    <s v="CRÍTICO"/>
    <x v="1"/>
    <s v="CRÍTICO"/>
    <s v="CRÍTICO"/>
    <s v="ANSELMO CORRAL"/>
    <m/>
    <m/>
  </r>
  <r>
    <n v="154"/>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19_x000a_ _x000a_ _x000a_ _x000a_"/>
    <x v="153"/>
    <s v="ACTIVO"/>
    <x v="0"/>
    <m/>
    <m/>
    <x v="14"/>
    <x v="0"/>
    <x v="0"/>
    <s v="Número de eventos de espectáculos públicos fiscalizados que pagaron correctamente el impuesto en el periodo objeto de medición sobre número total de eventos de espectáculos públicos fiscalizados en el periodo objeto de medición."/>
    <s v="(V1 / V2) * 100"/>
    <x v="1"/>
    <n v="1"/>
    <n v="1"/>
    <n v="1"/>
    <n v="1"/>
    <n v="0.31"/>
    <m/>
    <m/>
    <n v="0.24"/>
    <m/>
    <m/>
    <m/>
    <m/>
    <m/>
    <m/>
    <m/>
    <m/>
    <m/>
    <n v="0.31"/>
    <x v="93"/>
    <n v="0"/>
    <n v="0"/>
    <s v=""/>
    <s v="CRÍTICO"/>
    <x v="1"/>
    <s v="CRÍTICO"/>
    <s v="CRÍTICO"/>
    <s v="ANSELMO CORRAL"/>
    <m/>
    <m/>
  </r>
  <r>
    <n v="155"/>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2"/>
    <s v="MAHP03.01.18.FT20_x000a_ _x000a_ _x000a_ _x000a_"/>
    <x v="154"/>
    <s v="ACTIVO"/>
    <x v="0"/>
    <m/>
    <m/>
    <x v="14"/>
    <x v="0"/>
    <x v="0"/>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m/>
    <n v="0.25"/>
    <m/>
    <n v="1"/>
    <n v="0"/>
    <m/>
    <m/>
    <m/>
    <m/>
    <m/>
    <m/>
    <m/>
    <m/>
    <m/>
    <m/>
    <m/>
    <m/>
    <e v="#DIV/0!"/>
    <x v="33"/>
    <e v="#DIV/0!"/>
    <n v="0"/>
    <s v=""/>
    <e v="#DIV/0!"/>
    <x v="1"/>
    <e v="#DIV/0!"/>
    <s v="CRÍTICO"/>
    <s v="ANSELMO CORRAL"/>
    <m/>
    <m/>
  </r>
  <r>
    <n v="156"/>
    <s v="Cali progresa contigo 2016 - 2019"/>
    <s v="2. Cali amable y sostenible"/>
    <s v="5.1. Gerencia Pública basada en resultados y la defensa de lo público"/>
    <s v="5.1.2. Información de calidad para la planificación territorial"/>
    <s v="Gestion Hacienda Pública MAHP03"/>
    <s v="APOYO"/>
    <s v="MAHP03.01"/>
    <x v="25"/>
    <s v="Fiscalizacion MAHP03.01.02"/>
    <s v="MAHP03.01.02.18.P13"/>
    <s v="MAHP03.01.18.FT21_x000a_ _x000a_ _x000a_ _x000a_"/>
    <x v="155"/>
    <s v="ACTIVO"/>
    <x v="0"/>
    <m/>
    <m/>
    <x v="14"/>
    <x v="0"/>
    <x v="0"/>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m/>
    <n v="0.25"/>
    <m/>
    <n v="1"/>
    <n v="0"/>
    <m/>
    <m/>
    <m/>
    <m/>
    <m/>
    <m/>
    <m/>
    <m/>
    <m/>
    <m/>
    <m/>
    <m/>
    <e v="#DIV/0!"/>
    <x v="33"/>
    <e v="#DIV/0!"/>
    <n v="0"/>
    <s v=""/>
    <e v="#DIV/0!"/>
    <x v="1"/>
    <e v="#DIV/0!"/>
    <s v="CRÍTICO"/>
    <s v="ANSELMO CORRAL"/>
    <m/>
    <m/>
  </r>
  <r>
    <n v="157"/>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1 _x000a_ _x000a_ _x000a_"/>
    <x v="156"/>
    <s v="ACTIVO"/>
    <x v="0"/>
    <m/>
    <m/>
    <x v="9"/>
    <x v="0"/>
    <x v="0"/>
    <s v="Número de solicitudes de elementos salariales y prestaciones sociales respondidas sobre  Número de solicitudes de elementos salariales y prestaciones sociales recibidas por cien (100)"/>
    <s v="(V1 / V2) * 100"/>
    <x v="1"/>
    <n v="1"/>
    <n v="1"/>
    <n v="1"/>
    <n v="1"/>
    <n v="0.9"/>
    <m/>
    <m/>
    <n v="0.98"/>
    <m/>
    <m/>
    <m/>
    <m/>
    <m/>
    <m/>
    <m/>
    <m/>
    <s v="CRECIENTE"/>
    <n v="0.9"/>
    <x v="94"/>
    <n v="0"/>
    <n v="0"/>
    <s v=""/>
    <s v="SOBRESALIENTE"/>
    <x v="0"/>
    <s v="CRÍTICO"/>
    <s v="CRÍTICO"/>
    <s v="SANDRA ESCOBAR"/>
    <m/>
    <m/>
  </r>
  <r>
    <n v="158"/>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2 _x000a_ _x000a_ _x000a_"/>
    <x v="157"/>
    <s v="ACTIVO"/>
    <x v="0"/>
    <m/>
    <m/>
    <x v="9"/>
    <x v="1"/>
    <x v="2"/>
    <s v="Sumatoria del Número de días empleados en el total de liquidaciones y reconocimientos de elementos salariales y prestaciones sociales atendidas sobre Número de solicitudes atendidas"/>
    <s v="(V1 / V2) * 100"/>
    <x v="3"/>
    <n v="15"/>
    <n v="15"/>
    <n v="15"/>
    <n v="15"/>
    <n v="4.05"/>
    <n v="5.05"/>
    <n v="7.98"/>
    <n v="6.06"/>
    <n v="5.87"/>
    <n v="6.13"/>
    <m/>
    <m/>
    <m/>
    <m/>
    <m/>
    <m/>
    <s v="DECRECIENTE"/>
    <n v="2.4311183144246353"/>
    <x v="8"/>
    <n v="0"/>
    <n v="0"/>
    <s v="POSITIVA"/>
    <s v="SOBRESALIENTE"/>
    <x v="0"/>
    <s v="CRÍTICO"/>
    <s v="CRÍTICO"/>
    <s v="SANDRA ESCOBAR"/>
    <s v="Se solicitó reunión para revisar indicador"/>
    <m/>
  </r>
  <r>
    <n v="159"/>
    <s v="Cali progresa contigo 2016 - 2019"/>
    <s v="5. Cali participativa y bien gobernada"/>
    <s v="5.1. Gerencia Pública basada en resultados y la defensa de lo público"/>
    <s v="5.1.1. Finanzas Públicas Sostenibles"/>
    <s v="MATH.02 Gestión del Talento Humano"/>
    <s v="APOYO"/>
    <s v="MATH.02.06"/>
    <x v="26"/>
    <s v="NO APLICA"/>
    <s v="NO APLICA"/>
    <s v="MATH.02.06.18.FT.03 _x000a_ _x000a_ _x000a_"/>
    <x v="158"/>
    <s v="ACTIVO"/>
    <x v="0"/>
    <m/>
    <m/>
    <x v="9"/>
    <x v="2"/>
    <x v="0"/>
    <s v="Número de reclamaciones válidas de elementos salariales y prestaciones sociales del periodo actual sobre Número de reclamaciones válidas de elementos salariales y prestaciones sociales del periodo anterior por cien (100)"/>
    <s v="(V1 - V2) / V2 * 100"/>
    <x v="1"/>
    <n v="0.01"/>
    <n v="0.01"/>
    <n v="0.01"/>
    <n v="0.01"/>
    <n v="1"/>
    <m/>
    <m/>
    <n v="0.71"/>
    <m/>
    <m/>
    <m/>
    <m/>
    <m/>
    <m/>
    <m/>
    <m/>
    <s v="DECRECIENTE"/>
    <n v="0.01"/>
    <x v="95"/>
    <n v="0"/>
    <n v="0"/>
    <s v=""/>
    <s v="CRÍTICO"/>
    <x v="1"/>
    <s v="CRÍTICO"/>
    <s v="CRÍTICO"/>
    <s v="SANDRA ESCOBAR"/>
    <m/>
    <m/>
  </r>
  <r>
    <n v="160"/>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2"/>
    <s v="MAHP03.06.18.FT01"/>
    <x v="159"/>
    <s v="ACTIVO"/>
    <x v="0"/>
    <m/>
    <m/>
    <x v="14"/>
    <x v="0"/>
    <x v="0"/>
    <s v="Numero de actividades cumplidas de acuerdo con los tiempos establecidos sobre el numero total de actividades esperadas en el trimestre por cien (100)"/>
    <s v="(V1 / V2) * 100"/>
    <x v="1"/>
    <n v="10"/>
    <n v="10"/>
    <n v="24"/>
    <n v="24"/>
    <n v="3"/>
    <m/>
    <m/>
    <n v="5"/>
    <m/>
    <m/>
    <m/>
    <m/>
    <m/>
    <m/>
    <m/>
    <m/>
    <m/>
    <n v="0.3"/>
    <x v="96"/>
    <n v="0"/>
    <n v="0"/>
    <s v=""/>
    <s v="CRÍTICO"/>
    <x v="3"/>
    <s v="CRÍTICO"/>
    <s v="CRÍTICO"/>
    <s v="ANSELMO CORRAL"/>
    <m/>
    <m/>
  </r>
  <r>
    <n v="161"/>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2"/>
    <x v="160"/>
    <s v="ACTIVO"/>
    <x v="0"/>
    <m/>
    <m/>
    <x v="14"/>
    <x v="0"/>
    <x v="0"/>
    <s v="Número de solicitudes de Liquidacion de de Sentencias y/o acuerdos Conciliatorios atendidas sobre el número de solicitudes de Liquidacion de Sentencias y/o Acuerdos conciliatorios radicadas por cien (100)"/>
    <s v="(V1 / V2) * 100"/>
    <x v="5"/>
    <n v="1"/>
    <n v="1"/>
    <n v="1"/>
    <n v="1"/>
    <n v="1"/>
    <m/>
    <n v="1"/>
    <m/>
    <n v="1"/>
    <m/>
    <m/>
    <m/>
    <m/>
    <m/>
    <m/>
    <m/>
    <m/>
    <n v="0.1"/>
    <x v="23"/>
    <n v="0"/>
    <n v="0"/>
    <s v=""/>
    <s v="CRÍTICO"/>
    <x v="0"/>
    <s v="CRÍTICO"/>
    <s v="CRÍTICO"/>
    <s v="ANSELMO CORRAL"/>
    <m/>
    <m/>
  </r>
  <r>
    <n v="162"/>
    <s v="Cali progresa contigo 2016 - 2019"/>
    <s v="4.5. Cali Participativa y Bien Gobernada"/>
    <s v="4.5.0.1 Gerencia pública basada en resultado y defensa en lo publico"/>
    <s v="4.5.0.1.00.1: Finanzas Públicas Sostenibles"/>
    <s v="MAHP03 - Gestión de Hacienda Pública"/>
    <s v="APOYO"/>
    <s v="MAHP03.06 "/>
    <x v="27"/>
    <s v="MAHP03.06.01 - Planeación Financiera y Prespuestal"/>
    <s v="MAHP03.06.01.18.P04"/>
    <s v="MAHP03.06.18.FT03"/>
    <x v="161"/>
    <s v="ACTIVO"/>
    <x v="0"/>
    <m/>
    <m/>
    <x v="14"/>
    <x v="1"/>
    <x v="0"/>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n v="1"/>
    <n v="1"/>
    <n v="1"/>
    <n v="1"/>
    <n v="1"/>
    <m/>
    <n v="1"/>
    <m/>
    <n v="1"/>
    <m/>
    <m/>
    <m/>
    <m/>
    <m/>
    <m/>
    <m/>
    <m/>
    <n v="1"/>
    <x v="23"/>
    <n v="0"/>
    <n v="0"/>
    <s v=""/>
    <s v="SOBRESALIENTE"/>
    <x v="0"/>
    <s v="CRÍTICO"/>
    <s v="CRÍTICO"/>
    <s v="ANSELMO CORRAL"/>
    <m/>
    <m/>
  </r>
  <r>
    <n v="163"/>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4"/>
    <x v="162"/>
    <s v="ACTIVO"/>
    <x v="0"/>
    <m/>
    <m/>
    <x v="14"/>
    <x v="0"/>
    <x v="0"/>
    <s v="Numero de solicitudes de viabilidad financiera de proyectos de acuerdo revisadas sobre el Numero de solicitudes de viabilidad financiera de proyectos de acuerdo radicadas por cien (100)"/>
    <s v="(V1 / V2) * 100"/>
    <x v="3"/>
    <n v="1"/>
    <n v="1"/>
    <n v="1"/>
    <n v="1"/>
    <n v="1"/>
    <n v="1"/>
    <n v="1"/>
    <n v="1"/>
    <n v="1"/>
    <n v="1"/>
    <m/>
    <m/>
    <m/>
    <m/>
    <m/>
    <m/>
    <m/>
    <n v="1"/>
    <x v="23"/>
    <n v="0"/>
    <n v="0"/>
    <s v=""/>
    <s v="SOBRESALIENTE"/>
    <x v="0"/>
    <s v="CRÍTICO"/>
    <s v="CRÍTICO"/>
    <s v="ANSELMO CORRAL"/>
    <m/>
    <m/>
  </r>
  <r>
    <n v="164"/>
    <s v="Cali progresa contigo 2016 - 2019"/>
    <s v="5. Cali participativa y bien gobernada"/>
    <s v="5.1. Gerencia Pública basada en resultados y la defensa de lo público"/>
    <s v="5.1.1. Finanzas Públicas Sostenibles"/>
    <s v="MAHP03 - Gestión de Hacienda Pública"/>
    <s v="APOYO"/>
    <s v="MAHP03.06 "/>
    <x v="27"/>
    <s v="MAHP03.06.01 - Planeación Financiera y Prespuestal"/>
    <s v="MAHP03.06.01.18.P01"/>
    <s v="MAHP03.06.18.FT05"/>
    <x v="163"/>
    <s v="ACTIVO"/>
    <x v="0"/>
    <m/>
    <m/>
    <x v="14"/>
    <x v="2"/>
    <x v="0"/>
    <s v="Gastos de Funcionaniento (GF) sobre Ingresos corrientes de Libre Destinacion (ICLD) por cien (100)"/>
    <s v="(V1 / V2) * 100"/>
    <x v="2"/>
    <m/>
    <m/>
    <m/>
    <n v="0.48"/>
    <m/>
    <m/>
    <m/>
    <m/>
    <m/>
    <m/>
    <m/>
    <m/>
    <m/>
    <m/>
    <m/>
    <m/>
    <m/>
    <m/>
    <x v="19"/>
    <m/>
    <n v="0"/>
    <s v=""/>
    <s v="NO APLICA"/>
    <x v="4"/>
    <s v="NO APLICA"/>
    <s v="CRÍTICO"/>
    <s v="ANSELMO CORRAL"/>
    <m/>
    <m/>
  </r>
  <r>
    <n v="165"/>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1"/>
    <s v="MAHP03.06.18.FT06"/>
    <x v="164"/>
    <s v="ACTIVO"/>
    <x v="0"/>
    <m/>
    <m/>
    <x v="14"/>
    <x v="0"/>
    <x v="0"/>
    <s v="Valor Ejecutado del Presupuesto de gastos sobre el Valor del Presupuesto de gastos asignado por cien (100)"/>
    <s v="(V1 / V2) * 100"/>
    <x v="3"/>
    <n v="0.3"/>
    <n v="0.5"/>
    <n v="0.75"/>
    <n v="0.9"/>
    <n v="0.14000000000000001"/>
    <n v="0.2"/>
    <n v="0.3"/>
    <n v="0.37938823304111419"/>
    <n v="0.47232500837845554"/>
    <n v="0.55384025059487607"/>
    <m/>
    <m/>
    <m/>
    <m/>
    <m/>
    <m/>
    <m/>
    <n v="1"/>
    <x v="97"/>
    <n v="0"/>
    <n v="0"/>
    <s v="POSITIVA"/>
    <s v="SOBRESALIENTE"/>
    <x v="0"/>
    <s v="CRÍTICO"/>
    <s v="CRÍTICO"/>
    <s v="ANSELMO CORRAL"/>
    <m/>
    <m/>
  </r>
  <r>
    <n v="166"/>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07"/>
    <x v="165"/>
    <s v="ACTIVO"/>
    <x v="0"/>
    <m/>
    <m/>
    <x v="14"/>
    <x v="0"/>
    <x v="0"/>
    <s v="Número Modificaciones Presupuestales realizadas en SAP sobre el Número de modificaciones del presupuesto autorizadas por el Confis por cien (100)"/>
    <s v="(V1 / V2) * 100"/>
    <x v="3"/>
    <n v="1"/>
    <n v="1"/>
    <n v="1"/>
    <n v="1"/>
    <n v="1"/>
    <n v="1"/>
    <n v="1"/>
    <n v="1"/>
    <n v="1"/>
    <n v="1"/>
    <m/>
    <m/>
    <m/>
    <m/>
    <m/>
    <m/>
    <m/>
    <n v="1"/>
    <x v="23"/>
    <n v="0"/>
    <n v="0"/>
    <s v=""/>
    <s v="SOBRESALIENTE"/>
    <x v="0"/>
    <s v="CRÍTICO"/>
    <s v="CRÍTICO"/>
    <s v="ANSELMO CORRAL"/>
    <m/>
    <m/>
  </r>
  <r>
    <n v="167"/>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3"/>
    <s v="MAHP03.06.18.FT08"/>
    <x v="166"/>
    <s v="ACTIVO"/>
    <x v="0"/>
    <m/>
    <m/>
    <x v="14"/>
    <x v="1"/>
    <x v="0"/>
    <s v="Valor del ingreso de la fuente de financiación menos el valor del gasto de la fuente de financiación"/>
    <s v="(V1 - V2)"/>
    <x v="1"/>
    <n v="0.65"/>
    <n v="0.75"/>
    <n v="0.85"/>
    <n v="0.9"/>
    <n v="0.97"/>
    <m/>
    <m/>
    <n v="0.88040985941527605"/>
    <m/>
    <m/>
    <m/>
    <m/>
    <m/>
    <m/>
    <m/>
    <m/>
    <m/>
    <n v="1.4923076923076921"/>
    <x v="98"/>
    <n v="0"/>
    <n v="0"/>
    <s v="POSITIVA"/>
    <s v="SOBRESALIENTE"/>
    <x v="0"/>
    <s v="CRÍTICO"/>
    <s v="CRÍTICO"/>
    <s v="ANSELMO CORRAL"/>
    <m/>
    <m/>
  </r>
  <r>
    <n v="168"/>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4"/>
    <s v="MAHP03.06.18.FT09"/>
    <x v="167"/>
    <s v="ACTIVO"/>
    <x v="0"/>
    <m/>
    <m/>
    <x v="14"/>
    <x v="0"/>
    <x v="0"/>
    <s v="Numero de Informes Presentados en el Mes Sobre el Numero de Informes a Presentar en el Mes por cien (100)"/>
    <s v="(V1 / V2) * 100"/>
    <x v="3"/>
    <n v="1"/>
    <n v="1"/>
    <n v="1"/>
    <n v="1"/>
    <n v="1"/>
    <n v="1"/>
    <n v="1"/>
    <n v="1"/>
    <n v="1"/>
    <n v="1"/>
    <m/>
    <m/>
    <m/>
    <m/>
    <m/>
    <m/>
    <m/>
    <n v="1"/>
    <x v="23"/>
    <n v="0"/>
    <n v="0"/>
    <s v=""/>
    <s v="SOBRESALIENTE"/>
    <x v="0"/>
    <s v="CRÍTICO"/>
    <s v="CRÍTICO"/>
    <s v="ANSELMO CORRAL"/>
    <m/>
    <m/>
  </r>
  <r>
    <n v="169"/>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8"/>
    <s v="MAHP03.06.18.FT10"/>
    <x v="168"/>
    <s v="ACTIVO"/>
    <x v="0"/>
    <m/>
    <m/>
    <x v="14"/>
    <x v="0"/>
    <x v="0"/>
    <s v="Numero de solicitudes de modificaciones presupuetales aprobadas por el confis sobre el numero de solicitudes realizadas por los organismos de la Administración Municipal por 100"/>
    <s v="(V1 / V2) * 100"/>
    <x v="3"/>
    <n v="1"/>
    <n v="1"/>
    <n v="1"/>
    <n v="1"/>
    <n v="1"/>
    <n v="1"/>
    <n v="1"/>
    <n v="1"/>
    <n v="1"/>
    <n v="1"/>
    <m/>
    <m/>
    <m/>
    <m/>
    <m/>
    <m/>
    <m/>
    <n v="1"/>
    <x v="23"/>
    <n v="0"/>
    <n v="0"/>
    <s v=""/>
    <s v="SOBRESALIENTE"/>
    <x v="0"/>
    <s v="CRÍTICO"/>
    <s v="CRÍTICO"/>
    <s v="ANSELMO CORRAL"/>
    <m/>
    <m/>
  </r>
  <r>
    <n v="170"/>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9"/>
    <s v="MAHP03.06.18.FT11"/>
    <x v="169"/>
    <s v="ACTIVO"/>
    <x v="0"/>
    <m/>
    <m/>
    <x v="14"/>
    <x v="0"/>
    <x v="0"/>
    <s v="Valor Ejecutado del Presupuesto de ingresos al mes sobre Valor del Presupuesto de ingresos asignado en la vigencia por cien (100)"/>
    <s v="(V1 / V2) * 100"/>
    <x v="3"/>
    <n v="0.4"/>
    <n v="0.65"/>
    <n v="0.8"/>
    <n v="0.9"/>
    <n v="0.1"/>
    <n v="0.16"/>
    <n v="0.31"/>
    <n v="0.49738352249405543"/>
    <n v="0.57002243239255768"/>
    <n v="0.62907093176206463"/>
    <m/>
    <m/>
    <m/>
    <m/>
    <m/>
    <m/>
    <m/>
    <n v="0.77499999999999991"/>
    <x v="99"/>
    <n v="0"/>
    <n v="0"/>
    <s v=""/>
    <s v="SATISFACTORIO"/>
    <x v="0"/>
    <s v="CRÍTICO"/>
    <s v="CRÍTICO"/>
    <s v="ANSELMO CORRAL"/>
    <m/>
    <m/>
  </r>
  <r>
    <n v="171"/>
    <s v="Cali progresa contigo 2016 - 2019"/>
    <s v="5. Cali participativa y bien gobernada"/>
    <s v="5.1. Gerencia Pública basada en resultados y la defensa de lo público"/>
    <s v="5.1.1. Finanzas Públicas Sostenibles"/>
    <s v="MAHP03 - Gestión de Hacienda Pública"/>
    <s v="APOYO"/>
    <s v="MAHP03.06 "/>
    <x v="27"/>
    <s v="MAHP03.06.02. - Seguimiento Manejo y Control Presupuestal"/>
    <s v="MAHP03.06.02.18.P02"/>
    <s v="MAHP03.06.18.FT12"/>
    <x v="170"/>
    <s v="ACTIVO"/>
    <x v="0"/>
    <m/>
    <m/>
    <x v="14"/>
    <x v="0"/>
    <x v="0"/>
    <s v="Número de Modificaciones Presupuestales realizadas por la dependencia con mayores solicitudes sobre el Número total de Modificaciones Presupuestales realizadas por las dependencias de la entidad por cien (100)"/>
    <s v="(V1 / V2) * 100"/>
    <x v="3"/>
    <n v="0.1"/>
    <n v="0.1"/>
    <n v="0.1"/>
    <n v="0.1"/>
    <n v="0.45"/>
    <n v="0.17"/>
    <n v="0.26"/>
    <n v="0.64150943396226412"/>
    <n v="0.5892857142857143"/>
    <n v="0.13609467455621302"/>
    <m/>
    <m/>
    <m/>
    <m/>
    <m/>
    <m/>
    <m/>
    <n v="2.6"/>
    <x v="100"/>
    <n v="0"/>
    <n v="0"/>
    <s v="POSITIVA"/>
    <s v="SOBRESALIENTE"/>
    <x v="0"/>
    <s v="CRÍTICO"/>
    <s v="CRÍTICO"/>
    <s v="ANSELMO CORRAL"/>
    <m/>
    <m/>
  </r>
  <r>
    <n v="172"/>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3"/>
    <x v="171"/>
    <s v="ACTIVO"/>
    <x v="0"/>
    <m/>
    <m/>
    <x v="14"/>
    <x v="0"/>
    <x v="0"/>
    <s v="Superavit Primario sobre los Intereses de la Deuda Pública por cien (100)"/>
    <s v="(V1 / V2) * 100"/>
    <x v="1"/>
    <n v="1"/>
    <n v="1"/>
    <n v="1"/>
    <n v="1"/>
    <n v="57.236337625178827"/>
    <m/>
    <m/>
    <n v="14.918730528178832"/>
    <m/>
    <m/>
    <m/>
    <m/>
    <m/>
    <m/>
    <m/>
    <m/>
    <m/>
    <n v="57.236337625178827"/>
    <x v="101"/>
    <m/>
    <n v="57.236337625178827"/>
    <s v="POSITIVA"/>
    <s v="SOBRESALIENTE"/>
    <x v="0"/>
    <s v="NO APLICA"/>
    <s v="SOBRESALIENTE"/>
    <s v="ANSELMO CORRAL"/>
    <s v="Se modificó la periodicidad de anual a trimestral en junio de 2019"/>
    <m/>
  </r>
  <r>
    <n v="173"/>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4"/>
    <x v="172"/>
    <s v="ACTIVO"/>
    <x v="0"/>
    <m/>
    <m/>
    <x v="14"/>
    <x v="0"/>
    <x v="0"/>
    <s v="Saldo deuda pública sobre ingresos corrientes por cien (100)"/>
    <s v="(V1 / V2) * 100"/>
    <x v="1"/>
    <n v="0.8"/>
    <n v="0.8"/>
    <n v="0.8"/>
    <n v="0.8"/>
    <n v="0.10967965230977657"/>
    <m/>
    <m/>
    <n v="0.58759800507992999"/>
    <m/>
    <m/>
    <m/>
    <m/>
    <m/>
    <m/>
    <m/>
    <m/>
    <m/>
    <n v="7.2939691469890819"/>
    <x v="102"/>
    <m/>
    <n v="0.13709956538722071"/>
    <s v="POSITIVA"/>
    <s v="SOBRESALIENTE"/>
    <x v="0"/>
    <s v="NO APLICA"/>
    <s v="CRÍTICO"/>
    <s v="ANSELMO CORRAL"/>
    <s v="Se modificó la periodicidad de anual a trimestral en junio de 2019"/>
    <m/>
  </r>
  <r>
    <n v="174"/>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5"/>
    <x v="173"/>
    <s v="ACTIVO"/>
    <x v="0"/>
    <m/>
    <m/>
    <x v="14"/>
    <x v="0"/>
    <x v="0"/>
    <s v="Intereses deuda sobre ahorro operacional por cien (100)"/>
    <s v="(V1 / V2) * 100"/>
    <x v="1"/>
    <n v="0.4"/>
    <n v="0.4"/>
    <n v="0.4"/>
    <n v="0.4"/>
    <n v="5.9398635565400546E-3"/>
    <m/>
    <m/>
    <n v="1.7259289806304531E-2"/>
    <m/>
    <m/>
    <m/>
    <m/>
    <m/>
    <m/>
    <m/>
    <m/>
    <m/>
    <n v="67.34161419576418"/>
    <x v="103"/>
    <m/>
    <n v="1.4849658891350136E-2"/>
    <s v="POSITIVA"/>
    <s v="SOBRESALIENTE"/>
    <x v="0"/>
    <s v="NO APLICA"/>
    <s v="CRÍTICO"/>
    <s v="ANSELMO CORRAL"/>
    <s v="Se modificó la periodicidad de anual a trimestral en junio de 2019"/>
    <m/>
  </r>
  <r>
    <n v="175"/>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6"/>
    <x v="174"/>
    <s v="ACTIVO"/>
    <x v="2"/>
    <s v="ELIMINADO"/>
    <m/>
    <x v="14"/>
    <x v="0"/>
    <x v="0"/>
    <s v="Sumatoria 20% (superavit+ rendimientos financieros de la vigencia anterior) menos Prepago de la Deuda Pública dividido por la Sumatoria 20% (superavit+ rendimientos financieros de la vigencia anterior) por cien"/>
    <s v="(V1 - V2) / V1 * 100"/>
    <x v="2"/>
    <m/>
    <m/>
    <m/>
    <n v="1"/>
    <m/>
    <m/>
    <m/>
    <m/>
    <m/>
    <m/>
    <m/>
    <m/>
    <m/>
    <m/>
    <m/>
    <m/>
    <m/>
    <m/>
    <x v="19"/>
    <m/>
    <n v="0"/>
    <s v=""/>
    <s v="NO APLICA"/>
    <x v="4"/>
    <s v="NO APLICA"/>
    <s v="CRÍTICO"/>
    <s v="ANSELMO CORRAL"/>
    <m/>
    <m/>
  </r>
  <r>
    <n v="176"/>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7"/>
    <x v="175"/>
    <s v="ACTIVO"/>
    <x v="0"/>
    <m/>
    <m/>
    <x v="14"/>
    <x v="1"/>
    <x v="2"/>
    <s v="Fecha de pago programada menos fecha de oficio a tesoreria"/>
    <s v="V1 - V2"/>
    <x v="0"/>
    <m/>
    <n v="8"/>
    <m/>
    <n v="3"/>
    <n v="12"/>
    <m/>
    <m/>
    <m/>
    <m/>
    <m/>
    <n v="6"/>
    <m/>
    <m/>
    <m/>
    <m/>
    <m/>
    <m/>
    <m/>
    <x v="104"/>
    <m/>
    <n v="2"/>
    <s v="POSITIVA"/>
    <s v="NO APLICA"/>
    <x v="0"/>
    <s v="NO APLICA"/>
    <s v="SOBRESALIENTE"/>
    <s v="ANSELMO CORRAL"/>
    <s v="Se modificó la periodicidad de anual a trimestral en junio de 2019"/>
    <m/>
  </r>
  <r>
    <n v="177"/>
    <s v="Cali progresa contigo 2016 - 2019"/>
    <s v="5. Cali participativa y bien gobernada"/>
    <s v="5.1. Gerencia Pública basada en resultados y la defensa de lo público"/>
    <s v="No aplica"/>
    <s v="MAHP03 - Gestión de Hacienda Pública"/>
    <s v="APOYO"/>
    <s v="MAHP03.06 "/>
    <x v="27"/>
    <s v="MAHP03.06.03 CREDITO PUBLICO"/>
    <s v="MAHP03.06.03.18.P02"/>
    <s v="MAHP03.06.18.FT18"/>
    <x v="176"/>
    <s v="ACTIVO"/>
    <x v="2"/>
    <s v="ELIMINADO"/>
    <m/>
    <x v="14"/>
    <x v="1"/>
    <x v="2"/>
    <s v="Fecha de pago programada menos fecha de oficio a Tesorería"/>
    <s v="V1 - V2"/>
    <x v="0"/>
    <m/>
    <n v="8"/>
    <m/>
    <n v="8"/>
    <m/>
    <m/>
    <m/>
    <m/>
    <m/>
    <m/>
    <m/>
    <m/>
    <m/>
    <m/>
    <m/>
    <m/>
    <m/>
    <m/>
    <x v="19"/>
    <m/>
    <n v="0"/>
    <s v=""/>
    <s v="NO APLICA"/>
    <x v="4"/>
    <s v="NO APLICA"/>
    <s v="CRÍTICO"/>
    <s v="ANSELMO CORRAL"/>
    <m/>
    <m/>
  </r>
  <r>
    <n v="178"/>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1"/>
    <s v="MAHP03.06.18.FT20"/>
    <x v="177"/>
    <s v="NUEVO"/>
    <x v="0"/>
    <m/>
    <m/>
    <x v="14"/>
    <x v="0"/>
    <x v="0"/>
    <s v="Número de Convocatorias divulgadas sobre Número de Convocatorias Encontradas"/>
    <m/>
    <x v="0"/>
    <m/>
    <n v="5"/>
    <m/>
    <n v="5"/>
    <n v="5"/>
    <m/>
    <m/>
    <m/>
    <m/>
    <m/>
    <m/>
    <m/>
    <m/>
    <m/>
    <m/>
    <m/>
    <m/>
    <m/>
    <x v="23"/>
    <m/>
    <m/>
    <s v=""/>
    <s v="NO APLICA"/>
    <x v="0"/>
    <m/>
    <m/>
    <s v="ANSELMO CORRAL"/>
    <m/>
    <m/>
  </r>
  <r>
    <n v="179"/>
    <s v="Cali progresa contigo 2016 - 2019"/>
    <s v="5. Cali participativa y bien gobernada"/>
    <s v="5.1. Gerencia Pública basada en resultados y la defensa de lo público"/>
    <s v="5.1.1 Finanzas Públicas Sostenibles"/>
    <s v="MAHP03 / Hacienda Publica"/>
    <s v="APOYO"/>
    <s v="MAHP03.06 "/>
    <x v="27"/>
    <s v="MAHP03.06.04  / Cofinanciación y Regalías"/>
    <s v="MAHP03.06.04.18.P03"/>
    <s v="MAHP03.06.18.FT21"/>
    <x v="178"/>
    <s v="NUEVO"/>
    <x v="0"/>
    <m/>
    <m/>
    <x v="14"/>
    <x v="0"/>
    <x v="0"/>
    <s v="Número de convenicos cerrados sobre Número total de convenios "/>
    <m/>
    <x v="0"/>
    <m/>
    <n v="1"/>
    <m/>
    <n v="1"/>
    <n v="0"/>
    <m/>
    <m/>
    <m/>
    <m/>
    <m/>
    <m/>
    <m/>
    <m/>
    <m/>
    <m/>
    <m/>
    <m/>
    <m/>
    <x v="33"/>
    <m/>
    <m/>
    <s v=""/>
    <s v="NO APLICA"/>
    <x v="5"/>
    <m/>
    <m/>
    <s v="ANSELMO CORRAL"/>
    <s v="Indicador en prueba"/>
    <m/>
  </r>
  <r>
    <n v="180"/>
    <s v="Cali progresa contigo 2016 - 2019"/>
    <s v="5. Cali participativa y bien gobernada"/>
    <s v="5.1. Gerencia Pública basada en resultados y la defensa de lo público"/>
    <s v="5.1.1. Finanzas Públicas Sostenibles"/>
    <s v="MAHP03 - Gestión de Hacienda Pública"/>
    <s v="APOYO"/>
    <s v="MAHP03.06 "/>
    <x v="27"/>
    <s v="MAHP03.06.04  / Cofinanciación y Regalías"/>
    <s v="MAHP03.06.04.18.P01"/>
    <s v="MAHP03.06.18.FT19"/>
    <x v="179"/>
    <s v="ACTIVO"/>
    <x v="2"/>
    <s v="ELIMINADO"/>
    <m/>
    <x v="14"/>
    <x v="0"/>
    <x v="0"/>
    <s v="Recursos Aportados por el Ente Cofinanciante sobre los Recursos Aportados por Ente Solicitante más los Recursos Aportados por el Ente Cofinanciante por cien ( 100 )"/>
    <s v="(V1 / V2) * 100"/>
    <x v="2"/>
    <m/>
    <m/>
    <m/>
    <n v="0.5"/>
    <m/>
    <m/>
    <m/>
    <m/>
    <m/>
    <m/>
    <m/>
    <m/>
    <m/>
    <m/>
    <m/>
    <m/>
    <m/>
    <m/>
    <x v="19"/>
    <m/>
    <n v="0"/>
    <s v=""/>
    <s v="NO APLICA"/>
    <x v="4"/>
    <s v="NO APLICA"/>
    <s v="CRÍTICO"/>
    <s v="ANSELMO CORRAL"/>
    <m/>
    <m/>
  </r>
  <r>
    <n v="181"/>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mplementarios"/>
    <s v="MATH02.07.01.18.P01"/>
    <s v="MATH02.07.18.FT01 _x000a_ _x000a_ _x000a_"/>
    <x v="180"/>
    <s v="ACTIVO"/>
    <x v="0"/>
    <m/>
    <m/>
    <x v="9"/>
    <x v="0"/>
    <x v="0"/>
    <s v="Numero de Novedades Aplicadas en el mes sobre el  Número Total de Novedades Reportadas en el mes por cien (100)"/>
    <s v="(V1 / V2) * 100"/>
    <x v="3"/>
    <n v="1"/>
    <n v="1"/>
    <n v="1"/>
    <n v="1"/>
    <n v="1"/>
    <n v="1"/>
    <n v="1"/>
    <n v="1"/>
    <n v="1"/>
    <n v="1"/>
    <m/>
    <m/>
    <m/>
    <m/>
    <m/>
    <m/>
    <m/>
    <n v="1"/>
    <x v="23"/>
    <n v="0"/>
    <n v="0"/>
    <s v=""/>
    <s v="SOBRESALIENTE"/>
    <x v="0"/>
    <s v="CRÍTICO"/>
    <s v="CRÍTICO"/>
    <s v="SANDRA ESCOBAR"/>
    <m/>
    <m/>
  </r>
  <r>
    <n v="182"/>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MATH02.07.01.18.P01"/>
    <s v="MATH02.07.18.FT02 _x000a_ _x000a_ _x000a_"/>
    <x v="181"/>
    <s v="ACTIVO"/>
    <x v="0"/>
    <m/>
    <m/>
    <x v="9"/>
    <x v="0"/>
    <x v="0"/>
    <s v="Valor de la Deuda depurada en el Trimestre sobre el valor Total de la deuda presunta  por cien (100)"/>
    <s v="(V1 / V2) * 100"/>
    <x v="1"/>
    <n v="0.4"/>
    <n v="0.4"/>
    <n v="0.4"/>
    <n v="0.4"/>
    <n v="0.32642172454870749"/>
    <m/>
    <m/>
    <n v="0.32642172454870749"/>
    <m/>
    <m/>
    <m/>
    <m/>
    <m/>
    <m/>
    <m/>
    <m/>
    <m/>
    <n v="0.81605431137176865"/>
    <x v="105"/>
    <n v="0"/>
    <n v="0"/>
    <s v=""/>
    <s v="SOBRESALIENTE"/>
    <x v="0"/>
    <s v="CRÍTICO"/>
    <s v="CRÍTICO"/>
    <s v="SANDRA ESCOBAR"/>
    <m/>
    <m/>
  </r>
  <r>
    <n v="183"/>
    <s v="Cali progresa contigo 2016 - 2019"/>
    <s v="5. Cali participativa y bien gobernada"/>
    <s v="5.2. Modernización institucional con transparencia y dignificación del servicio público"/>
    <s v="5.2.2. Gestión pública efectiva y transparente"/>
    <s v="MATH02 Gestión del Talento humano"/>
    <s v="APOYO"/>
    <s v="MATH02.07 "/>
    <x v="28"/>
    <s v="Proteccion y Servicios Complementarios"/>
    <s v=" MATH02.07.01.18.P03"/>
    <s v="MATH02.07.18.FT03 _x000a_ _x000a_ _x000a_"/>
    <x v="182"/>
    <s v="ACTIVO"/>
    <x v="0"/>
    <m/>
    <m/>
    <x v="9"/>
    <x v="0"/>
    <x v="0"/>
    <s v="Valor  de Bonos pensionales  pagados en el periodo sobre el Presupuesto asignado para el pago de bonos pensionales en el periodo por cien (100)"/>
    <s v="(V1 / V2) * 100"/>
    <x v="3"/>
    <n v="0.08"/>
    <n v="0.08"/>
    <n v="0.08"/>
    <n v="0.08"/>
    <n v="0.18"/>
    <n v="0.16"/>
    <n v="0.59"/>
    <n v="0.02"/>
    <n v="6.68"/>
    <n v="-1.1299999999999999"/>
    <m/>
    <m/>
    <m/>
    <m/>
    <m/>
    <m/>
    <m/>
    <n v="3.5000000000000004"/>
    <x v="106"/>
    <n v="0"/>
    <n v="0"/>
    <s v=""/>
    <s v="SOBRESALIENTE"/>
    <x v="1"/>
    <s v="CRÍTICO"/>
    <s v="CRÍTICO"/>
    <s v="SANDRA ESCOBAR"/>
    <m/>
    <m/>
  </r>
  <r>
    <n v="184"/>
    <s v="Cali progresa contigo 2016 - 2019"/>
    <m/>
    <m/>
    <m/>
    <s v="Gestión del Talento Humano"/>
    <s v="APOYO"/>
    <s v="MATH02.06"/>
    <x v="29"/>
    <m/>
    <m/>
    <s v="MATH02.06.18.FT01"/>
    <x v="183"/>
    <s v="ACTIVO"/>
    <x v="0"/>
    <m/>
    <m/>
    <x v="9"/>
    <x v="0"/>
    <x v="0"/>
    <s v="V1 = Número de distribuciones y/o traslados._x000a__x000a_V2 =Total de personal Activo de la administración municipal en el periodo."/>
    <s v="(V1 / V2) * 100"/>
    <x v="3"/>
    <n v="0.05"/>
    <n v="0.05"/>
    <m/>
    <m/>
    <n v="2.7000000000000001E-3"/>
    <n v="3.7000000000000002E-3"/>
    <n v="4.3E-3"/>
    <n v="5.3248136315228972E-4"/>
    <n v="2.1265284423179162E-3"/>
    <n v="5.3078556263269638E-4"/>
    <m/>
    <m/>
    <m/>
    <m/>
    <m/>
    <m/>
    <m/>
    <n v="14.095000000000001"/>
    <x v="107"/>
    <e v="#DIV/0!"/>
    <e v="#DIV/0!"/>
    <s v="POSITIVA"/>
    <s v="SOBRESALIENTE"/>
    <x v="0"/>
    <e v="#DIV/0!"/>
    <e v="#DIV/0!"/>
    <s v="SANDRA ESCOBAR"/>
    <m/>
    <m/>
  </r>
  <r>
    <n v="185"/>
    <s v="Cali progresa contigo 2016 - 2019"/>
    <m/>
    <m/>
    <m/>
    <s v="Gestión del Talento Humano"/>
    <s v="APOYO"/>
    <s v="MATH02.06"/>
    <x v="29"/>
    <m/>
    <m/>
    <s v="MATH02.06.18.FT02"/>
    <x v="184"/>
    <s v="ACTIVO"/>
    <x v="0"/>
    <m/>
    <m/>
    <x v="9"/>
    <x v="2"/>
    <x v="0"/>
    <s v="V1 = Número de empleos ocupados por personal femenino en el máximo nivel decisorio._x000a__x000a_V2 =Total de empleos ocupados por funcionarios públicos en el máximo nivel decisorio."/>
    <s v="(V1 / V2) * 100"/>
    <x v="3"/>
    <n v="0.3"/>
    <n v="0.3"/>
    <m/>
    <m/>
    <n v="0.46"/>
    <n v="0.5"/>
    <n v="0.5"/>
    <n v="0.46"/>
    <n v="0.46"/>
    <n v="0.46"/>
    <m/>
    <m/>
    <m/>
    <m/>
    <m/>
    <m/>
    <m/>
    <n v="1.6333333333333333"/>
    <x v="108"/>
    <m/>
    <m/>
    <s v="POSITIVA"/>
    <s v="SOBRESALIENTE"/>
    <x v="0"/>
    <s v="NO APLICA"/>
    <s v="CRÍTICO"/>
    <s v="SANDRA ESCOBAR"/>
    <m/>
    <m/>
  </r>
  <r>
    <n v="186"/>
    <s v="Cali progresa contigo 2016 - 2019"/>
    <m/>
    <m/>
    <m/>
    <s v="Gestión del Talento Humano"/>
    <s v="APOYO"/>
    <s v="MATH02.06"/>
    <x v="29"/>
    <m/>
    <m/>
    <s v="MATH02.06.18.FT03"/>
    <x v="185"/>
    <s v="ACTIVO"/>
    <x v="0"/>
    <m/>
    <m/>
    <x v="9"/>
    <x v="2"/>
    <x v="0"/>
    <s v="V1 = Número de empleos ocupados por personal femenino en otros niveles decisorios._x000a__x000a_V2 =Total de empleos ocupados por funcionarios públicos en otros niveles decisorios."/>
    <s v="(V1 / V2) * 100"/>
    <x v="3"/>
    <n v="0.3"/>
    <n v="0.3"/>
    <m/>
    <m/>
    <n v="0.44"/>
    <n v="0.43"/>
    <n v="0.43"/>
    <n v="0.44"/>
    <n v="0.44"/>
    <n v="0.44"/>
    <m/>
    <m/>
    <m/>
    <m/>
    <m/>
    <m/>
    <m/>
    <n v="1.4583333333333335"/>
    <x v="109"/>
    <e v="#DIV/0!"/>
    <e v="#DIV/0!"/>
    <s v="POSITIVA"/>
    <s v="SOBRESALIENTE"/>
    <x v="0"/>
    <e v="#DIV/0!"/>
    <e v="#DIV/0!"/>
    <s v="SANDRA ESCOBAR"/>
    <m/>
    <m/>
  </r>
  <r>
    <n v="187"/>
    <s v="Cali progresa contigo 2016 - 2019"/>
    <m/>
    <m/>
    <m/>
    <s v="Gestión del Talento Humano"/>
    <s v="APOYO"/>
    <s v="MATH02.06"/>
    <x v="29"/>
    <m/>
    <m/>
    <s v="MATH02.06.18.FT04"/>
    <x v="186"/>
    <s v="ACTIVO"/>
    <x v="0"/>
    <m/>
    <m/>
    <x v="9"/>
    <x v="2"/>
    <x v="0"/>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n v="-0.1"/>
    <n v="-0.1"/>
    <n v="-0.1"/>
    <n v="-0.1"/>
    <n v="0"/>
    <m/>
    <m/>
    <n v="0"/>
    <m/>
    <m/>
    <m/>
    <m/>
    <m/>
    <m/>
    <m/>
    <m/>
    <m/>
    <n v="0"/>
    <x v="33"/>
    <n v="0"/>
    <n v="0"/>
    <s v=""/>
    <s v="CRÍTICO"/>
    <x v="1"/>
    <s v="CRÍTICO"/>
    <s v="CRÍTICO"/>
    <s v="SANDRA ESCOBAR"/>
    <m/>
    <m/>
  </r>
  <r>
    <n v="188"/>
    <s v="Cali progresa contigo 2016 - 2019"/>
    <m/>
    <m/>
    <m/>
    <s v="Gestión del Talento Humano"/>
    <s v="APOYO"/>
    <s v="MATH02.06"/>
    <x v="29"/>
    <m/>
    <m/>
    <s v="MATH02.06.18.FT05"/>
    <x v="187"/>
    <s v="ACTIVO"/>
    <x v="0"/>
    <m/>
    <m/>
    <x v="9"/>
    <x v="1"/>
    <x v="2"/>
    <s v="V1=Sumatoria de los días empleados en la provision de empleos vacantes._x000a__x000a_V2=Numero de empleos vacantes provistos."/>
    <s v="(V1 / V2)"/>
    <x v="1"/>
    <n v="150"/>
    <n v="150"/>
    <n v="150"/>
    <n v="150"/>
    <n v="22.8"/>
    <m/>
    <m/>
    <n v="32.4"/>
    <m/>
    <m/>
    <m/>
    <m/>
    <m/>
    <m/>
    <m/>
    <m/>
    <m/>
    <n v="6.5789473684210522"/>
    <x v="110"/>
    <n v="0"/>
    <n v="0"/>
    <s v="POSITIVA"/>
    <s v="SOBRESALIENTE"/>
    <x v="0"/>
    <s v="CRÍTICO"/>
    <s v="CRÍTICO"/>
    <s v="SANDRA ESCOBAR"/>
    <m/>
    <m/>
  </r>
  <r>
    <n v="189"/>
    <s v="Cali progresa contigo 2016 - 2019"/>
    <m/>
    <m/>
    <m/>
    <s v="Gestión del Talento Humano"/>
    <s v="APOYO"/>
    <s v="MATH02.06"/>
    <x v="29"/>
    <m/>
    <m/>
    <s v="MATH02.06.18.FT06"/>
    <x v="188"/>
    <s v="ACTIVO"/>
    <x v="0"/>
    <m/>
    <m/>
    <x v="9"/>
    <x v="0"/>
    <x v="0"/>
    <s v="V1=Número de funcionarios reportados a la comisión nacional del servicio civil _x000a_V2=Número total de funcionarios públicos para gestión en el registro público de carrera administrativa"/>
    <s v="(V1 / V2) * 100"/>
    <x v="1"/>
    <n v="0.85"/>
    <n v="0.85"/>
    <n v="0.85"/>
    <n v="0.85"/>
    <n v="3.86"/>
    <m/>
    <m/>
    <n v="1.33"/>
    <m/>
    <m/>
    <m/>
    <m/>
    <m/>
    <m/>
    <m/>
    <m/>
    <m/>
    <n v="4.5411764705882351"/>
    <x v="111"/>
    <n v="0"/>
    <n v="0"/>
    <s v="POSITIVA"/>
    <s v="SOBRESALIENTE"/>
    <x v="0"/>
    <s v="CRÍTICO"/>
    <s v="CRÍTICO"/>
    <s v="SANDRA ESCOBAR"/>
    <m/>
    <m/>
  </r>
  <r>
    <n v="190"/>
    <s v="Cali progresa contigo 2016 - 2019"/>
    <m/>
    <m/>
    <m/>
    <s v="Gestión del Talento Humano"/>
    <s v="APOYO"/>
    <s v="MATH02.06"/>
    <x v="29"/>
    <m/>
    <m/>
    <s v="MATH02.06.18.FT07"/>
    <x v="189"/>
    <s v="ACTIVO"/>
    <x v="0"/>
    <m/>
    <m/>
    <x v="9"/>
    <x v="0"/>
    <x v="0"/>
    <s v="V1 = Número de facilitadores capacitados en evaluación de desempeño_x000a__x000a_V2= Número total de facilitadores asignados mediante acto administrativo por la entidad"/>
    <s v="(V1 / V2) * 100"/>
    <x v="1"/>
    <n v="0.9"/>
    <n v="0.9"/>
    <n v="0.9"/>
    <n v="0.9"/>
    <n v="0.77"/>
    <m/>
    <m/>
    <n v="0.86"/>
    <m/>
    <m/>
    <m/>
    <m/>
    <m/>
    <m/>
    <m/>
    <m/>
    <m/>
    <n v="0.85555555555555551"/>
    <x v="112"/>
    <n v="0"/>
    <n v="0"/>
    <s v=""/>
    <s v="SOBRESALIENTE"/>
    <x v="0"/>
    <s v="CRÍTICO"/>
    <s v="CRÍTICO"/>
    <s v="SANDRA ESCOBAR"/>
    <m/>
    <m/>
  </r>
  <r>
    <n v="191"/>
    <s v="Cali progresa contigo 2016 - 2019"/>
    <m/>
    <m/>
    <m/>
    <s v="Gestión del Talento Humano"/>
    <s v="APOYO"/>
    <s v="MATH02.06"/>
    <x v="29"/>
    <m/>
    <m/>
    <s v="MATH02.06.18.FT08"/>
    <x v="190"/>
    <s v="ACTIVO"/>
    <x v="0"/>
    <m/>
    <m/>
    <x v="9"/>
    <x v="1"/>
    <x v="0"/>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m/>
    <m/>
    <m/>
    <n v="0.9"/>
    <m/>
    <m/>
    <m/>
    <m/>
    <m/>
    <m/>
    <m/>
    <m/>
    <m/>
    <m/>
    <m/>
    <m/>
    <m/>
    <m/>
    <x v="19"/>
    <e v="#DIV/0!"/>
    <e v="#REF!"/>
    <s v=""/>
    <s v="NO APLICA"/>
    <x v="4"/>
    <e v="#DIV/0!"/>
    <e v="#REF!"/>
    <s v="SANDRA ESCOBAR"/>
    <m/>
    <m/>
  </r>
  <r>
    <n v="192"/>
    <s v="Cali progresa contigo 2016 - 2019"/>
    <m/>
    <m/>
    <m/>
    <s v="Gestión del Talento Humano"/>
    <s v="APOYO"/>
    <s v="MATH02.06"/>
    <x v="29"/>
    <m/>
    <m/>
    <s v="MATH02.06.18.FT09"/>
    <x v="191"/>
    <s v="ACTIVO"/>
    <x v="0"/>
    <m/>
    <m/>
    <x v="9"/>
    <x v="2"/>
    <x v="0"/>
    <s v="V1 = Número Gerentes Publicos con evaluacion de Acuerdos de Gestion oportunamente reportada a la Subdireccion de Gestion Estrategica del Talento Humano_x000a__x000a_V2= Número total de Gerentes Publicos"/>
    <s v="(V1*V2)/100"/>
    <x v="2"/>
    <m/>
    <m/>
    <m/>
    <n v="1"/>
    <m/>
    <m/>
    <m/>
    <m/>
    <m/>
    <m/>
    <m/>
    <m/>
    <m/>
    <m/>
    <m/>
    <m/>
    <m/>
    <m/>
    <x v="19"/>
    <e v="#DIV/0!"/>
    <e v="#REF!"/>
    <s v=""/>
    <s v="NO APLICA"/>
    <x v="4"/>
    <e v="#DIV/0!"/>
    <e v="#REF!"/>
    <s v="SANDRA ESCOBAR"/>
    <m/>
    <m/>
  </r>
  <r>
    <n v="193"/>
    <s v="Cali progresa contigo 2016 - 2019"/>
    <m/>
    <m/>
    <m/>
    <s v="Gestión del Talento Humano"/>
    <s v="APOYO"/>
    <s v="MATH02.06"/>
    <x v="29"/>
    <m/>
    <m/>
    <s v="MATH02.06.18.FT10"/>
    <x v="192"/>
    <s v="ACTIVO"/>
    <x v="0"/>
    <m/>
    <m/>
    <x v="9"/>
    <x v="0"/>
    <x v="0"/>
    <s v="V1=Número de actividades de bienestar realizadas_x000a__x000a_V2=Número total de actividades de bienestar programadas"/>
    <s v="(V1 / V2) * 100"/>
    <x v="1"/>
    <n v="0.8"/>
    <n v="0.8"/>
    <n v="0.8"/>
    <n v="0.8"/>
    <n v="1"/>
    <m/>
    <m/>
    <n v="1"/>
    <m/>
    <m/>
    <m/>
    <m/>
    <m/>
    <m/>
    <m/>
    <m/>
    <m/>
    <n v="1.25"/>
    <x v="113"/>
    <m/>
    <n v="1.25"/>
    <s v="POSITIVA"/>
    <s v="SOBRESALIENTE"/>
    <x v="0"/>
    <s v="NO APLICA"/>
    <s v="SOBRESALIENTE"/>
    <s v="SANDRA ESCOBAR"/>
    <m/>
    <m/>
  </r>
  <r>
    <n v="194"/>
    <s v="Cali progresa contigo 2016 - 2019"/>
    <m/>
    <m/>
    <m/>
    <s v="Gestión del Talento Humano"/>
    <s v="APOYO"/>
    <s v="MATH02.06"/>
    <x v="29"/>
    <m/>
    <m/>
    <s v="MATH02.06.18.FT11"/>
    <x v="193"/>
    <s v="ACTIVO"/>
    <x v="0"/>
    <m/>
    <m/>
    <x v="9"/>
    <x v="0"/>
    <x v="0"/>
    <s v="V1 = Número de servidores públicos con inducción y/o reinducción recibida_x000a__x000a_V2 = Número total de servidores públicos que ingresaron y/o presentaron movilidad en planta"/>
    <s v="( V1 / V2 ) *100"/>
    <x v="1"/>
    <n v="0.8"/>
    <n v="0.8"/>
    <n v="0.8"/>
    <n v="0.8"/>
    <n v="0.94"/>
    <m/>
    <m/>
    <n v="1.04"/>
    <m/>
    <m/>
    <m/>
    <m/>
    <m/>
    <m/>
    <m/>
    <m/>
    <m/>
    <n v="1.1749999999999998"/>
    <x v="114"/>
    <n v="0"/>
    <n v="0"/>
    <s v="POSITIVA"/>
    <s v="SOBRESALIENTE"/>
    <x v="0"/>
    <s v="CRÍTICO"/>
    <s v="CRÍTICO"/>
    <s v="SANDRA ESCOBAR"/>
    <m/>
    <m/>
  </r>
  <r>
    <n v="195"/>
    <s v="Cali progresa contigo 2016 - 2019"/>
    <m/>
    <m/>
    <m/>
    <s v="Gestión del Talento Humano"/>
    <s v="APOYO"/>
    <s v="MATH02.06"/>
    <x v="29"/>
    <m/>
    <m/>
    <s v="MATH02.06.18.FT12"/>
    <x v="194"/>
    <s v="ACTIVO"/>
    <x v="0"/>
    <m/>
    <m/>
    <x v="9"/>
    <x v="0"/>
    <x v="0"/>
    <s v="V1=Número de servidores públicos asistentes a las capacitaciones programadas del PIC_x000a__x000a_V2=Número total de servidores públicos convocados a las capacitaciones programadas del PIC"/>
    <s v="( V1 / V2 ) *100"/>
    <x v="1"/>
    <n v="0.8"/>
    <n v="0.8"/>
    <n v="0.8"/>
    <n v="0.8"/>
    <n v="0.88"/>
    <m/>
    <m/>
    <n v="0.97"/>
    <m/>
    <m/>
    <m/>
    <m/>
    <m/>
    <m/>
    <m/>
    <m/>
    <m/>
    <n v="1.0999999999999999"/>
    <x v="115"/>
    <n v="0"/>
    <n v="0"/>
    <s v="POSITIVA"/>
    <s v="SOBRESALIENTE"/>
    <x v="0"/>
    <s v="CRÍTICO"/>
    <s v="CRÍTICO"/>
    <s v="SANDRA ESCOBAR"/>
    <m/>
    <m/>
  </r>
  <r>
    <n v="196"/>
    <s v="Cali progresa contigo 2016 - 2019"/>
    <m/>
    <m/>
    <m/>
    <s v="Gestión del Talento Humano"/>
    <s v="APOYO"/>
    <s v="MATH02.06"/>
    <x v="29"/>
    <m/>
    <m/>
    <s v="MATH02.06.18.FT13"/>
    <x v="195"/>
    <s v="ACTIVO"/>
    <x v="0"/>
    <m/>
    <m/>
    <x v="9"/>
    <x v="0"/>
    <x v="0"/>
    <s v="V1=Número de historias laborales actualizadas_x000a__x000a_V2=Número total de historias laborales de los servidores públicos activos, jubilados y/o pensionados del Municipio de Santiago de Cali"/>
    <s v="( V1 / V2 ) *100"/>
    <x v="1"/>
    <n v="1"/>
    <n v="1"/>
    <n v="1"/>
    <n v="1"/>
    <n v="1"/>
    <m/>
    <m/>
    <n v="0.51"/>
    <m/>
    <m/>
    <m/>
    <m/>
    <m/>
    <m/>
    <m/>
    <m/>
    <m/>
    <n v="1"/>
    <x v="116"/>
    <n v="0"/>
    <n v="0"/>
    <s v=""/>
    <s v="SOBRESALIENTE"/>
    <x v="3"/>
    <s v="CRÍTICO"/>
    <s v="CRÍTICO"/>
    <s v="SANDRA ESCOBAR"/>
    <m/>
    <m/>
  </r>
  <r>
    <n v="197"/>
    <s v="Cali progresa contigo 2016 - 2019"/>
    <m/>
    <m/>
    <m/>
    <s v="Gestión del Talento Humano"/>
    <s v="APOYO"/>
    <s v="MATH02.06"/>
    <x v="29"/>
    <m/>
    <m/>
    <s v="MATH02.06.18.FT14"/>
    <x v="196"/>
    <s v="ACTIVO"/>
    <x v="0"/>
    <m/>
    <m/>
    <x v="9"/>
    <x v="1"/>
    <x v="0"/>
    <s v="V1=Sumatoria total del tiempo utilizado en la actualizacion de los expedientes laborales con los documentos aportados por los servidore publicos_x000a__x000a_V2=Número de expedientes laborales actualizados con los documentos aportados por los usuarios"/>
    <s v="( V1 / V2 )"/>
    <x v="1"/>
    <n v="5"/>
    <n v="5"/>
    <n v="5"/>
    <n v="5"/>
    <n v="4.7"/>
    <m/>
    <m/>
    <m/>
    <m/>
    <m/>
    <m/>
    <m/>
    <m/>
    <m/>
    <m/>
    <m/>
    <m/>
    <n v="0.94000000000000006"/>
    <x v="33"/>
    <n v="0"/>
    <n v="0"/>
    <s v=""/>
    <s v="SOBRESALIENTE"/>
    <x v="1"/>
    <s v="CRÍTICO"/>
    <s v="CRÍTICO"/>
    <s v="SANDRA ESCOBAR"/>
    <m/>
    <m/>
  </r>
  <r>
    <n v="198"/>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MAJA01.02.02 Contractual, MAJA01.02.02 Poscontractual "/>
    <s v="Todos los procedimientos del proceso"/>
    <s v="MAJA01.02.18.FT01 _x000a_ _x000a_ _x000a_"/>
    <x v="197"/>
    <s v="ACTIVO"/>
    <x v="0"/>
    <m/>
    <m/>
    <x v="20"/>
    <x v="1"/>
    <x v="0"/>
    <s v="Número de Procesos de selección contractual iniciados en el SECOP dentro de las fechas estimadas (existentes en el PAA) sobre el  Número de Procesos de selección contratual programados en el PAA (en el trimestre) por cien (100)"/>
    <s v="(V1 / V2) * 100"/>
    <x v="1"/>
    <n v="1"/>
    <n v="1"/>
    <n v="1"/>
    <n v="1"/>
    <n v="0.97"/>
    <m/>
    <m/>
    <n v="0.92600000000000005"/>
    <m/>
    <m/>
    <m/>
    <m/>
    <m/>
    <m/>
    <m/>
    <m/>
    <m/>
    <n v="0.97"/>
    <x v="117"/>
    <n v="0"/>
    <n v="0"/>
    <s v=""/>
    <s v="SOBRESALIENTE"/>
    <x v="0"/>
    <s v="CRÍTICO"/>
    <s v="CRÍTICO"/>
    <s v="JUAN DAVID ESCOBAR"/>
    <m/>
    <m/>
  </r>
  <r>
    <n v="199"/>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s v="MAJA01.02.18.FT02 _x000a_ _x000a_ _x000a_"/>
    <x v="198"/>
    <s v="ACTIVO"/>
    <x v="0"/>
    <m/>
    <m/>
    <x v="20"/>
    <x v="0"/>
    <x v="0"/>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n v="0.9"/>
    <n v="0.9"/>
    <n v="0.9"/>
    <n v="0.9"/>
    <n v="0.74226804123711343"/>
    <m/>
    <m/>
    <n v="0.76800000000000002"/>
    <m/>
    <m/>
    <m/>
    <m/>
    <m/>
    <m/>
    <m/>
    <m/>
    <m/>
    <n v="0.82474226804123707"/>
    <x v="118"/>
    <n v="0"/>
    <n v="0"/>
    <s v=""/>
    <s v="SOBRESALIENTE"/>
    <x v="0"/>
    <s v="CRÍTICO"/>
    <s v="CRÍTICO"/>
    <s v="JUAN DAVID ESCOBAR"/>
    <m/>
    <m/>
  </r>
  <r>
    <n v="200"/>
    <s v="Cali progresa contigo 2016 - 2019"/>
    <s v="5. Cali participativa y bien gobernada"/>
    <s v="5.2. Modernización institucional con transparencia y dignificación del servicio público"/>
    <s v="5.2.2. Gestión pública efectiva y transparente"/>
    <s v="MAJA01 Gestión Jurídico Administrativa"/>
    <s v="APOYO"/>
    <s v="MAJA01.02 "/>
    <x v="30"/>
    <s v="MAJA01.02.02 Contractual, MAJA01.02.03 Poscontractual"/>
    <s v="MAJA01.02.02.18.P09 Supervisión, MAJA01.02.03.18.P01 Liquidación del Contrato"/>
    <s v="MAJA01.02.18.FT03"/>
    <x v="199"/>
    <s v="ACTIVO"/>
    <x v="0"/>
    <m/>
    <m/>
    <x v="20"/>
    <x v="2"/>
    <x v="0"/>
    <s v="Número de Proveedores con contrato ejecutado con calificación buena o superior sobre el Número de Proveedores que suministraton bienes y servicios en el periodo por cien (100)"/>
    <s v="(V1 / V2) * 100"/>
    <x v="1"/>
    <n v="1"/>
    <n v="1"/>
    <n v="1"/>
    <n v="1"/>
    <n v="1"/>
    <m/>
    <m/>
    <n v="1"/>
    <m/>
    <m/>
    <m/>
    <m/>
    <m/>
    <m/>
    <m/>
    <m/>
    <m/>
    <n v="1"/>
    <x v="23"/>
    <n v="0"/>
    <n v="0"/>
    <s v=""/>
    <s v="SOBRESALIENTE"/>
    <x v="0"/>
    <s v="CRÍTICO"/>
    <s v="CRÍTICO"/>
    <s v="JUAN DAVID ESCOBAR"/>
    <m/>
    <m/>
  </r>
  <r>
    <n v="201"/>
    <s v="Cali progresa contigo 2016 - 2019"/>
    <s v="5. Cali participativa y bien gobernada"/>
    <s v="5.3. Participación Ciudadana"/>
    <s v="5.3.1 Ciudadania Activa y Participativa "/>
    <s v="MMPS04 Participación Social "/>
    <s v="MISIONAL"/>
    <s v="MMPS04.01 "/>
    <x v="31"/>
    <s v="No Aplica"/>
    <s v="MMPS04.01.18.P01  Promoción de Control Social"/>
    <s v="MMPS04.01.18.FT01 _x000a_ _x000a_ _x000a_"/>
    <x v="200"/>
    <s v="ACTIVO"/>
    <x v="0"/>
    <m/>
    <m/>
    <x v="5"/>
    <x v="0"/>
    <x v="0"/>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m/>
    <n v="0.2"/>
    <m/>
    <n v="0.2"/>
    <n v="0.38"/>
    <m/>
    <m/>
    <m/>
    <m/>
    <m/>
    <m/>
    <m/>
    <m/>
    <m/>
    <m/>
    <m/>
    <m/>
    <m/>
    <x v="3"/>
    <m/>
    <n v="0"/>
    <s v="POSITIVA"/>
    <s v="NO APLICA"/>
    <x v="0"/>
    <s v="NO APLICA"/>
    <s v="CRÍTICO"/>
    <s v="FREDDY VILLEGAS"/>
    <m/>
    <m/>
  </r>
  <r>
    <n v="202"/>
    <s v="Cali progresa contigo 2016 - 2019"/>
    <s v="5. Cali participativa y bien gobernada"/>
    <s v="5.3. Participación Ciudadana"/>
    <s v="5.3.1 Ciudadania Activa y Participativa "/>
    <s v="MMPS04 Participación Social "/>
    <s v="MISIONAL"/>
    <s v="MMPS04.01 "/>
    <x v="31"/>
    <s v="No Aplica"/>
    <s v="MMPS04.01.18.P05  Planeación Participativa "/>
    <s v="MMPS04.01.18.FT02_x000a_ _x000a_ _x000a_"/>
    <x v="201"/>
    <s v="ACTIVO"/>
    <x v="0"/>
    <m/>
    <m/>
    <x v="5"/>
    <x v="0"/>
    <x v="0"/>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m/>
    <n v="0.2"/>
    <m/>
    <n v="0.2"/>
    <n v="0.5"/>
    <m/>
    <m/>
    <m/>
    <m/>
    <m/>
    <m/>
    <m/>
    <m/>
    <m/>
    <m/>
    <m/>
    <m/>
    <m/>
    <x v="8"/>
    <m/>
    <n v="0"/>
    <s v="POSITIVA"/>
    <s v="NO APLICA"/>
    <x v="0"/>
    <s v="NO APLICA"/>
    <s v="CRÍTICO"/>
    <s v="FREDDY VILLEGAS"/>
    <m/>
    <m/>
  </r>
  <r>
    <n v="203"/>
    <s v="Cali progresa contigo 2016 - 2019"/>
    <s v="5. Cali participativa y bien gobernada"/>
    <s v="5.3. Participación Ciudadana"/>
    <s v="5.3.1 Ciudadania Activa y Participativa "/>
    <s v="MMPS04 Participación Social "/>
    <s v="MISIONAL"/>
    <s v="MMPS04.01 "/>
    <x v="31"/>
    <s v="No Aplica"/>
    <s v="MMPS04.01.18.P02  Promoción y Fortalecimiento de la Participación "/>
    <s v="MMPS04.01.18.FT03 _x000a_ _x000a_ _x000a_"/>
    <x v="202"/>
    <s v="ACTIVO"/>
    <x v="0"/>
    <m/>
    <m/>
    <x v="5"/>
    <x v="0"/>
    <x v="0"/>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m/>
    <n v="0.2"/>
    <m/>
    <n v="0.2"/>
    <n v="0.92"/>
    <m/>
    <m/>
    <m/>
    <m/>
    <m/>
    <m/>
    <m/>
    <m/>
    <m/>
    <m/>
    <m/>
    <m/>
    <m/>
    <x v="119"/>
    <m/>
    <n v="0"/>
    <s v="POSITIVA"/>
    <s v="NO APLICA"/>
    <x v="0"/>
    <s v="NO APLICA"/>
    <s v="CRÍTICO"/>
    <s v="FREDDY VILLEGAS"/>
    <m/>
    <m/>
  </r>
  <r>
    <n v="204"/>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2 "/>
    <x v="203"/>
    <s v="ACTIVO"/>
    <x v="0"/>
    <m/>
    <m/>
    <x v="21"/>
    <x v="0"/>
    <x v="0"/>
    <s v="Numero visitas técnicas de conceptos técnicos de vulnerabilidad ejecutadas sobre Numero visitas técnicas de conceptos técnicos de vulnerabilidad solicitadas "/>
    <s v="V1/V2*100"/>
    <x v="3"/>
    <n v="72"/>
    <n v="138"/>
    <n v="0.45"/>
    <n v="0.45"/>
    <n v="1.3"/>
    <n v="1.03125"/>
    <n v="2.1666666666666665"/>
    <n v="1.6875"/>
    <n v="0.82222222222222219"/>
    <n v="0.84444444444444444"/>
    <m/>
    <m/>
    <m/>
    <m/>
    <m/>
    <m/>
    <m/>
    <n v="1.54"/>
    <x v="120"/>
    <n v="0"/>
    <n v="0"/>
    <s v="POSITIVA"/>
    <s v="SOBRESALIENTE"/>
    <x v="0"/>
    <s v="CRÍTICO"/>
    <s v="CRÍTICO"/>
    <s v="JUAN DAVID ESCOBAR"/>
    <s v="Revisar meta vs indicador y cumplimiento con líderes de proceso"/>
    <m/>
  </r>
  <r>
    <n v="205"/>
    <s v="Cali progresa contigo 2016 - 2019"/>
    <s v="2. Cali amable y sostenible"/>
    <s v="2.5 Gestion integral del riesgo de desastres"/>
    <s v="2.5.1 Conocimiento del riesgo"/>
    <s v="MMCS03 Convivencia y seguridad"/>
    <s v="MISIONAL"/>
    <s v="MMCS03.05 "/>
    <x v="32"/>
    <s v="MECS03.05.01 Reduccion del riesgo de desastres"/>
    <s v="MMCS03.05.01.18.P02 Prevencion y mitigacion del riesgo del Subproceso: Reduccion del riesgo de desastres"/>
    <s v="MMCS03.05.18.FT03"/>
    <x v="204"/>
    <s v="ACTIVO"/>
    <x v="0"/>
    <m/>
    <m/>
    <x v="21"/>
    <x v="0"/>
    <x v="0"/>
    <s v="Numero de capacitaciones y entrenamientos de prevencionistas  realizadas sobre Numero de capacitaciones y entrenamientos programados"/>
    <s v="V1/V2*100"/>
    <x v="1"/>
    <n v="0"/>
    <n v="0.15"/>
    <n v="0.32"/>
    <n v="0.33"/>
    <n v="0"/>
    <m/>
    <m/>
    <n v="0"/>
    <m/>
    <m/>
    <m/>
    <m/>
    <m/>
    <m/>
    <m/>
    <m/>
    <m/>
    <n v="0"/>
    <x v="33"/>
    <n v="0"/>
    <n v="0"/>
    <s v=""/>
    <s v="CRÍTICO"/>
    <x v="1"/>
    <s v="CRÍTICO"/>
    <s v="CRÍTICO"/>
    <s v="JUAN DAVID ESCOBAR"/>
    <s v="No hay contrato adjudicado"/>
    <m/>
  </r>
  <r>
    <n v="206"/>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1 _x000a_"/>
    <x v="205"/>
    <s v="ACTIVO"/>
    <x v="0"/>
    <m/>
    <m/>
    <x v="22"/>
    <x v="1"/>
    <x v="6"/>
    <s v="V1: Sumatoria de las diferencias entre los tiempos de llegada y tiempos de reporte  del incidente y/o accidente de transito           _x000a_V2: Numero de incidentes y/o accidentes de transito           _x000a_"/>
    <s v="V1/V2"/>
    <x v="3"/>
    <n v="23"/>
    <n v="23"/>
    <n v="23"/>
    <n v="23"/>
    <d v="1899-12-30T22:33:00"/>
    <d v="1899-12-30T21:32:00"/>
    <d v="1899-12-30T22:09:00"/>
    <d v="1899-12-30T23:07:00"/>
    <d v="1899-12-30T23:12:00"/>
    <d v="1899-12-30T23:08:00"/>
    <m/>
    <m/>
    <m/>
    <m/>
    <m/>
    <m/>
    <m/>
    <n v="0.95987318840579716"/>
    <x v="121"/>
    <e v="#REF!"/>
    <n v="0"/>
    <s v=""/>
    <s v="SATISFACTORIO"/>
    <x v="0"/>
    <e v="#REF!"/>
    <s v="SOBRESALIENTE"/>
    <s v="LUIS PALTA"/>
    <s v="Está en proceso de modificación"/>
    <m/>
  </r>
  <r>
    <n v="207"/>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1  Regulación del Tránsito "/>
    <s v="MMCS.03.03.01.18.P03 Atención de accidentes e incidentes de tránsito "/>
    <s v="MMCS03.10.18.FT02 _x000a_ _x000a_ _x000a_"/>
    <x v="206"/>
    <s v="ACTIVO"/>
    <x v="0"/>
    <m/>
    <m/>
    <x v="22"/>
    <x v="2"/>
    <x v="7"/>
    <s v="V1= Número de defunciones por accidentes de tránsito           _x000a_V2 = Número de habitantes del municipio de Santiago de Cali            _x000a_"/>
    <s v="V1/V2 x 100.000"/>
    <x v="3"/>
    <n v="9"/>
    <n v="9"/>
    <n v="9"/>
    <n v="9"/>
    <s v="1,51"/>
    <s v="1,39"/>
    <n v="1.59"/>
    <n v="0.94"/>
    <n v="1.06"/>
    <n v="0.94"/>
    <m/>
    <m/>
    <m/>
    <m/>
    <m/>
    <m/>
    <m/>
    <n v="0.82333333333333336"/>
    <x v="122"/>
    <n v="1"/>
    <n v="1"/>
    <s v=""/>
    <s v=""/>
    <x v="0"/>
    <s v="SOBRESALIENTE"/>
    <s v="SOBRESALIENTE"/>
    <s v="LUIS PALTA"/>
    <m/>
    <m/>
  </r>
  <r>
    <n v="208"/>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3 Campañas educativas"/>
    <s v="MMCS03.10.18.FT03 "/>
    <x v="207"/>
    <s v="ACTIVO"/>
    <x v="0"/>
    <m/>
    <m/>
    <x v="22"/>
    <x v="0"/>
    <x v="0"/>
    <s v="V1 = Número de aulas moviles realizadas al trimestre          _x000a_V2 = Número de aulas moviles programadas al trimestre          _x000a_"/>
    <s v="(V1 / V2) * 100"/>
    <x v="1"/>
    <n v="0.9"/>
    <n v="0.9"/>
    <n v="0.9"/>
    <n v="0.9"/>
    <n v="0.92307692307692313"/>
    <m/>
    <m/>
    <n v="0.9"/>
    <m/>
    <m/>
    <m/>
    <m/>
    <m/>
    <m/>
    <m/>
    <m/>
    <m/>
    <n v="1.0256410256410258"/>
    <x v="23"/>
    <n v="0"/>
    <n v="0"/>
    <s v=""/>
    <s v="SATISFACTORIO"/>
    <x v="0"/>
    <s v="CRÍTICO"/>
    <s v="CRÍTICO"/>
    <s v="LUIS PALTA"/>
    <m/>
    <m/>
  </r>
  <r>
    <n v="209"/>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4 _x000a_ _x000a_ _x000a_"/>
    <x v="208"/>
    <s v="ACTIVO"/>
    <x v="0"/>
    <m/>
    <m/>
    <x v="22"/>
    <x v="0"/>
    <x v="0"/>
    <s v="V1 = Número de Establecimientos Educativos atendidos al trimestre de la  vigencia actual           _x000a_V2 = Número de Establecimientos Educativos atendidos al trimestre  de  la vigencia anterior          _x000a_"/>
    <s v="((V1-V2)/V2) x 100"/>
    <x v="1"/>
    <n v="0.04"/>
    <n v="0.04"/>
    <n v="7.0000000000000007E-2"/>
    <n v="7.0000000000000007E-2"/>
    <n v="-0.4"/>
    <m/>
    <m/>
    <n v="0.19"/>
    <m/>
    <m/>
    <m/>
    <m/>
    <m/>
    <m/>
    <m/>
    <m/>
    <m/>
    <n v="-10"/>
    <x v="123"/>
    <n v="0"/>
    <n v="0"/>
    <s v="POSITIVA"/>
    <s v="SOBRESALIENTE"/>
    <x v="0"/>
    <s v="CRÍTICO"/>
    <s v="CRÍTICO"/>
    <s v="LUIS PALTA"/>
    <m/>
    <m/>
  </r>
  <r>
    <n v="210"/>
    <s v="Cali progresa contigo 2016 - 2019"/>
    <s v="2. Cali amable y sostenible"/>
    <s v="2.1. Movilidad sostenible, saludable,  segura y accesible"/>
    <s v="2.1.5. Regulación, control y gestión para  la optimización del tráfico y la seguridad vial "/>
    <s v="MMCS03 Convivencia y Seguridad"/>
    <s v="MISIONAL"/>
    <s v="MMCS03.03 "/>
    <x v="33"/>
    <s v="MMCS03.03.04  Servicio integral a conductores, infractores y demás usuarios de las vías"/>
    <s v="MMCS03.03.04.18P04  Implementación de estrategias pedagogicas en seguridad vial para comunidades educativas "/>
    <s v="MMCS03.10.18.FT05 _x000a_ _x000a_ _x000a_"/>
    <x v="209"/>
    <s v="ACTIVO"/>
    <x v="0"/>
    <m/>
    <m/>
    <x v="22"/>
    <x v="0"/>
    <x v="0"/>
    <s v="V1 = Número de usuarios atendidos de las instituciones educativas atendidas al trimestre de la  vigencia actual          _x000a_V2 = Número de usuarios atendidos de las instituciones atendidas al trimestre en la vigencia anterior          _x000a_"/>
    <s v="((V1-V2)/V2) x 101"/>
    <x v="1"/>
    <n v="0.03"/>
    <n v="0.03"/>
    <n v="7.0000000000000007E-2"/>
    <n v="7.0000000000000007E-2"/>
    <n v="-1.3392857142857142E-2"/>
    <m/>
    <m/>
    <n v="0.33"/>
    <m/>
    <m/>
    <m/>
    <m/>
    <m/>
    <m/>
    <m/>
    <m/>
    <m/>
    <n v="-0.4464285714285714"/>
    <x v="124"/>
    <n v="0"/>
    <n v="0"/>
    <s v="POSITIVA"/>
    <s v="SOBRESALIENTE"/>
    <x v="0"/>
    <s v="CRÍTICO"/>
    <s v="CRÍTICO"/>
    <s v="LUIS PALTA"/>
    <m/>
    <m/>
  </r>
  <r>
    <n v="211"/>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11.18.P03"/>
    <s v="MMDS01.11.18.FT.01"/>
    <x v="210"/>
    <s v="ACTIVO"/>
    <x v="0"/>
    <m/>
    <m/>
    <x v="23"/>
    <x v="0"/>
    <x v="0"/>
    <s v="Número de estrategias promocionales desarrolladas sobre Número de estrategias promocionales proyectadas a realizar"/>
    <s v="V1/V2*100"/>
    <x v="0"/>
    <m/>
    <n v="0.3"/>
    <m/>
    <n v="0.7"/>
    <n v="0.3"/>
    <m/>
    <m/>
    <m/>
    <m/>
    <m/>
    <m/>
    <m/>
    <m/>
    <m/>
    <m/>
    <m/>
    <m/>
    <m/>
    <x v="23"/>
    <m/>
    <m/>
    <s v=""/>
    <s v="NO APLICA"/>
    <x v="0"/>
    <s v="NO APLICA"/>
    <s v="NO APLICA"/>
    <s v="FREDDY VILLEGAS"/>
    <m/>
    <m/>
  </r>
  <r>
    <n v="212"/>
    <s v="Cali progresa contigo 2016 - 2019"/>
    <s v="4. Cali Emprendedora y Pujante"/>
    <s v="4.3. Componente:  Zonas de vocación económica  y marketing de ciudad"/>
    <s v="4.3.1. Programa:  Potencial turístico rural y urbano"/>
    <s v="DESARROLLO SOCIAL "/>
    <s v="MISIONAL"/>
    <s v="MMDS01.11"/>
    <x v="34"/>
    <s v="No Aplica"/>
    <s v="MMDS01.11.18.P03 Promocion y Monitoreo del sector turístico"/>
    <s v="MMDS01.11.18.FT.02"/>
    <x v="211"/>
    <s v="ACTIVO"/>
    <x v="0"/>
    <m/>
    <m/>
    <x v="23"/>
    <x v="0"/>
    <x v="0"/>
    <s v="Número de prestadores de servicios turísticos formados sobre Numero de prestadores de servicios turísticos a formar proyectados"/>
    <s v="V1/V2*100"/>
    <x v="0"/>
    <m/>
    <n v="0.4"/>
    <m/>
    <n v="0.6"/>
    <n v="0.50800000000000001"/>
    <m/>
    <m/>
    <m/>
    <m/>
    <m/>
    <m/>
    <m/>
    <m/>
    <m/>
    <m/>
    <m/>
    <m/>
    <n v="1.27"/>
    <x v="125"/>
    <m/>
    <m/>
    <s v="POSITIVA"/>
    <s v="NO APLICA"/>
    <x v="0"/>
    <s v="NO APLICA"/>
    <s v="NO APLICA"/>
    <s v="FREDDY VILLEGAS"/>
    <m/>
    <m/>
  </r>
  <r>
    <n v="213"/>
    <s v="Cali progresa contigo 2016 - 2019"/>
    <s v="4. Cali Emprendedora y Pujante"/>
    <s v="4.3. Componente:  Zonas de vocación económica  y marketing de ciudad"/>
    <s v="4.3.1. Programa:  Potencial turístico rural y urbano"/>
    <s v="DESARROLLO SOCIAL "/>
    <s v="MISIONAL"/>
    <s v="MMDS01.11"/>
    <x v="34"/>
    <s v="No Aplica"/>
    <s v="Promocion y Monitoreo del sector turístico MMDS01.09.06.18.P03"/>
    <s v="MMDS01.11.18.FT.03"/>
    <x v="212"/>
    <s v="ACTIVO"/>
    <x v="0"/>
    <m/>
    <m/>
    <x v="23"/>
    <x v="0"/>
    <x v="0"/>
    <s v="Número de prestadores de servicios turísticos a los que se les realizó acompañamiento sobre Número de prestadores de servicios turísticos proyectados a realizar un  acompañamiento"/>
    <s v="V1/V2*100"/>
    <x v="0"/>
    <m/>
    <n v="0.4"/>
    <m/>
    <n v="0.6"/>
    <n v="1.1040000000000001"/>
    <m/>
    <m/>
    <m/>
    <m/>
    <m/>
    <m/>
    <m/>
    <m/>
    <m/>
    <m/>
    <m/>
    <m/>
    <n v="2.7600000000000002"/>
    <x v="126"/>
    <m/>
    <m/>
    <s v="POSITIVA"/>
    <s v="NO APLICA"/>
    <x v="0"/>
    <s v="NO APLICA"/>
    <s v="NO APLICA"/>
    <s v="FREDDY VILLEGAS"/>
    <m/>
    <m/>
  </r>
  <r>
    <n v="214"/>
    <s v="Cali progresa contigo 2016 - 2019"/>
    <s v="4. Cali Emprendedora y Pujante"/>
    <s v="3.5.4. Cali vitrina al mundo"/>
    <s v="3.5.4.3. Visita Cali"/>
    <s v="DESARROLLO SOCIAL "/>
    <s v="MISIONAL"/>
    <s v="MMDS01.11"/>
    <x v="34"/>
    <s v="No Aplica"/>
    <s v="Desarrollo e Innovación del Producto Turístico MMDS01.11.18.P02"/>
    <s v="MMDS01.11.18.FT.04"/>
    <x v="213"/>
    <s v="ACTIVO"/>
    <x v="0"/>
    <m/>
    <m/>
    <x v="23"/>
    <x v="0"/>
    <x v="0"/>
    <s v="Número de eventos  organizados sobre Número total de eventos a organizar  "/>
    <s v="V1/V2*100"/>
    <x v="1"/>
    <n v="0.05"/>
    <n v="0.3"/>
    <n v="0.35"/>
    <n v="0.3"/>
    <n v="0.11"/>
    <m/>
    <m/>
    <n v="0.37"/>
    <m/>
    <m/>
    <m/>
    <m/>
    <m/>
    <m/>
    <m/>
    <m/>
    <m/>
    <n v="2.1999999999999997"/>
    <x v="127"/>
    <m/>
    <m/>
    <s v="POSITIVA"/>
    <s v="SOBRESALIENTE"/>
    <x v="0"/>
    <s v="NO APLICA"/>
    <s v="NO APLICA"/>
    <s v="FREDDY VILLEGAS"/>
    <m/>
    <m/>
  </r>
  <r>
    <n v="215"/>
    <s v="Cali progresa contigo 2016 - 2019"/>
    <s v="4. Cali Emprendedora y Pujante"/>
    <s v="3.5.4. Cali vitrina al mundo "/>
    <s v="3.5.4.3. Visita Cali"/>
    <s v="DESARROLLO SOCIAL "/>
    <s v="MISIONAL"/>
    <s v="MMDS01.11"/>
    <x v="34"/>
    <s v="No Aplica"/>
    <s v="Promoción y Monitoreo del Sector Turístico  MMDS01.09.06.18.P03"/>
    <s v="MMDS01.11.18.FT.05"/>
    <x v="214"/>
    <s v="ACTIVO"/>
    <x v="0"/>
    <m/>
    <m/>
    <x v="23"/>
    <x v="0"/>
    <x v="0"/>
    <s v="Numero de eventos turísticos  en los cuales se participa sobre Número total de eventos  a participar programados"/>
    <m/>
    <x v="0"/>
    <m/>
    <n v="0.4"/>
    <m/>
    <n v="0.6"/>
    <n v="0.56000000000000005"/>
    <m/>
    <m/>
    <m/>
    <m/>
    <m/>
    <m/>
    <m/>
    <m/>
    <m/>
    <m/>
    <m/>
    <m/>
    <m/>
    <x v="128"/>
    <m/>
    <m/>
    <s v="POSITIVA"/>
    <s v="NO APLICA"/>
    <x v="0"/>
    <m/>
    <m/>
    <s v="FREDDY VILLEGAS"/>
    <m/>
    <m/>
  </r>
  <r>
    <n v="216"/>
    <s v="Cali progresa contigo 2016 - 2019"/>
    <s v="4. Cali Emprendedora y Pujante"/>
    <s v="4.3. Componente:  Zonas de vocación económica  y marketing de ciudad"/>
    <s v="4.3.1. Programa:  Potencial turístico rural y urbano"/>
    <s v="DESARROLLO SOCIAL "/>
    <s v="MISIONAL"/>
    <s v="MMDS01.11"/>
    <x v="34"/>
    <s v="No Aplica"/>
    <s v="Planificación Turística MMDS01.11.18.P01"/>
    <s v="MMDS01.11.18.FT.06"/>
    <x v="215"/>
    <s v="NO APLICA"/>
    <x v="3"/>
    <m/>
    <m/>
    <x v="23"/>
    <x v="0"/>
    <x v="0"/>
    <s v="Porcentaje de ejecución presupuestal de los proyectos de inversión de la Secretaría de Turísmo"/>
    <s v="V1/V2*100"/>
    <x v="1"/>
    <n v="0.05"/>
    <n v="0.3"/>
    <n v="0.5"/>
    <n v="0.15"/>
    <m/>
    <m/>
    <m/>
    <m/>
    <m/>
    <m/>
    <m/>
    <m/>
    <m/>
    <m/>
    <m/>
    <m/>
    <m/>
    <m/>
    <x v="19"/>
    <m/>
    <m/>
    <s v=""/>
    <s v="NO APLICA"/>
    <x v="7"/>
    <s v="NO APLICA"/>
    <s v="NO APLICA"/>
    <s v="FREDDY VILLEGAS"/>
    <s v="SE INCORPORÓ EN JUNIO DE 2019"/>
    <m/>
  </r>
  <r>
    <n v="217"/>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Desarrollo e Innovación del Producto Turístico MMDS01.11.18.P02    "/>
    <s v="MMCS03.06.18.FT01"/>
    <x v="216"/>
    <s v="ACTIVO"/>
    <x v="0"/>
    <m/>
    <m/>
    <x v="24"/>
    <x v="0"/>
    <x v="0"/>
    <s v="V1, V2, V3, Vn = porcentaje de avance de cada uno de los documentos , n= Numero de documentos encontrados."/>
    <s v="Avance en la formulacion de metodologias, lineamientos y orientaciones tecnicas para la implementacion de acciones de paz  y cultura ciudadana = (V1+V2+V3+Vn) / n"/>
    <x v="1"/>
    <m/>
    <n v="0.5"/>
    <m/>
    <m/>
    <s v="N.A."/>
    <m/>
    <m/>
    <n v="0.81"/>
    <m/>
    <m/>
    <m/>
    <m/>
    <m/>
    <m/>
    <m/>
    <m/>
    <m/>
    <s v="IND NUEVO"/>
    <x v="129"/>
    <m/>
    <m/>
    <s v="POSITIVA"/>
    <s v="IND NUEVO"/>
    <x v="0"/>
    <s v="NO APLICA"/>
    <s v="NO APLICA"/>
    <s v="FREDDY VILLEGAS"/>
    <m/>
    <m/>
  </r>
  <r>
    <n v="218"/>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Promocion y Monitoreo del sector turístico MMDS01.11.06.18.P03"/>
    <s v="MMCS03.06.18.FT02"/>
    <x v="217"/>
    <s v="ACTIVO"/>
    <x v="0"/>
    <m/>
    <m/>
    <x v="24"/>
    <x v="0"/>
    <x v="0"/>
    <s v="V1,V2,V3,Vn = Porcentaje de satisfaccion de cada capacitacion realizada,n=  # de capacitaciones realizadas"/>
    <s v="Nivel de satisfaccion de los ciudadanos sobre las acciones de formacion del proceso = V1+V2+V3+Vn / n "/>
    <x v="1"/>
    <m/>
    <n v="1"/>
    <m/>
    <m/>
    <s v="N.A."/>
    <m/>
    <m/>
    <n v="0.95"/>
    <m/>
    <m/>
    <m/>
    <m/>
    <m/>
    <m/>
    <m/>
    <m/>
    <m/>
    <s v="IND NUEVO"/>
    <x v="130"/>
    <m/>
    <m/>
    <s v=""/>
    <s v="IND NUEVO"/>
    <x v="0"/>
    <s v="NO APLICA"/>
    <s v="NO APLICA"/>
    <s v="FREDDY VILLEGAS"/>
    <m/>
    <m/>
  </r>
  <r>
    <n v="219"/>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3"/>
    <x v="218"/>
    <s v="ACTIVO"/>
    <x v="0"/>
    <m/>
    <m/>
    <x v="24"/>
    <x v="0"/>
    <x v="0"/>
    <s v="PE= Porcentaje cobertura poblacional de cada programa , V2= avance cobertura , V3= Cobertura planeada"/>
    <s v="PE= (V2/V3)*100    Porcentaje total de cobertura= (PE1+PE2+PE3+…PE n) / numero de eventos"/>
    <x v="1"/>
    <m/>
    <n v="0.5"/>
    <m/>
    <m/>
    <s v="N.A."/>
    <m/>
    <m/>
    <n v="0.6"/>
    <m/>
    <m/>
    <m/>
    <m/>
    <m/>
    <m/>
    <m/>
    <m/>
    <m/>
    <s v="IND NUEVO"/>
    <x v="131"/>
    <m/>
    <m/>
    <s v="POSITIVA"/>
    <s v="IND NUEVO"/>
    <x v="0"/>
    <s v="NO APLICA"/>
    <s v="NO APLICA"/>
    <s v="FREDDY VILLEGAS"/>
    <m/>
    <m/>
  </r>
  <r>
    <n v="220"/>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4"/>
    <x v="219"/>
    <s v="ACTIVO"/>
    <x v="0"/>
    <m/>
    <m/>
    <x v="24"/>
    <x v="0"/>
    <x v="0"/>
    <s v="V1+V2+V3+Vn= Porcentaje de satisfaccion de cada evento realizado , n= numero de eventos realizadas "/>
    <s v="Nivel de satisfaccion de los ciudadanos sobre las acciones de Intervencion del proceso= V1+V2+V3+Vn / n"/>
    <x v="1"/>
    <m/>
    <n v="1"/>
    <m/>
    <m/>
    <s v="N.A."/>
    <m/>
    <m/>
    <n v="0.95"/>
    <m/>
    <m/>
    <m/>
    <m/>
    <m/>
    <m/>
    <m/>
    <m/>
    <m/>
    <s v="IND NUEVO"/>
    <x v="130"/>
    <m/>
    <m/>
    <s v=""/>
    <s v="IND NUEVO"/>
    <x v="0"/>
    <s v="NO APLICA"/>
    <s v="NO APLICA"/>
    <s v="FREDDY VILLEGAS"/>
    <m/>
    <m/>
  </r>
  <r>
    <n v="221"/>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5"/>
    <x v="220"/>
    <s v="ACTIVO"/>
    <x v="0"/>
    <m/>
    <m/>
    <x v="24"/>
    <x v="0"/>
    <x v="0"/>
    <s v="PE= Porcentaje cobertura poblacional de cada programa, V2= avance cobertura , V3= Cobertura planeada"/>
    <s v="PE= (V2/V3)*100    Porcentaje total de cobertura= (PE1+PE2+PE3+…PE n) / numero de eventos"/>
    <x v="1"/>
    <m/>
    <n v="0.5"/>
    <m/>
    <m/>
    <s v="N.A."/>
    <m/>
    <m/>
    <n v="0.96"/>
    <m/>
    <m/>
    <m/>
    <m/>
    <m/>
    <m/>
    <m/>
    <m/>
    <m/>
    <s v="IND NUEVO"/>
    <x v="132"/>
    <m/>
    <m/>
    <s v="POSITIVA"/>
    <s v="IND NUEVO"/>
    <x v="0"/>
    <s v="NO APLICA"/>
    <s v="NO APLICA"/>
    <s v="FREDDY VILLEGAS"/>
    <m/>
    <m/>
  </r>
  <r>
    <n v="222"/>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6"/>
    <x v="221"/>
    <s v="ACTIVO"/>
    <x v="0"/>
    <m/>
    <m/>
    <x v="24"/>
    <x v="0"/>
    <x v="0"/>
    <s v="V1+V2+V3+Vn= Porcentaje de satisfaccion de cada evento realizado, n= numero de eventos realizadas "/>
    <s v="Nivel de satisfaccion de los ciudadanos sobre las acciones de Visibilizacion del proceso= V1+V2+V3+Vn / n"/>
    <x v="1"/>
    <m/>
    <n v="1"/>
    <m/>
    <m/>
    <s v="N.A."/>
    <m/>
    <m/>
    <n v="0.42"/>
    <m/>
    <m/>
    <m/>
    <m/>
    <m/>
    <m/>
    <m/>
    <m/>
    <m/>
    <s v="IND NUEVO"/>
    <x v="133"/>
    <m/>
    <m/>
    <s v=""/>
    <s v="IND NUEVO"/>
    <x v="3"/>
    <s v="NO APLICA"/>
    <s v="NO APLICA"/>
    <s v="FREDDY VILLEGAS"/>
    <m/>
    <m/>
  </r>
  <r>
    <n v="223"/>
    <s v="Cali progresa contigo 2016 - 2019"/>
    <s v="Cali participativa y bien gobernada _x000a_"/>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7"/>
    <x v="222"/>
    <s v="ACTIVO"/>
    <x v="0"/>
    <m/>
    <m/>
    <x v="24"/>
    <x v="0"/>
    <x v="0"/>
    <s v="n= Numero de eventos encontrados., V1, V2, V3, Vn = porcentaje de avance de cada uno de los eventos de visibilizacion de paz, cultura ciudadana y derechos humanos"/>
    <m/>
    <x v="1"/>
    <m/>
    <n v="0.5"/>
    <m/>
    <m/>
    <s v="N.A."/>
    <m/>
    <m/>
    <n v="0.48"/>
    <m/>
    <m/>
    <m/>
    <m/>
    <m/>
    <m/>
    <m/>
    <m/>
    <m/>
    <s v="IND NUEVO"/>
    <x v="37"/>
    <m/>
    <m/>
    <s v=""/>
    <s v="IND NUEVO"/>
    <x v="0"/>
    <m/>
    <m/>
    <s v="FREDDY VILLEGAS"/>
    <m/>
    <m/>
  </r>
  <r>
    <n v="224"/>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8"/>
    <x v="223"/>
    <s v="NO APLICA"/>
    <x v="3"/>
    <m/>
    <m/>
    <x v="24"/>
    <x v="2"/>
    <x v="0"/>
    <s v="V1,V2,V3,Vn = Resultado de encuestas de percepcion realizadas sobre n=  # de encuestas de percepcion realizadas"/>
    <m/>
    <x v="1"/>
    <m/>
    <m/>
    <m/>
    <m/>
    <m/>
    <m/>
    <m/>
    <m/>
    <m/>
    <m/>
    <m/>
    <m/>
    <m/>
    <m/>
    <m/>
    <m/>
    <m/>
    <m/>
    <x v="19"/>
    <m/>
    <m/>
    <s v=""/>
    <m/>
    <x v="7"/>
    <m/>
    <m/>
    <s v="FREDDY VILLEGAS"/>
    <s v="SE INCORPORÓ EN MAYO DE 2019"/>
    <m/>
  </r>
  <r>
    <n v="225"/>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09"/>
    <x v="224"/>
    <s v="NO APLICA"/>
    <x v="3"/>
    <m/>
    <m/>
    <x v="24"/>
    <x v="2"/>
    <x v="0"/>
    <s v="Avance cobertura sobre Cobertura planeada"/>
    <m/>
    <x v="1"/>
    <m/>
    <m/>
    <m/>
    <m/>
    <m/>
    <m/>
    <m/>
    <m/>
    <m/>
    <m/>
    <m/>
    <m/>
    <m/>
    <m/>
    <m/>
    <m/>
    <m/>
    <m/>
    <x v="19"/>
    <m/>
    <m/>
    <s v=""/>
    <m/>
    <x v="7"/>
    <m/>
    <m/>
    <s v="FREDDY VILLEGAS"/>
    <s v="SE INCORPORÓ EN MAYO DE 2019"/>
    <m/>
  </r>
  <r>
    <n v="226"/>
    <s v="Cali progresa contigo 2016 - 2019"/>
    <s v="Cali participativa y bien gobernada"/>
    <s v="Participación ciudadana "/>
    <s v="Ciudadanía activa y participativa."/>
    <s v="Convivencia y Seguridad"/>
    <s v="MISIONAL"/>
    <s v="MMCS03.06 "/>
    <x v="35"/>
    <s v="MMCS03.06.01 FORMACIÓN DE CULTURA CIUDADANA MMCS03.06.02 GESTION DE PAZ"/>
    <s v="MMCS03.06.01.18.P01 - MMCS03.06.01.18.P02 - MMCS03.06.02.18.P01 - MMCS03.06.02.18.P02 - MMCS03.06.02.18.P03"/>
    <s v="MMCS03.06.18.FT10"/>
    <x v="225"/>
    <s v="NO APLICA"/>
    <x v="3"/>
    <m/>
    <m/>
    <x v="24"/>
    <x v="2"/>
    <x v="0"/>
    <s v="V1,V2,V3,Vn = Resultado de las matriz de valoracion y evaluacion de competencias  sobre n=  # de personas que se le aplicaron la evaluacion "/>
    <s v="Avance de las acciones de visibilizacion de Paz, Cultura Ciudadana y Derechos Humanos = (V1+V2+V3+Vn) / n"/>
    <x v="1"/>
    <m/>
    <m/>
    <m/>
    <m/>
    <m/>
    <m/>
    <m/>
    <m/>
    <m/>
    <m/>
    <m/>
    <m/>
    <m/>
    <m/>
    <m/>
    <m/>
    <m/>
    <m/>
    <x v="19"/>
    <m/>
    <m/>
    <s v=""/>
    <m/>
    <x v="7"/>
    <s v="NO APLICA"/>
    <s v="NO APLICA"/>
    <s v="FREDDY VILLEGAS"/>
    <s v="SE INCORPORÓ EN MAYO DE 2019"/>
    <m/>
  </r>
  <r>
    <n v="227"/>
    <s v="Cali progresa contigo 2016 - 2019"/>
    <m/>
    <m/>
    <m/>
    <s v="Desarrollo Social"/>
    <s v="MISIONAL"/>
    <s v="MMDS01.01"/>
    <x v="36"/>
    <s v="Inspección y Vigilancia"/>
    <s v="Evaluación para el control de los establecimientos de educación formal, de educación para el trabajo y el desarrollo humano y educacion informal"/>
    <s v="MMDS01.01.18.FT.01"/>
    <x v="226"/>
    <s v="ACTIVO"/>
    <x v="3"/>
    <m/>
    <m/>
    <x v="25"/>
    <x v="1"/>
    <x v="0"/>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m/>
    <m/>
    <m/>
    <m/>
    <s v="N.A."/>
    <m/>
    <m/>
    <m/>
    <m/>
    <m/>
    <m/>
    <m/>
    <m/>
    <m/>
    <m/>
    <m/>
    <m/>
    <s v="IND NUEVO"/>
    <x v="19"/>
    <m/>
    <m/>
    <s v=""/>
    <s v="IND NUEVO"/>
    <x v="4"/>
    <s v="NO APLICA"/>
    <s v="NO APLICA"/>
    <s v="JUAN DAVID ESCOBAR"/>
    <m/>
    <m/>
  </r>
  <r>
    <n v="228"/>
    <s v="Cali progresa contigo 2016 - 2019"/>
    <m/>
    <m/>
    <m/>
    <s v="Desarrollo Social "/>
    <s v="MISIONAL"/>
    <s v="MMDS01.01"/>
    <x v="37"/>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s v="MMDS01.01.18.FT.02"/>
    <x v="227"/>
    <s v="ACTIVO"/>
    <x v="0"/>
    <m/>
    <m/>
    <x v="25"/>
    <x v="1"/>
    <x v="0"/>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m/>
    <m/>
    <m/>
    <m/>
    <m/>
    <m/>
    <m/>
    <m/>
    <m/>
    <m/>
    <m/>
    <m/>
    <m/>
    <m/>
    <m/>
    <m/>
    <m/>
    <s v="IND NUEVO"/>
    <x v="19"/>
    <m/>
    <m/>
    <s v=""/>
    <s v="IND NUEVO"/>
    <x v="4"/>
    <s v="NO APLICA"/>
    <s v="NO APLICA"/>
    <s v="JUAN DAVID ESCOBAR"/>
    <m/>
    <m/>
  </r>
  <r>
    <n v="229"/>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3"/>
    <x v="228"/>
    <s v="ACTIVO"/>
    <x v="0"/>
    <m/>
    <m/>
    <x v="25"/>
    <x v="2"/>
    <x v="0"/>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m/>
    <m/>
    <m/>
    <m/>
    <m/>
    <m/>
    <m/>
    <m/>
    <m/>
    <m/>
    <m/>
    <m/>
    <m/>
    <m/>
    <m/>
    <m/>
    <m/>
    <s v="IND NUEVO"/>
    <x v="19"/>
    <m/>
    <m/>
    <s v=""/>
    <s v="IND NUEVO"/>
    <x v="4"/>
    <s v="NO APLICA"/>
    <s v="NO APLICA"/>
    <s v="JUAN DAVID ESCOBAR"/>
    <m/>
    <m/>
  </r>
  <r>
    <n v="230"/>
    <s v="Cali progresa contigo 2016 - 2019"/>
    <m/>
    <m/>
    <m/>
    <s v="Desarrollo Social "/>
    <s v="MISIONAL"/>
    <s v="MMDS01.01"/>
    <x v="37"/>
    <s v="Gestión de la cobertura educativa"/>
    <s v="_x000a_Planeación de la cobertura educativa MMDS01.01.05.18.P01_x000a_Estrategias de cobertura educativa MMDS01.01.05.18.P02_x000a_Seguimiento de la cobertura educativa MMDS01.01.05.18.P03_x000a_"/>
    <s v="MMDS01.01.18.FT.04"/>
    <x v="229"/>
    <s v="ACTIVO"/>
    <x v="0"/>
    <m/>
    <m/>
    <x v="25"/>
    <x v="2"/>
    <x v="0"/>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m/>
    <m/>
    <m/>
    <m/>
    <m/>
    <m/>
    <m/>
    <m/>
    <m/>
    <m/>
    <m/>
    <m/>
    <m/>
    <m/>
    <m/>
    <m/>
    <m/>
    <s v="IND NUEVO"/>
    <x v="19"/>
    <m/>
    <m/>
    <s v=""/>
    <s v="IND NUEVO"/>
    <x v="4"/>
    <s v="NO APLICA"/>
    <s v="NO APLICA"/>
    <s v="JUAN DAVID ESCOBAR"/>
    <m/>
    <m/>
  </r>
  <r>
    <m/>
    <m/>
    <m/>
    <m/>
    <m/>
    <m/>
    <m/>
    <m/>
    <x v="38"/>
    <m/>
    <m/>
    <m/>
    <x v="230"/>
    <m/>
    <x v="4"/>
    <m/>
    <m/>
    <x v="26"/>
    <x v="3"/>
    <x v="8"/>
    <m/>
    <m/>
    <x v="6"/>
    <m/>
    <m/>
    <m/>
    <m/>
    <m/>
    <m/>
    <m/>
    <m/>
    <m/>
    <m/>
    <m/>
    <m/>
    <m/>
    <m/>
    <m/>
    <m/>
    <m/>
    <m/>
    <x v="19"/>
    <m/>
    <m/>
    <m/>
    <m/>
    <x v="8"/>
    <m/>
    <m/>
    <m/>
    <m/>
    <m/>
  </r>
  <r>
    <m/>
    <m/>
    <m/>
    <m/>
    <m/>
    <m/>
    <m/>
    <m/>
    <x v="38"/>
    <m/>
    <m/>
    <m/>
    <x v="230"/>
    <m/>
    <x v="4"/>
    <m/>
    <m/>
    <x v="26"/>
    <x v="3"/>
    <x v="8"/>
    <m/>
    <m/>
    <x v="6"/>
    <m/>
    <m/>
    <m/>
    <m/>
    <m/>
    <m/>
    <m/>
    <m/>
    <m/>
    <m/>
    <m/>
    <m/>
    <m/>
    <m/>
    <m/>
    <m/>
    <m/>
    <s v="                                                                                        "/>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r>
    <m/>
    <m/>
    <m/>
    <m/>
    <m/>
    <m/>
    <m/>
    <m/>
    <x v="38"/>
    <m/>
    <m/>
    <m/>
    <x v="230"/>
    <m/>
    <x v="4"/>
    <m/>
    <m/>
    <x v="26"/>
    <x v="3"/>
    <x v="8"/>
    <m/>
    <m/>
    <x v="6"/>
    <m/>
    <m/>
    <m/>
    <m/>
    <m/>
    <m/>
    <m/>
    <m/>
    <m/>
    <m/>
    <m/>
    <m/>
    <m/>
    <m/>
    <m/>
    <m/>
    <m/>
    <m/>
    <x v="19"/>
    <m/>
    <m/>
    <m/>
    <m/>
    <x v="8"/>
    <m/>
    <m/>
    <m/>
    <m/>
    <m/>
  </r>
</pivotCacheRecords>
</file>

<file path=xl/pivotCache/pivotCacheRecords7.xml><?xml version="1.0" encoding="utf-8"?>
<pivotCacheRecords xmlns="http://schemas.openxmlformats.org/spreadsheetml/2006/main" xmlns:r="http://schemas.openxmlformats.org/officeDocument/2006/relationships" count="230">
  <r>
    <n v="1"/>
    <s v="Cali progresa contigo 2016 - 2019"/>
    <s v="1. Cali Social y Diversa"/>
    <s v="1.5. Cali vibra con la cultura y el deporte"/>
    <s v="1.5.2: Patrimonio, arte y cultura"/>
    <s v="MMDS01 - Desarrollo Social"/>
    <x v="0"/>
    <s v="MMDS01.10"/>
    <x v="0"/>
    <s v="MMDS01.10.01 - Gestión del Patrimonio Cultural"/>
    <s v="MMDS01.10.01.18.P01"/>
    <x v="0"/>
    <x v="0"/>
    <x v="0"/>
    <x v="0"/>
    <m/>
    <m/>
    <s v="Secretaría de Cultura"/>
    <s v="EFICACIA"/>
    <s v="Porcentaje"/>
    <s v="Número de manifestaciones culturales con acciones de difusión  realizadas sobre el  Número manifestaciones culturales del municipio que cuenten con Lista Representativa o que se estén trabajando sobre ellas  por cien (100)"/>
    <s v="(V1 / V2) * 100"/>
    <x v="0"/>
    <x v="0"/>
    <x v="0"/>
    <m/>
    <n v="0.35"/>
    <n v="0.83"/>
    <m/>
    <m/>
    <m/>
    <m/>
    <m/>
    <m/>
    <m/>
    <m/>
    <m/>
    <m/>
    <m/>
    <m/>
    <x v="0"/>
    <x v="0"/>
    <m/>
    <n v="0"/>
    <s v="POSITIVA"/>
    <x v="0"/>
    <x v="0"/>
    <s v="NO APLICA"/>
    <x v="0"/>
    <x v="0"/>
    <m/>
    <s v="ACTIVO"/>
  </r>
  <r>
    <n v="2"/>
    <s v="Cali progresa contigo 2016 - 2019"/>
    <s v="1. Cali Social y Diversa"/>
    <s v="1.5. Cali vibra con la cultura y el deporte"/>
    <s v="1.5.2: Patrimonio, arte y cultura"/>
    <s v="MMDS01 - Desarrollo Social"/>
    <x v="0"/>
    <s v="MMDS01.10"/>
    <x v="0"/>
    <s v="MMDS01.10.01 - Gestión del Patrimonio Cultural"/>
    <s v="MMDS01.10.01.18.P02 "/>
    <x v="1"/>
    <x v="1"/>
    <x v="0"/>
    <x v="0"/>
    <m/>
    <m/>
    <s v="Secretaría de Cultura"/>
    <s v="EFICACIA"/>
    <s v="Porcentaje"/>
    <s v="Número de imágenes digitalizadas de los documentos del archivo historico en la vigencia  sobre el  Número de imágenes proyectadas a digitalizar de los documentos del archivo historico en la vigencia por cien (100)"/>
    <s v="(V1 / V2) * 100"/>
    <x v="0"/>
    <x v="0"/>
    <x v="0"/>
    <m/>
    <n v="0.95"/>
    <n v="1"/>
    <m/>
    <m/>
    <m/>
    <m/>
    <m/>
    <m/>
    <m/>
    <m/>
    <m/>
    <m/>
    <m/>
    <m/>
    <x v="0"/>
    <x v="1"/>
    <m/>
    <n v="0"/>
    <s v="POSITIVA"/>
    <x v="0"/>
    <x v="0"/>
    <s v="NO APLICA"/>
    <x v="0"/>
    <x v="0"/>
    <m/>
    <s v="NUEVO"/>
  </r>
  <r>
    <n v="3"/>
    <s v="Cali progresa contigo 2016 - 2019"/>
    <s v="1. Cali Social y Diversa"/>
    <s v="1.5. Cali vibra con la cultura y el deporte"/>
    <s v="1.5.2: Patrimonio, arte y cultura"/>
    <s v="MMDS01 - Desarrollo Social"/>
    <x v="0"/>
    <s v="MMDS01.10"/>
    <x v="0"/>
    <s v="MMDS01.10.01 - Gestión del Patrimonio Cultural"/>
    <s v="MMDS01.10.01.18.P02"/>
    <x v="2"/>
    <x v="2"/>
    <x v="0"/>
    <x v="0"/>
    <m/>
    <m/>
    <s v="Secretaría de Cultura"/>
    <s v="EFICACIA"/>
    <s v="Porcentaje"/>
    <s v="Número de acciones de difusión realizadas acerca de los bienes de interes cultural sobre el Número de acciones de difusión planficadas a realizar acerca de los bienes de interés cultural (BIC) del municipio por cien (100)"/>
    <s v="(V1 / V2) * 100"/>
    <x v="0"/>
    <x v="0"/>
    <x v="0"/>
    <m/>
    <n v="0.75"/>
    <n v="1"/>
    <m/>
    <m/>
    <m/>
    <m/>
    <m/>
    <m/>
    <m/>
    <m/>
    <m/>
    <m/>
    <m/>
    <m/>
    <x v="0"/>
    <x v="1"/>
    <m/>
    <n v="0"/>
    <s v="POSITIVA"/>
    <x v="0"/>
    <x v="0"/>
    <s v="NO APLICA"/>
    <x v="0"/>
    <x v="0"/>
    <m/>
    <s v="ELIMINADO"/>
  </r>
  <r>
    <n v="4"/>
    <s v="Cali progresa contigo 2016 - 2019"/>
    <s v="1. Cali Social y Diversa"/>
    <s v="1.5. Cali vibra con la cultura y el deporte"/>
    <s v="1.5.2: Patrimonio, arte y cultura"/>
    <s v="MMDS01 - Desarrollo Social"/>
    <x v="0"/>
    <s v="MMDS01.10"/>
    <x v="0"/>
    <s v="MMDS01.10.01 - Gestión del Patrimonio Cultural"/>
    <s v="MMDS01.10.01.18.P03"/>
    <x v="3"/>
    <x v="3"/>
    <x v="0"/>
    <x v="0"/>
    <m/>
    <m/>
    <s v="Secretaría de Cultura"/>
    <s v="EFICACIA"/>
    <s v="Porcentaje"/>
    <s v="Número de bienes de interés cultural muebles identificados, registrados e inventariados sobre el  Número de bienes de interés cultural muebles proyectados a actualizar  por cien (100)"/>
    <s v="(V1 / V2) * 100"/>
    <x v="0"/>
    <x v="0"/>
    <x v="0"/>
    <m/>
    <n v="0.75"/>
    <n v="0.25"/>
    <m/>
    <m/>
    <m/>
    <m/>
    <m/>
    <m/>
    <m/>
    <m/>
    <m/>
    <m/>
    <m/>
    <m/>
    <x v="0"/>
    <x v="2"/>
    <m/>
    <n v="0"/>
    <s v=""/>
    <x v="0"/>
    <x v="0"/>
    <s v="NO APLICA"/>
    <x v="0"/>
    <x v="0"/>
    <m/>
    <s v="NO APLICA"/>
  </r>
  <r>
    <n v="5"/>
    <s v="Cali progresa contigo 2016 - 2019"/>
    <s v="1. Cali Social y Diversa"/>
    <s v="1.5. Cali vibra con la cultura y el deporte"/>
    <s v="1.5.2: Patrimonio, arte y cultura"/>
    <s v="MMDS01 - Desarrollo Social"/>
    <x v="0"/>
    <s v="MMDS01.10"/>
    <x v="0"/>
    <s v="MMDS01.10.01 - Gestión del Patrimonio Cultural"/>
    <s v="MMDS01.10.02.18.P01"/>
    <x v="4"/>
    <x v="4"/>
    <x v="0"/>
    <x v="0"/>
    <m/>
    <m/>
    <s v="Secretaría de Cultura"/>
    <s v="EFICACIA"/>
    <s v="Porcentaje"/>
    <s v="Número de intervenciones artisticas realizadas sobre Número de requerimientos realizados por la comunidad en materia de intervenciones artisticas"/>
    <s v="(V1 / V2) * 100"/>
    <x v="0"/>
    <x v="0"/>
    <x v="0"/>
    <m/>
    <n v="0.6"/>
    <n v="0.56999999999999995"/>
    <m/>
    <m/>
    <m/>
    <m/>
    <m/>
    <m/>
    <m/>
    <m/>
    <m/>
    <m/>
    <m/>
    <m/>
    <x v="0"/>
    <x v="3"/>
    <m/>
    <n v="0"/>
    <s v="POSITIVA"/>
    <x v="0"/>
    <x v="0"/>
    <s v="NO APLICA"/>
    <x v="0"/>
    <x v="0"/>
    <m/>
    <m/>
  </r>
  <r>
    <n v="6"/>
    <s v="Cali progresa contigo 2016 - 2019"/>
    <s v="1. Cali Social y Diversa"/>
    <s v="1.5. Cali vibra con la cultura y el deporte"/>
    <s v="1.5.2: Patrimonio, arte y cultura"/>
    <s v="MMDS01 - Desarrollo Social"/>
    <x v="0"/>
    <s v="MMDS01.10"/>
    <x v="0"/>
    <s v="MMDS01.10.02 - Gestión de Artes"/>
    <s v="MMDS01.10.02.18.P01"/>
    <x v="5"/>
    <x v="5"/>
    <x v="0"/>
    <x v="0"/>
    <m/>
    <m/>
    <s v="Secretaría de Cultura"/>
    <s v="EFICACIA"/>
    <s v="Porcentaje"/>
    <s v="Número de artistas y/o organizaciones artísticas que realizan circulación en los espacios públicos definidos sobre Número de artistas y/o organizaciones artísticas planificados a circular en los espacios publicos"/>
    <s v="(V1 / V2) * 100"/>
    <x v="0"/>
    <x v="0"/>
    <x v="0"/>
    <m/>
    <n v="0.9"/>
    <n v="0.35"/>
    <m/>
    <m/>
    <m/>
    <m/>
    <m/>
    <m/>
    <m/>
    <m/>
    <m/>
    <m/>
    <m/>
    <m/>
    <x v="0"/>
    <x v="4"/>
    <m/>
    <n v="0"/>
    <s v="POSITIVA"/>
    <x v="0"/>
    <x v="0"/>
    <s v="NO APLICA"/>
    <x v="0"/>
    <x v="0"/>
    <m/>
    <m/>
  </r>
  <r>
    <n v="7"/>
    <s v="Cali progresa contigo 2016 - 2019"/>
    <s v="1. Cali Social y Diversa"/>
    <s v="1.5. Cali vibra con la cultura y el deporte"/>
    <s v="1.5.2: Patrimonio, arte y cultura"/>
    <s v="MMDS01 - Desarrollo Social"/>
    <x v="0"/>
    <s v="MMDS01.10"/>
    <x v="0"/>
    <s v="MMDS01.10.02 - Gestión de Artes"/>
    <s v="MMDS01.10.02.18.P02"/>
    <x v="6"/>
    <x v="6"/>
    <x v="0"/>
    <x v="0"/>
    <m/>
    <m/>
    <s v="Secretaría de Cultura"/>
    <s v="EFICACIA"/>
    <s v="Porcentaje"/>
    <s v="Número de artistas y/o organizaciones artísticas apoyados para la formación artística sobre el Número de artistas y/o organizaciones artísticas planificados para la formacion artistica por cien (100)"/>
    <s v="(V1 / V2) * 100"/>
    <x v="0"/>
    <x v="0"/>
    <x v="0"/>
    <m/>
    <n v="0.95"/>
    <n v="1"/>
    <m/>
    <m/>
    <m/>
    <m/>
    <m/>
    <m/>
    <m/>
    <m/>
    <m/>
    <m/>
    <m/>
    <m/>
    <x v="0"/>
    <x v="1"/>
    <m/>
    <n v="0"/>
    <s v="POSITIVA"/>
    <x v="0"/>
    <x v="0"/>
    <s v="NO APLICA"/>
    <x v="0"/>
    <x v="0"/>
    <m/>
    <m/>
  </r>
  <r>
    <n v="8"/>
    <s v="Cali progresa contigo 2016 - 2019"/>
    <s v="1. Cali Social y Diversa"/>
    <s v="1.5. Cali vibra con la cultura y el deporte"/>
    <s v="1.5.2: Patrimonio, arte y cultura"/>
    <s v="MMDS01 - Desarrollo Social"/>
    <x v="0"/>
    <s v="MMDS01.10"/>
    <x v="0"/>
    <s v="MMDS01.10.02 - Gestión de Artes"/>
    <s v="MMDS01.10.02.18.P02"/>
    <x v="7"/>
    <x v="7"/>
    <x v="0"/>
    <x v="0"/>
    <m/>
    <m/>
    <s v="Secretaría de Cultura"/>
    <s v="EFICACIA"/>
    <s v="Porcentaje"/>
    <s v="Número de  comunas y corregimientos con monitores culturales sobre el Número de comunas y corregimientos del municipio de santiago de cali por cien (100)"/>
    <s v="(V1 / V2) * 100"/>
    <x v="0"/>
    <x v="0"/>
    <x v="0"/>
    <m/>
    <n v="0.9"/>
    <n v="0.78"/>
    <m/>
    <m/>
    <m/>
    <m/>
    <m/>
    <m/>
    <m/>
    <m/>
    <m/>
    <m/>
    <m/>
    <m/>
    <x v="0"/>
    <x v="5"/>
    <m/>
    <n v="0"/>
    <s v="POSITIVA"/>
    <x v="0"/>
    <x v="0"/>
    <s v="NO APLICA"/>
    <x v="0"/>
    <x v="0"/>
    <m/>
    <m/>
  </r>
  <r>
    <n v="9"/>
    <s v="Cali progresa contigo 2016 - 2019"/>
    <s v="1. Cali Social y Diversa"/>
    <s v="1.5. Cali vibra con la cultura y el deporte"/>
    <s v="1.5.2: Patrimonio, arte y cultura"/>
    <s v="MMDS01 - Desarrollo Social"/>
    <x v="0"/>
    <s v="MMDS01.10"/>
    <x v="0"/>
    <s v="MMDS01.10.02 - Gestión de Artes"/>
    <s v="MMDS01.10.02.18.P02"/>
    <x v="8"/>
    <x v="8"/>
    <x v="0"/>
    <x v="0"/>
    <m/>
    <m/>
    <s v="Secretaría de Cultura"/>
    <s v="EFICACIA"/>
    <s v="Porcentaje"/>
    <s v="Número de personas capacitadas en expresiones artísticas por los monitores culturales sobre Numero de personas planificadas a capacitar en expresiones artísticas por monitores culturales"/>
    <s v="(V1 / V2) * 100"/>
    <x v="0"/>
    <x v="0"/>
    <x v="0"/>
    <m/>
    <n v="0.95"/>
    <n v="0.26"/>
    <m/>
    <m/>
    <m/>
    <m/>
    <m/>
    <m/>
    <m/>
    <m/>
    <m/>
    <m/>
    <m/>
    <m/>
    <x v="0"/>
    <x v="6"/>
    <m/>
    <n v="0"/>
    <s v=""/>
    <x v="0"/>
    <x v="0"/>
    <s v="NO APLICA"/>
    <x v="0"/>
    <x v="0"/>
    <m/>
    <m/>
  </r>
  <r>
    <n v="10"/>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x v="9"/>
    <x v="9"/>
    <x v="0"/>
    <x v="0"/>
    <m/>
    <m/>
    <s v="Secretaría de Cultura"/>
    <s v="EFICACIA"/>
    <s v="Porcentaje"/>
    <s v="Número de beneficiarios de los servicios bibliotecarios de periodo actual  menos el  Número de beneficiarios del periodo anterior sobre el  Número  de beneficiarios del periodo anterior  por cien (100)"/>
    <s v="(V1 - V2) / V2 * 100"/>
    <x v="1"/>
    <x v="1"/>
    <x v="1"/>
    <n v="0.04"/>
    <n v="0.04"/>
    <n v="-9.2999999999999999E-2"/>
    <m/>
    <m/>
    <n v="-0.14499999999999999"/>
    <m/>
    <m/>
    <m/>
    <m/>
    <m/>
    <m/>
    <m/>
    <m/>
    <m/>
    <x v="1"/>
    <x v="7"/>
    <n v="0"/>
    <n v="0"/>
    <s v=""/>
    <x v="1"/>
    <x v="1"/>
    <s v="CRÍTICO"/>
    <x v="0"/>
    <x v="0"/>
    <m/>
    <m/>
  </r>
  <r>
    <n v="11"/>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1"/>
    <x v="10"/>
    <x v="10"/>
    <x v="0"/>
    <x v="0"/>
    <m/>
    <m/>
    <s v="Secretaría de Cultura"/>
    <s v="EFICACIA"/>
    <s v="Porcentaje"/>
    <s v="Número de colecciones de la Red de Bibliotecas Públicas de Cali  adquiridas  sobre Número Total de colecciones de la Red de Bibliotecas Públicas de Cali por cien (100)"/>
    <s v="(V1 / V2) * 100"/>
    <x v="0"/>
    <x v="0"/>
    <x v="2"/>
    <m/>
    <n v="0.04"/>
    <n v="0.05"/>
    <m/>
    <m/>
    <m/>
    <m/>
    <m/>
    <m/>
    <m/>
    <m/>
    <m/>
    <m/>
    <m/>
    <m/>
    <x v="0"/>
    <x v="8"/>
    <m/>
    <n v="0"/>
    <s v="POSITIVA"/>
    <x v="0"/>
    <x v="0"/>
    <s v="NO APLICA"/>
    <x v="0"/>
    <x v="0"/>
    <m/>
    <m/>
  </r>
  <r>
    <n v="12"/>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2"/>
    <x v="11"/>
    <x v="11"/>
    <x v="0"/>
    <x v="0"/>
    <m/>
    <m/>
    <s v="Secretaría de Cultura"/>
    <s v="EFICACIA"/>
    <s v="Porcentaje"/>
    <s v="Número de personas participantes en las estrategias de acceso a las tecnologias de la informacion y la comunicacion sobre el Número de personas proyectadas a participar en las estrategias de acceso a las tecnologias de la informacion y la comunicacion por cien (100)"/>
    <s v="(V1 / V2) * 100"/>
    <x v="0"/>
    <x v="0"/>
    <x v="3"/>
    <m/>
    <n v="0.9"/>
    <n v="0.68"/>
    <m/>
    <m/>
    <m/>
    <m/>
    <m/>
    <m/>
    <m/>
    <m/>
    <m/>
    <m/>
    <m/>
    <m/>
    <x v="0"/>
    <x v="9"/>
    <m/>
    <n v="0"/>
    <s v=""/>
    <x v="0"/>
    <x v="2"/>
    <s v="NO APLICA"/>
    <x v="0"/>
    <x v="0"/>
    <m/>
    <m/>
  </r>
  <r>
    <n v="13"/>
    <s v="Cali progresa contigo 2016 - 2019"/>
    <s v="1. Cali Social y Diversa"/>
    <s v="1.5. Cali vibra con la cultura y el deporte"/>
    <s v="1.5.2: Patrimonio, arte y cultura"/>
    <s v="MMDS01 - Desarrollo Social"/>
    <x v="0"/>
    <s v="MMDS01.10"/>
    <x v="0"/>
    <s v="MMDS01.10.03 - Gestión del Acceso a la Información, al Conocimiento y a los hábitos de Lectura y Escritura"/>
    <s v="MMDS01.10.03.18.P03"/>
    <x v="12"/>
    <x v="12"/>
    <x v="0"/>
    <x v="0"/>
    <m/>
    <m/>
    <s v="Secretaría de Cultura"/>
    <s v="EFICACIA"/>
    <s v="Porcentaje"/>
    <s v="Número de estrategias de fomento a los hábitos de lectura  y escritura implementadas sobre el Número de estrategias de fomento a los hábitos de lectura  y escritura planeadas por cien (100)"/>
    <s v="(V1 / V2) * 100"/>
    <x v="0"/>
    <x v="0"/>
    <x v="3"/>
    <m/>
    <n v="1"/>
    <n v="0.5"/>
    <m/>
    <m/>
    <m/>
    <m/>
    <m/>
    <m/>
    <m/>
    <m/>
    <m/>
    <m/>
    <m/>
    <m/>
    <x v="0"/>
    <x v="10"/>
    <m/>
    <n v="0"/>
    <s v=""/>
    <x v="0"/>
    <x v="3"/>
    <s v="NO APLICA"/>
    <x v="0"/>
    <x v="0"/>
    <m/>
    <m/>
  </r>
  <r>
    <n v="14"/>
    <s v="Cali progresa contigo 2016 - 2019"/>
    <s v="1. Cali Social y Diversa"/>
    <s v="1.5. Cali vibra con la cultura y el deporte"/>
    <s v="1.5.2: Patrimonio, arte y cultura"/>
    <s v="MMDS01 - Desarrollo Social"/>
    <x v="0"/>
    <s v="MMDS01.10"/>
    <x v="0"/>
    <s v="MMDS01.10.04 - Gestión del Fortalecimiento y Promoción Cultural "/>
    <s v="MMDS01.10.04.18.P01"/>
    <x v="13"/>
    <x v="13"/>
    <x v="0"/>
    <x v="0"/>
    <m/>
    <m/>
    <s v="Secretaría de Cultura"/>
    <s v="EFICACIA"/>
    <s v="Porcentaje"/>
    <s v="Número de procesos de emprendimiento cultural, comunitario y alternativo asesorados y  fortalecidos técnicamente, financieramente sobre Número de procesos de emprendimiento cultural planificados a fortalecer y asesorar."/>
    <s v="(V1 / V2) * 100"/>
    <x v="0"/>
    <x v="0"/>
    <x v="3"/>
    <m/>
    <n v="0.95"/>
    <n v="0.92"/>
    <m/>
    <m/>
    <m/>
    <m/>
    <m/>
    <m/>
    <m/>
    <m/>
    <m/>
    <m/>
    <m/>
    <m/>
    <x v="0"/>
    <x v="11"/>
    <m/>
    <n v="0"/>
    <s v="POSITIVA"/>
    <x v="0"/>
    <x v="0"/>
    <s v="NO APLICA"/>
    <x v="0"/>
    <x v="0"/>
    <m/>
    <m/>
  </r>
  <r>
    <n v="15"/>
    <s v="Cali progresa contigo 2016 - 2019"/>
    <s v="1. Cali Social y Diversa"/>
    <s v="1.5. Cali vibra con la cultura y el deporte"/>
    <s v="1.5.2: Patrimonio, arte y cultura"/>
    <s v="MMDS01 - Desarrollo Social"/>
    <x v="0"/>
    <s v="MMDS01.10"/>
    <x v="0"/>
    <s v="MMDS01.10.04 - Gestión del Fortalecimiento y Promoción Cultural"/>
    <s v="MMDS01.10.04.18.P03"/>
    <x v="14"/>
    <x v="14"/>
    <x v="0"/>
    <x v="0"/>
    <m/>
    <m/>
    <s v="Secretaría de Cultura"/>
    <s v="EFICACIA"/>
    <s v="Porcentaje"/>
    <s v="Número de artistas, gestores y organizaciones de emprendimiento cultural, comunitario y alternativo que participan en escenarios estratégicos de circulación local, nacional e internacional sobre Número de artistas, gestores y organizaciones de emprendimiento cultural, comunitario y alternativo proyectados a participar en escenarios estratégicos de circulación local, nacional e internacional "/>
    <s v="(V1 / V2) * 100"/>
    <x v="0"/>
    <x v="0"/>
    <x v="4"/>
    <m/>
    <n v="0.95"/>
    <n v="0.97"/>
    <m/>
    <m/>
    <m/>
    <m/>
    <m/>
    <m/>
    <m/>
    <m/>
    <m/>
    <m/>
    <m/>
    <m/>
    <x v="0"/>
    <x v="12"/>
    <m/>
    <n v="0"/>
    <s v="POSITIVA"/>
    <x v="0"/>
    <x v="0"/>
    <s v="NO APLICA"/>
    <x v="0"/>
    <x v="0"/>
    <m/>
    <m/>
  </r>
  <r>
    <n v="16"/>
    <s v="Cali progresa contigo 2016 - 2019"/>
    <s v="1. Cali Social y Diversa"/>
    <s v="1.5. Cali vibra con la cultura y el deporte"/>
    <s v="1.5.2: Patrimonio, arte y cultura"/>
    <s v="MMDS01 - Desarrollo Social"/>
    <x v="0"/>
    <s v="MMDS01.10"/>
    <x v="0"/>
    <s v="MMDS01.10.04 - Gestión del Fortalecimiento y Promoción Cultural "/>
    <s v="MMDS01.10.04.18.P03"/>
    <x v="15"/>
    <x v="15"/>
    <x v="0"/>
    <x v="0"/>
    <m/>
    <m/>
    <s v="Secretaría de Cultura"/>
    <s v="EFICACIA"/>
    <s v="Porcentaje"/>
    <s v="Número de alianzas realizadas de fortalecimiento y promoción cultural sobre Número de alianzas proyectadas a realizar para el fortalecimiento y promoción cultural"/>
    <s v="(V1 / V2) * 100"/>
    <x v="0"/>
    <x v="0"/>
    <x v="3"/>
    <m/>
    <n v="0.95"/>
    <n v="0.88"/>
    <m/>
    <m/>
    <m/>
    <m/>
    <m/>
    <m/>
    <m/>
    <m/>
    <m/>
    <m/>
    <m/>
    <m/>
    <x v="0"/>
    <x v="13"/>
    <m/>
    <n v="0"/>
    <s v=""/>
    <x v="0"/>
    <x v="0"/>
    <s v="NO APLICA"/>
    <x v="0"/>
    <x v="0"/>
    <m/>
    <m/>
  </r>
  <r>
    <n v="17"/>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 MAJA01.01.01.18.P03"/>
    <x v="16"/>
    <x v="16"/>
    <x v="0"/>
    <x v="0"/>
    <m/>
    <m/>
    <s v="Departamento Administrativo de Gestión Jurídica Pública"/>
    <s v="EFICACIA"/>
    <s v="Porcentaje"/>
    <s v="Número de actuaciones judiciales atendidas por los apoderados del municipio. sobre el Número de actuaciones judiciales notificadas por los despachos judiciales. por cien (100)"/>
    <s v="(V1 / V2) * 100"/>
    <x v="1"/>
    <x v="2"/>
    <x v="5"/>
    <n v="1"/>
    <n v="1"/>
    <n v="0.96"/>
    <m/>
    <m/>
    <n v="0.95399999999999996"/>
    <m/>
    <m/>
    <m/>
    <m/>
    <m/>
    <m/>
    <m/>
    <m/>
    <m/>
    <x v="2"/>
    <x v="14"/>
    <n v="0"/>
    <n v="0"/>
    <s v=""/>
    <x v="2"/>
    <x v="0"/>
    <s v="CRÍTICO"/>
    <x v="0"/>
    <x v="1"/>
    <m/>
    <m/>
  </r>
  <r>
    <n v="18"/>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x v="17"/>
    <x v="17"/>
    <x v="0"/>
    <x v="0"/>
    <m/>
    <m/>
    <s v="Departamento Administrativo de Gestión Jurídica Pública"/>
    <s v="EFICA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x v="2"/>
    <x v="5"/>
    <n v="1"/>
    <n v="1"/>
    <n v="0.79"/>
    <m/>
    <m/>
    <n v="0.92200000000000004"/>
    <m/>
    <m/>
    <m/>
    <m/>
    <m/>
    <m/>
    <m/>
    <m/>
    <m/>
    <x v="3"/>
    <x v="15"/>
    <n v="0"/>
    <n v="0"/>
    <s v=""/>
    <x v="3"/>
    <x v="0"/>
    <s v="CRÍTICO"/>
    <x v="0"/>
    <x v="1"/>
    <m/>
    <m/>
  </r>
  <r>
    <n v="19"/>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2 Soporte y asesoría jurídicos"/>
    <s v="MAJA01.01.02.18.P01 "/>
    <x v="18"/>
    <x v="18"/>
    <x v="0"/>
    <x v="0"/>
    <m/>
    <m/>
    <s v="Departamento Administrativo de Gestión Jurídica Pública"/>
    <s v="EFICIENCIA"/>
    <s v="Porcentaje"/>
    <s v="Número de Solicitudes de emisión de conceptos, revisión y proyección de actos administrativos y asesoría jurídica contractual Atendidos en los términos establecidos. sobre el Número de solicitudes de emisión de conceptos, revisión y proyección de actos administrativos y asesoría jurídica contractual  Atendidos. por cien (100)"/>
    <s v="(V1 / V2) * 100"/>
    <x v="1"/>
    <x v="2"/>
    <x v="5"/>
    <n v="1"/>
    <n v="1"/>
    <n v="0.92"/>
    <m/>
    <m/>
    <n v="0.92900000000000005"/>
    <m/>
    <m/>
    <m/>
    <m/>
    <m/>
    <m/>
    <m/>
    <m/>
    <m/>
    <x v="4"/>
    <x v="16"/>
    <n v="0"/>
    <n v="0"/>
    <s v=""/>
    <x v="2"/>
    <x v="0"/>
    <s v="CRÍTICO"/>
    <x v="0"/>
    <x v="1"/>
    <m/>
    <m/>
  </r>
  <r>
    <n v="20"/>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MAJA01.01.01 Defensa de lo Público"/>
    <s v="MAJA01.01.01.18.P01 - MAJA01.01.01.18.P02"/>
    <x v="19"/>
    <x v="19"/>
    <x v="0"/>
    <x v="0"/>
    <m/>
    <m/>
    <s v="Departamento Administrativo de Gestión Jurídica Pública"/>
    <s v="EFECTIVIDAD"/>
    <s v="Porcentaje"/>
    <s v="Valor de las pretensiones de los fallos favorables sobre el Valor de las pretensiones de todos los fallos por cien (100)"/>
    <s v="(V1 / V2) * 100"/>
    <x v="1"/>
    <x v="3"/>
    <x v="6"/>
    <n v="0.6"/>
    <n v="0.6"/>
    <n v="0.88"/>
    <m/>
    <m/>
    <n v="0.999"/>
    <m/>
    <m/>
    <m/>
    <m/>
    <m/>
    <m/>
    <m/>
    <m/>
    <m/>
    <x v="5"/>
    <x v="17"/>
    <n v="0"/>
    <n v="0"/>
    <s v="POSITIVA"/>
    <x v="2"/>
    <x v="0"/>
    <s v="CRÍTICO"/>
    <x v="0"/>
    <x v="1"/>
    <m/>
    <m/>
  </r>
  <r>
    <n v="21"/>
    <s v="Cali progresa contigo 2016 - 2019"/>
    <s v="5. Cali participativa y bien gobernada"/>
    <s v="5.2. Modernización institucional con transparencia y dignificación del servicio público"/>
    <s v="5.2.2. Gestión pública efectiva y transparente"/>
    <s v="MAJA01 Gestión Juridico Administrativa"/>
    <x v="1"/>
    <s v="MAJA01.01"/>
    <x v="1"/>
    <s v="NO APLICA"/>
    <s v="No Aplica"/>
    <x v="20"/>
    <x v="20"/>
    <x v="0"/>
    <x v="0"/>
    <m/>
    <m/>
    <s v="Departamento Administrativo de Gestión Jurídica Pública"/>
    <s v="EFECTIVIDAD"/>
    <s v="Porcentaje"/>
    <s v="Aporte porcentual acumulado de la conformación de un equipo de trabajo sobre Aporte porcentual acumulado de la alternativa de solución al problema"/>
    <s v="V1 + V2 + V3"/>
    <x v="1"/>
    <x v="4"/>
    <x v="7"/>
    <n v="0.75"/>
    <n v="1"/>
    <n v="0.22"/>
    <m/>
    <m/>
    <n v="0.53"/>
    <m/>
    <m/>
    <m/>
    <m/>
    <m/>
    <m/>
    <m/>
    <m/>
    <m/>
    <x v="6"/>
    <x v="18"/>
    <n v="0"/>
    <n v="0"/>
    <s v="POSITIVA"/>
    <x v="2"/>
    <x v="0"/>
    <s v="CRÍTICO"/>
    <x v="0"/>
    <x v="1"/>
    <m/>
    <m/>
  </r>
  <r>
    <n v="22"/>
    <s v="No aplica"/>
    <s v="No aplica"/>
    <s v="No aplica"/>
    <s v="No aplica"/>
    <s v="MAJA01 Gestión Juridico Administrativa"/>
    <x v="1"/>
    <s v="MAJA01.01"/>
    <x v="1"/>
    <s v="NO APLICA"/>
    <s v="No Aplica"/>
    <x v="21"/>
    <x v="21"/>
    <x v="1"/>
    <x v="1"/>
    <s v="NUEVO"/>
    <m/>
    <s v="Departamento Administrativo de Gestión Jurídica Pública"/>
    <s v="EFICACIA"/>
    <s v="Porcentaje"/>
    <s v="Número de reclamaciones notificadas por el tema de la política de prevención del daño antijurídico en el periodo de reporte sobre número de reclamaciones notificadas en el periodo de reporte"/>
    <s v="(V1 / V2) * 100"/>
    <x v="2"/>
    <x v="0"/>
    <x v="8"/>
    <m/>
    <m/>
    <m/>
    <m/>
    <m/>
    <m/>
    <m/>
    <m/>
    <m/>
    <m/>
    <m/>
    <m/>
    <m/>
    <m/>
    <m/>
    <x v="0"/>
    <x v="19"/>
    <m/>
    <m/>
    <s v=""/>
    <x v="0"/>
    <x v="4"/>
    <m/>
    <x v="1"/>
    <x v="1"/>
    <s v="Se elaboró en junio de 2019"/>
    <m/>
  </r>
  <r>
    <n v="23"/>
    <s v="Cali progresa contigo 2016 - 2019"/>
    <s v="1. Cali Social y Diversa"/>
    <s v="1.1. Construyendo Sociedad"/>
    <s v="1.1.2. Niños, Niñas, Adolescentes y Jóvenes - NNAJ con oportunidades para su desarrollo."/>
    <s v="MMDS01 MISIONAL DE DESARROLLO SOCIAL "/>
    <x v="0"/>
    <s v="MMDS01.04"/>
    <x v="2"/>
    <s v="NO APLICA"/>
    <s v="MMDS01.04.18.P02"/>
    <x v="22"/>
    <x v="22"/>
    <x v="0"/>
    <x v="0"/>
    <m/>
    <m/>
    <s v="Secretaría del Deporte y la Recreación"/>
    <s v="EFICACIA"/>
    <s v="Número"/>
    <s v="Cantidad ciudadanos del municipio de Santiago de Cali beneficiadas por proyectos de iniciación y formación deportiva.          _x000a_          _x000a_"/>
    <s v="V1"/>
    <x v="3"/>
    <x v="5"/>
    <x v="9"/>
    <n v="28027"/>
    <n v="31773"/>
    <n v="0"/>
    <n v="0"/>
    <n v="9001"/>
    <n v="14653"/>
    <n v="17684"/>
    <n v="19453"/>
    <m/>
    <m/>
    <m/>
    <m/>
    <m/>
    <m/>
    <m/>
    <x v="7"/>
    <x v="20"/>
    <n v="0"/>
    <n v="0"/>
    <s v=""/>
    <x v="2"/>
    <x v="0"/>
    <s v="CRÍTICO"/>
    <x v="0"/>
    <x v="2"/>
    <m/>
    <m/>
  </r>
  <r>
    <n v="24"/>
    <s v="Cali progresa contigo 2016 - 2019"/>
    <s v="1. Cali Social y Diversa"/>
    <s v="1.1. Construyendo Sociedad"/>
    <s v="1.1.2. Niños, Niñas, Adolescentes y Jóvenes - NNAJ con oportunidades para su desarrollo."/>
    <s v="MMDS01 MISIONAL DE DESARROLLO SOCIAL "/>
    <x v="0"/>
    <s v="MMDS01.04"/>
    <x v="2"/>
    <s v="NO APLICA"/>
    <s v="MMDS01.04.18.P02"/>
    <x v="23"/>
    <x v="23"/>
    <x v="0"/>
    <x v="0"/>
    <m/>
    <m/>
    <s v="Secretaría del Deporte y la Recreación"/>
    <s v="EFICIENCIA"/>
    <s v="Número"/>
    <s v="V : Cantidad promedio de beneficiarios por monitor._x000a_V1: Cantidad acumulada de beneficiarios. _x000a_v2: Cantidad de monitores. "/>
    <s v="(V1 / V2)"/>
    <x v="0"/>
    <x v="0"/>
    <x v="10"/>
    <m/>
    <n v="55"/>
    <n v="51.73"/>
    <m/>
    <m/>
    <m/>
    <m/>
    <m/>
    <m/>
    <m/>
    <m/>
    <m/>
    <m/>
    <m/>
    <m/>
    <x v="0"/>
    <x v="21"/>
    <m/>
    <n v="0"/>
    <s v=""/>
    <x v="0"/>
    <x v="0"/>
    <s v="NO APLICA"/>
    <x v="0"/>
    <x v="2"/>
    <m/>
    <m/>
  </r>
  <r>
    <n v="25"/>
    <s v="Cali progresa contigo 2016 - 2019"/>
    <s v="1. Cali Social y Diversa"/>
    <s v="1.1. Construyendo Sociedad"/>
    <s v="1.1.2. Niños, Niñas, Adolescentes y Jóvenes - NNAJ con oportunidades para su desarrollo."/>
    <s v="MMDS01 MISIONAL DE DESARROLLO SOCIAL "/>
    <x v="0"/>
    <s v="MMDS01.04"/>
    <x v="2"/>
    <s v="NO APLICA"/>
    <s v="MMDS01.04.18.P02"/>
    <x v="24"/>
    <x v="24"/>
    <x v="0"/>
    <x v="0"/>
    <m/>
    <m/>
    <s v="Secretaría del Deporte y la Recreación"/>
    <s v="EFICACIA"/>
    <s v="Porcentaje"/>
    <s v="V(k)= porcentaje de participación de escenarios deportivos habilitados para la iniciación y formación deportiva en el municipio de Santiago de Cali_x000a_V1 = Cantidad total de escenarios deportivos habilitados por medio de sesiones de clase de iniciación y formación deportiva._x000a_V2= Cantidad total de escenarios deportivos inventariados en el municipio de Santiago de Cali."/>
    <s v="(V1 / V2)"/>
    <x v="1"/>
    <x v="6"/>
    <x v="11"/>
    <n v="0.55000000000000004"/>
    <n v="0.55000000000000004"/>
    <n v="0.39"/>
    <m/>
    <m/>
    <n v="0.53"/>
    <m/>
    <m/>
    <m/>
    <m/>
    <m/>
    <m/>
    <m/>
    <m/>
    <m/>
    <x v="8"/>
    <x v="22"/>
    <n v="0"/>
    <n v="0"/>
    <s v=""/>
    <x v="3"/>
    <x v="0"/>
    <s v="CRÍTICO"/>
    <x v="0"/>
    <x v="2"/>
    <m/>
    <m/>
  </r>
  <r>
    <n v="26"/>
    <s v="Cali progresa contigo 2016 - 2019"/>
    <s v="5. Cali participativa y bien gobernada"/>
    <s v="5.2. Modernización institucional con transparencia y dignificación del servicio público"/>
    <s v="5.2.2. Gestión pública efectiva y transparente"/>
    <s v="MCCO01 Segimiento y Evaluacion "/>
    <x v="2"/>
    <s v="MCCO01.03"/>
    <x v="3"/>
    <s v="NO APLICA"/>
    <s v="No Aplica"/>
    <x v="25"/>
    <x v="25"/>
    <x v="0"/>
    <x v="0"/>
    <m/>
    <m/>
    <s v="Departamento Administrativo de Control Disciplinario"/>
    <s v="EFECTIVIDAD"/>
    <s v="Porcentaje"/>
    <s v="Número de procesos prescritos por vencimiento de terminos hasta el mes del año actual menos  Número de procesos prescritos por vencimiento de terminos hasta el mismo mes del año anterior sobre Número de procesos prescritos por vencimiento de terminos hasta el mismo mes del año anterior por cien (100)"/>
    <s v="(V1 - V2) / V2 * 100"/>
    <x v="3"/>
    <x v="7"/>
    <x v="12"/>
    <n v="-0.05"/>
    <n v="-0.05"/>
    <n v="-0.05"/>
    <n v="-0.05"/>
    <n v="-0.05"/>
    <n v="0"/>
    <n v="0"/>
    <n v="0"/>
    <m/>
    <m/>
    <m/>
    <m/>
    <m/>
    <m/>
    <m/>
    <x v="9"/>
    <x v="23"/>
    <n v="0"/>
    <n v="0"/>
    <s v=""/>
    <x v="2"/>
    <x v="0"/>
    <s v="CRÍTICO"/>
    <x v="0"/>
    <x v="1"/>
    <m/>
    <m/>
  </r>
  <r>
    <n v="27"/>
    <s v="Cali progresa contigo 2016 - 2019"/>
    <s v="5. Cali participativa y bien gobernada"/>
    <s v="5.2. Modernización institucional con transparencia y dignificación del servicio público"/>
    <s v="5.2.2. Gestión pública efectiva y transparente"/>
    <s v="MCCO01 Control"/>
    <x v="2"/>
    <s v="MCCO01.03"/>
    <x v="3"/>
    <s v="NO APLICA"/>
    <s v="No Aplica"/>
    <x v="26"/>
    <x v="26"/>
    <x v="0"/>
    <x v="0"/>
    <m/>
    <m/>
    <s v="Departamento Administrativo de Control Disciplinario"/>
    <s v="EFICIENCIA"/>
    <s v="Días"/>
    <s v="Sumatoria del tiempo de respuesta total de la valoración de informes o quejas disciplinarias radicadas sobre el Número de informes o quejas disciplinarias valoradas"/>
    <s v="(V1 / V2)"/>
    <x v="3"/>
    <x v="8"/>
    <x v="13"/>
    <n v="14"/>
    <n v="14"/>
    <n v="12"/>
    <n v="9"/>
    <n v="7"/>
    <n v="6.3"/>
    <n v="6.1"/>
    <n v="9"/>
    <m/>
    <m/>
    <m/>
    <m/>
    <m/>
    <m/>
    <m/>
    <x v="10"/>
    <x v="24"/>
    <n v="0"/>
    <n v="0"/>
    <s v="POSITIVA"/>
    <x v="2"/>
    <x v="0"/>
    <s v="CRÍTICO"/>
    <x v="0"/>
    <x v="1"/>
    <m/>
    <m/>
  </r>
  <r>
    <n v="28"/>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27"/>
    <x v="27"/>
    <x v="0"/>
    <x v="2"/>
    <m/>
    <m/>
    <s v="Departamento Administrativo de Tecnologías de la Información y las Comunicaciones"/>
    <s v="EFICACIA"/>
    <s v="Porcentaje"/>
    <s v="Número de tickets en los módulos de la mesa de servicios atendidas sobre el Número de tickets en los módulos de la mesa de servicios radicados  por cien (100)"/>
    <s v="(V1 / V2) * 100"/>
    <x v="3"/>
    <x v="9"/>
    <x v="14"/>
    <n v="0.98"/>
    <n v="0.98"/>
    <n v="0.95299999999999996"/>
    <n v="0.879"/>
    <n v="0.86899999999999999"/>
    <n v="0.82996207332490524"/>
    <n v="0.86800541516245489"/>
    <m/>
    <m/>
    <m/>
    <m/>
    <m/>
    <m/>
    <m/>
    <m/>
    <x v="11"/>
    <x v="19"/>
    <n v="0"/>
    <n v="0"/>
    <s v=""/>
    <x v="2"/>
    <x v="4"/>
    <s v="CRÍTICO"/>
    <x v="0"/>
    <x v="3"/>
    <m/>
    <m/>
  </r>
  <r>
    <n v="29"/>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28"/>
    <x v="28"/>
    <x v="0"/>
    <x v="2"/>
    <m/>
    <m/>
    <s v="Departamento Administrativo de Tecnologías de la Información y las Comunicaciones"/>
    <s v="EFICIENCIA"/>
    <s v="Porcentaje"/>
    <s v="Numero de tickets en los módulos de la mesa de servicios atendidas oportunamente sobre el Numero de tickets en los módulos de la mesa de servicios atendidos  por cien (100)"/>
    <s v="(V1 / V2) * 100"/>
    <x v="3"/>
    <x v="10"/>
    <x v="15"/>
    <n v="0.86"/>
    <n v="0.86"/>
    <n v="0.78100000000000003"/>
    <n v="0.81799999999999995"/>
    <n v="0.84299999999999997"/>
    <n v="0.97034400948991695"/>
    <n v="0.84871328307772287"/>
    <m/>
    <m/>
    <m/>
    <m/>
    <m/>
    <m/>
    <m/>
    <m/>
    <x v="12"/>
    <x v="19"/>
    <n v="0"/>
    <n v="0"/>
    <s v=""/>
    <x v="2"/>
    <x v="4"/>
    <s v="CRÍTICO"/>
    <x v="0"/>
    <x v="3"/>
    <m/>
    <m/>
  </r>
  <r>
    <n v="30"/>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29"/>
    <x v="29"/>
    <x v="0"/>
    <x v="2"/>
    <m/>
    <m/>
    <s v="Departamento Administrativo de Tecnologías de la Información y las Comunicaciones"/>
    <s v="EFICIENCIA"/>
    <s v="Porcentaje"/>
    <s v="Numero de tickets en los módulos de la mesa de servicios atendidas oportunamente sobre el Numero de tickets en los módulos de la mesa de servicios radicados  por cien (100)"/>
    <s v="(V1 / V2) * 100"/>
    <x v="3"/>
    <x v="11"/>
    <x v="15"/>
    <n v="0.86"/>
    <n v="0.86"/>
    <n v="0.74399999999999999"/>
    <n v="0.71899999999999997"/>
    <n v="0.73199999999999998"/>
    <n v="0.83"/>
    <n v="0.86"/>
    <m/>
    <m/>
    <m/>
    <m/>
    <m/>
    <m/>
    <m/>
    <m/>
    <x v="13"/>
    <x v="19"/>
    <n v="0"/>
    <n v="0"/>
    <s v=""/>
    <x v="2"/>
    <x v="4"/>
    <s v="CRÍTICO"/>
    <x v="0"/>
    <x v="3"/>
    <m/>
    <m/>
  </r>
  <r>
    <n v="31"/>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30"/>
    <x v="30"/>
    <x v="2"/>
    <x v="0"/>
    <m/>
    <m/>
    <s v="Departamento Administrativo de Tecnologías de la Información y las Comunicaciones"/>
    <s v="EFICACIA"/>
    <s v="Porcentaje"/>
    <s v="Número de incidentes en la mesa de servicios TI cerrados sobre Número de incidentes en la mesa de servicios TI creados"/>
    <s v="(V1 / V2) * 100"/>
    <x v="3"/>
    <x v="9"/>
    <x v="16"/>
    <n v="0.94"/>
    <n v="0.94"/>
    <m/>
    <m/>
    <m/>
    <m/>
    <m/>
    <n v="0.87"/>
    <m/>
    <m/>
    <m/>
    <m/>
    <m/>
    <m/>
    <m/>
    <x v="0"/>
    <x v="25"/>
    <n v="0"/>
    <n v="0"/>
    <s v=""/>
    <x v="0"/>
    <x v="0"/>
    <s v="CRÍTICO"/>
    <x v="0"/>
    <x v="3"/>
    <m/>
    <m/>
  </r>
  <r>
    <n v="32"/>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31"/>
    <x v="31"/>
    <x v="2"/>
    <x v="0"/>
    <m/>
    <m/>
    <s v="Departamento Administrativo de Tecnologías de la Información y las Comunicaciones"/>
    <s v="EFICIENCIA"/>
    <s v="Porcentaje"/>
    <s v="Número de incidentes en  mesa de servicios TI cerrados oportunamente sobre Número de incidentes en la mesa de servicios TI cerrados"/>
    <s v="(V1 / V2) * 100"/>
    <x v="3"/>
    <x v="10"/>
    <x v="17"/>
    <n v="0.84"/>
    <n v="0.84"/>
    <m/>
    <m/>
    <m/>
    <m/>
    <m/>
    <n v="0.98099999999999998"/>
    <m/>
    <m/>
    <m/>
    <m/>
    <m/>
    <m/>
    <m/>
    <x v="0"/>
    <x v="26"/>
    <n v="0"/>
    <n v="0"/>
    <s v="POSITIVA"/>
    <x v="0"/>
    <x v="0"/>
    <s v="CRÍTICO"/>
    <x v="0"/>
    <x v="3"/>
    <m/>
    <m/>
  </r>
  <r>
    <n v="33"/>
    <s v="Cali progresa contigo 2016 - 2019"/>
    <s v="5. Cali participativa y bien gobernada"/>
    <s v="5.2. Modernización institucional con transparencia y dignificación del servicio público"/>
    <s v="5.2.1 Gobierno digital"/>
    <s v="MAGT04 Gestion Tecnologica y de la Informacion. "/>
    <x v="1"/>
    <s v="MAGT04.04"/>
    <x v="4"/>
    <s v="MAGT04.04.02 Gestión de servicios TI"/>
    <s v="MAGT04.04.02.18.P07 Administración de la Operación"/>
    <x v="32"/>
    <x v="32"/>
    <x v="2"/>
    <x v="0"/>
    <m/>
    <m/>
    <s v="Departamento Administrativo de Tecnologías de la Información y las Comunicaciones"/>
    <s v="EFICIENCIA"/>
    <s v="Porcentaje"/>
    <s v="Número de incidentes en de la mesa de servicios TI cerrados oportunamente sobre Número de incidentes en la mesa de servicios TI creados"/>
    <s v="(V1 / V2) * 100"/>
    <x v="3"/>
    <x v="10"/>
    <x v="18"/>
    <n v="0.78"/>
    <n v="0.78"/>
    <m/>
    <m/>
    <m/>
    <m/>
    <m/>
    <n v="0.8"/>
    <m/>
    <m/>
    <m/>
    <m/>
    <m/>
    <m/>
    <m/>
    <x v="0"/>
    <x v="27"/>
    <n v="0"/>
    <n v="0"/>
    <s v="POSITIVA"/>
    <x v="0"/>
    <x v="0"/>
    <s v="CRÍTICO"/>
    <x v="0"/>
    <x v="3"/>
    <m/>
    <m/>
  </r>
  <r>
    <n v="34"/>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1   Radicacion de Comunicaciones Oficiales a traves de los diferentes canales de Atencion. "/>
    <x v="33"/>
    <x v="33"/>
    <x v="0"/>
    <x v="0"/>
    <m/>
    <m/>
    <s v="Secretaría de Desarrollo Territorial y Participacion Ciudadana"/>
    <s v="EFICACIA"/>
    <s v="Porcentaje"/>
    <s v="Número de comunicaciones oficiales direccionadas correctamente sobre el  Número Total de  Comunicaciones Oficiales Radicadas por cien  (100) "/>
    <s v="(V1 / V2) * 100"/>
    <x v="1"/>
    <x v="12"/>
    <x v="4"/>
    <n v="0.95"/>
    <n v="0.95"/>
    <n v="0.88"/>
    <m/>
    <m/>
    <n v="0.9"/>
    <m/>
    <m/>
    <m/>
    <m/>
    <m/>
    <m/>
    <m/>
    <m/>
    <m/>
    <x v="14"/>
    <x v="28"/>
    <n v="0"/>
    <n v="0"/>
    <s v=""/>
    <x v="2"/>
    <x v="0"/>
    <s v="CRÍTICO"/>
    <x v="0"/>
    <x v="0"/>
    <m/>
    <m/>
  </r>
  <r>
    <n v="35"/>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No Aplica"/>
    <x v="34"/>
    <x v="34"/>
    <x v="0"/>
    <x v="0"/>
    <m/>
    <m/>
    <s v="Secretaría de Desarrollo Territorial y Participacion Ciudadana"/>
    <s v="EFICACIA"/>
    <s v="Porcentaje"/>
    <s v="Número de PQRS Clasificadas con Eje Tematico sobre el Número Total de PQRS Radicadas por cien (100)"/>
    <s v="(V1 / V2) * 100"/>
    <x v="1"/>
    <x v="13"/>
    <x v="0"/>
    <n v="0.4"/>
    <n v="0.5"/>
    <n v="0.16700000000000001"/>
    <m/>
    <m/>
    <n v="0.21199999999999999"/>
    <m/>
    <m/>
    <m/>
    <m/>
    <m/>
    <m/>
    <m/>
    <m/>
    <m/>
    <x v="15"/>
    <x v="29"/>
    <n v="0"/>
    <n v="0"/>
    <s v=""/>
    <x v="4"/>
    <x v="2"/>
    <s v="CRÍTICO"/>
    <x v="0"/>
    <x v="0"/>
    <m/>
    <m/>
  </r>
  <r>
    <n v="36"/>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x v="35"/>
    <x v="35"/>
    <x v="0"/>
    <x v="0"/>
    <m/>
    <m/>
    <s v="Secretaría de Desarrollo Territorial y Participacion Ciudadana"/>
    <s v="EFECTIVIDAD"/>
    <s v="Porcentaje"/>
    <s v="Número de encuestas de percepcion de la atencion del usuario con respuestas igual o superior a 3  sobre Número total de encuestas de percepcion de la atencion del  usuario"/>
    <s v="(V1 / V2) * 100"/>
    <x v="1"/>
    <x v="9"/>
    <x v="14"/>
    <n v="0.98"/>
    <n v="0.98"/>
    <n v="1"/>
    <m/>
    <m/>
    <n v="1"/>
    <m/>
    <m/>
    <m/>
    <m/>
    <m/>
    <m/>
    <m/>
    <m/>
    <m/>
    <x v="16"/>
    <x v="30"/>
    <n v="0"/>
    <n v="0"/>
    <s v="POSITIVA"/>
    <x v="2"/>
    <x v="0"/>
    <s v="CRÍTICO"/>
    <x v="0"/>
    <x v="0"/>
    <m/>
    <m/>
  </r>
  <r>
    <n v="37"/>
    <s v="Cali progresa contigo 2016 - 2019"/>
    <s v="5. Cali participativa y bien gobernada"/>
    <s v="5.2. Modernización institucional con transparencia y dignificación del servicio público"/>
    <s v="5.2.2. Gestión pública efectiva y transparente"/>
    <s v="MAGT04 Gestion Tecnologica y de la Informacion. "/>
    <x v="1"/>
    <s v="MAGT04.05"/>
    <x v="5"/>
    <s v="NO APLICA"/>
    <s v="MAGT04.05.18.P02   Medición de la Percepción de la Atención al Usuario a través de los Diferentes Canales de Atención - Versión 4"/>
    <x v="36"/>
    <x v="36"/>
    <x v="0"/>
    <x v="0"/>
    <m/>
    <m/>
    <s v="Secretaría de Desarrollo Territorial y Participacion Ciudadana"/>
    <s v="EFECTIVIDAD"/>
    <s v="Porcentaje"/>
    <s v="Número de encuestas de percepción de la atención del usuario a través de los canales no presenciales con respuestas igual o superior a 3 sobre Número de encuestas de percepción de la atencion del usuario a través de los canales no presenciales"/>
    <s v="(V1 / V2) * 100"/>
    <x v="1"/>
    <x v="9"/>
    <x v="14"/>
    <n v="0.98"/>
    <n v="0.98"/>
    <n v="0.91"/>
    <m/>
    <m/>
    <n v="0.99"/>
    <m/>
    <m/>
    <m/>
    <m/>
    <m/>
    <m/>
    <m/>
    <m/>
    <m/>
    <x v="17"/>
    <x v="31"/>
    <n v="0"/>
    <n v="0"/>
    <s v="POSITIVA"/>
    <x v="2"/>
    <x v="0"/>
    <s v="CRÍTICO"/>
    <x v="0"/>
    <x v="0"/>
    <m/>
    <m/>
  </r>
  <r>
    <n v="38"/>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x v="37"/>
    <x v="37"/>
    <x v="0"/>
    <x v="0"/>
    <m/>
    <m/>
    <s v="Secretaría de Gobierno"/>
    <s v="EFICACIA"/>
    <s v="Porcentaje"/>
    <s v="Número de contenido noticioso realizado por mes sobre el Número de contenido noticioso programado por mes"/>
    <s v="(V1 / V2) * 100"/>
    <x v="3"/>
    <x v="2"/>
    <x v="5"/>
    <n v="1"/>
    <n v="1"/>
    <n v="0.47"/>
    <n v="0.8"/>
    <n v="0.97"/>
    <n v="0.78"/>
    <n v="1.01"/>
    <n v="0.86"/>
    <m/>
    <m/>
    <m/>
    <m/>
    <m/>
    <m/>
    <m/>
    <x v="18"/>
    <x v="32"/>
    <n v="0"/>
    <n v="0"/>
    <s v=""/>
    <x v="3"/>
    <x v="0"/>
    <s v="CRÍTICO"/>
    <x v="0"/>
    <x v="4"/>
    <m/>
    <m/>
  </r>
  <r>
    <n v="39"/>
    <s v="Cali progresa contigo 2016 - 2019"/>
    <s v="5. Cali participativa y bien gobernada"/>
    <s v="5.2. Modernización institucional con transparencia y dignificación del servicio público"/>
    <s v="5.2.2. Gestión pública efectiva y transparente"/>
    <s v="MEDE01 Direccionamiento Estratégico"/>
    <x v="3"/>
    <s v="MEDE01.06"/>
    <x v="6"/>
    <s v="MEDE01.06.01 Comunicación Informativa"/>
    <s v="MEDE01.06.01.P01"/>
    <x v="38"/>
    <x v="38"/>
    <x v="0"/>
    <x v="0"/>
    <m/>
    <m/>
    <s v="Secretaría de Gobierno"/>
    <s v="EFECTIVIDAD"/>
    <s v="Porcentaje"/>
    <s v="Número de ciudadanos  que calificaron como  favorable la  imagen de la administración municipal sobre el número total de ciudadanos que participaron en la encuesta de percepción por cien (100)"/>
    <s v="(V1 / V2) * 100"/>
    <x v="2"/>
    <x v="0"/>
    <x v="8"/>
    <m/>
    <n v="0.4"/>
    <m/>
    <m/>
    <m/>
    <m/>
    <m/>
    <m/>
    <m/>
    <m/>
    <m/>
    <m/>
    <m/>
    <m/>
    <m/>
    <x v="0"/>
    <x v="19"/>
    <m/>
    <n v="0"/>
    <s v=""/>
    <x v="0"/>
    <x v="4"/>
    <s v="NO APLICA"/>
    <x v="0"/>
    <x v="4"/>
    <m/>
    <m/>
  </r>
  <r>
    <n v="40"/>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x v="39"/>
    <x v="39"/>
    <x v="0"/>
    <x v="0"/>
    <m/>
    <m/>
    <s v="Departamento Administrativo de Control Interno_x000a_"/>
    <s v="EFICIENCIA"/>
    <s v="Número"/>
    <s v="V1 = Número de servidores públicos asistentes a la sensibilización"/>
    <s v="V1"/>
    <x v="0"/>
    <x v="0"/>
    <x v="19"/>
    <m/>
    <n v="500"/>
    <n v="500"/>
    <m/>
    <m/>
    <m/>
    <m/>
    <m/>
    <m/>
    <m/>
    <m/>
    <m/>
    <m/>
    <m/>
    <m/>
    <x v="0"/>
    <x v="23"/>
    <m/>
    <n v="0"/>
    <s v=""/>
    <x v="0"/>
    <x v="0"/>
    <s v="NO APLICA"/>
    <x v="0"/>
    <x v="2"/>
    <m/>
    <m/>
  </r>
  <r>
    <n v="41"/>
    <s v="Cali progresa contigo 2016 - 2019"/>
    <s v="5. Cali participativa y bien gobernada"/>
    <s v="5.2. Modernización institucional con transparencia y dignificación del servicio público"/>
    <s v="5.2.3. Gestión del talento humano y cultura organizacional"/>
    <s v="MCCO01 Control "/>
    <x v="2"/>
    <s v="MCCO01.02"/>
    <x v="7"/>
    <s v="MCCO01.02.01 Fomento de la Cultura de Control "/>
    <s v="MCCO01.02.01.18.P02"/>
    <x v="40"/>
    <x v="40"/>
    <x v="0"/>
    <x v="0"/>
    <m/>
    <m/>
    <s v="Departamento Administrativo de Control Interno_x000a_"/>
    <s v="EFICACIA"/>
    <s v="Porcentaje"/>
    <s v="V1 = No. de evaluaciones realizadas con calificación ≥ 80% _x000a_V2: No. total de evaluaciones aplicadas"/>
    <s v=" (V1/ V2) *100  "/>
    <x v="0"/>
    <x v="0"/>
    <x v="20"/>
    <m/>
    <n v="400"/>
    <n v="0"/>
    <m/>
    <m/>
    <m/>
    <m/>
    <m/>
    <m/>
    <m/>
    <m/>
    <m/>
    <m/>
    <m/>
    <m/>
    <x v="0"/>
    <x v="33"/>
    <m/>
    <n v="0"/>
    <s v=""/>
    <x v="0"/>
    <x v="1"/>
    <s v="NO APLICA"/>
    <x v="0"/>
    <x v="2"/>
    <s v="En este periodo no se realiza seguimiento, se hace únicamente la sensibilización. El seguimiento se hará en el segundo semestre de 2019"/>
    <m/>
  </r>
  <r>
    <n v="42"/>
    <s v="Cali progresa contigo 2016 - 2019"/>
    <s v="5. Cali participativa y bien gobernada"/>
    <s v="5.2. Modernización institucional con transparencia y dignificación del servicio público"/>
    <s v="5.2.2. Gestión pública efectiva y transparente"/>
    <s v="MCCO01 Control "/>
    <x v="2"/>
    <s v="MCCO01.02"/>
    <x v="7"/>
    <s v="MCCO01.02.03 Evaluación y Seguimiento "/>
    <s v="MCCO01.02.03.14.12.P03 - MCCO01.02.03.14.12.P04 - MCCO01.02.03.14.12.P05"/>
    <x v="41"/>
    <x v="41"/>
    <x v="0"/>
    <x v="0"/>
    <m/>
    <m/>
    <s v="Departamento Administrativo de Control Interno_x000a_"/>
    <s v="EFICACIA"/>
    <s v="Porcentaje"/>
    <s v="V1 = Número de auditorías internas realizadas en el periodo_x000a_V2 = Número de auditorías internas programadas en el periodo"/>
    <s v="(∑V1i+V1j…+ V1n/)/(∑V2) * 100%"/>
    <x v="3"/>
    <x v="2"/>
    <x v="5"/>
    <n v="1"/>
    <n v="1"/>
    <n v="0"/>
    <n v="1"/>
    <n v="1"/>
    <n v="1"/>
    <n v="1"/>
    <n v="1"/>
    <m/>
    <m/>
    <m/>
    <m/>
    <m/>
    <m/>
    <m/>
    <x v="9"/>
    <x v="23"/>
    <n v="0"/>
    <n v="0"/>
    <s v=""/>
    <x v="2"/>
    <x v="0"/>
    <s v="CRÍTICO"/>
    <x v="0"/>
    <x v="2"/>
    <m/>
    <m/>
  </r>
  <r>
    <n v="43"/>
    <s v="No aplica"/>
    <s v="No aplica"/>
    <s v="No aplica"/>
    <s v="No aplica"/>
    <s v="MCCO01 Control "/>
    <x v="2"/>
    <s v="MCCO01.02"/>
    <x v="7"/>
    <s v="MCCO01.02.03 Evaluación y Seguimiento "/>
    <s v="MCCO01.02.03.14.12.P03 -MCCO01.02.03.14.12.P04 -MCCO01.02.03.14.12.P05"/>
    <x v="42"/>
    <x v="42"/>
    <x v="0"/>
    <x v="0"/>
    <m/>
    <m/>
    <s v="Departamento Administrativo de Control Interno_x000a_"/>
    <s v="EFICACIA"/>
    <s v="Porcentaje"/>
    <s v="V1 = Número de auditorías internas realizadas del periodo_x000a_V2 = Número de auditorías internas realizadas de periodos anteriores_x000a_V3 = Número total de auditorías internas realizadas en el periodo"/>
    <s v="((V1 + V2) / V3 ) * 100%"/>
    <x v="3"/>
    <x v="2"/>
    <x v="5"/>
    <n v="1"/>
    <n v="1"/>
    <n v="0"/>
    <n v="1"/>
    <n v="1"/>
    <n v="1"/>
    <n v="1"/>
    <n v="0"/>
    <m/>
    <m/>
    <m/>
    <m/>
    <m/>
    <m/>
    <m/>
    <x v="9"/>
    <x v="23"/>
    <n v="0"/>
    <n v="0"/>
    <s v=""/>
    <x v="2"/>
    <x v="0"/>
    <s v="CRÍTICO"/>
    <x v="0"/>
    <x v="2"/>
    <s v="Debido a que la contratación de los auditores terminó hasta el 30 de mayo, en el mes de junio no hubo auditorías programadas. Por otra parte el Programa Anual de Auditoría Interna durante el mes de junio se ajustó para el segundo semestre. Al terminar el primer semestre de 2019, se realizaron oportunamente las 25 auditorías programadas"/>
    <m/>
  </r>
  <r>
    <n v="44"/>
    <s v="No aplica"/>
    <s v="No aplica"/>
    <s v="No aplica"/>
    <s v="No aplica"/>
    <s v="MCCO01 Control "/>
    <x v="2"/>
    <s v="MCCO01.02"/>
    <x v="7"/>
    <s v="MCCO01.02.03 Evaluación y Seguimiento "/>
    <s v="MCCO01.02.03.14.12.P06"/>
    <x v="43"/>
    <x v="43"/>
    <x v="0"/>
    <x v="0"/>
    <m/>
    <m/>
    <s v="Departamento Administrativo de Control Interno_x000a_"/>
    <s v="EFICACIA"/>
    <s v="Porcentaje"/>
    <s v="V1 = Número de auditores internos calificados con puntaje igual o superior a 3,4          _x000a_V2 = Número total auditores con calificación recibida          _x000a_"/>
    <s v=" (V1/ V2) *100  "/>
    <x v="1"/>
    <x v="2"/>
    <x v="5"/>
    <n v="1"/>
    <n v="1"/>
    <n v="1"/>
    <m/>
    <m/>
    <n v="1"/>
    <m/>
    <m/>
    <m/>
    <m/>
    <m/>
    <m/>
    <m/>
    <m/>
    <m/>
    <x v="9"/>
    <x v="23"/>
    <n v="0"/>
    <n v="0"/>
    <s v=""/>
    <x v="2"/>
    <x v="0"/>
    <s v="CRÍTICO"/>
    <x v="0"/>
    <x v="2"/>
    <m/>
    <m/>
  </r>
  <r>
    <n v="45"/>
    <s v="No aplica"/>
    <s v="No aplica"/>
    <s v="No aplica"/>
    <s v="No aplica"/>
    <s v="MCCO01 Control "/>
    <x v="2"/>
    <s v="MCCO01.02"/>
    <x v="7"/>
    <s v="MCCO01.02.04 Relación con Entes Externos"/>
    <s v="MCCO01.02.04.18.P01 Atención de requerimientos de los Entes Externos de Control"/>
    <x v="44"/>
    <x v="44"/>
    <x v="0"/>
    <x v="0"/>
    <m/>
    <m/>
    <s v="Departamento Administrativo de Control Interno_x000a_"/>
    <s v="EFICIENCIA"/>
    <s v="Porcentaje"/>
    <s v="V1= Número total de requerimientos de los Entes de Control Externo direccionados por el Departamento Administrativo de Control Interno hacia los Organismos de la Administración Central Municipal involucrados en dar respuesta oportuna.          _x000a_V2= Número total de requerimientos de los Entes de Control Externo direccionados por Ventanilla Única de la Alcaldía Municipal y recibidos en el Departamento Administrativo de Control Interno.          _x000a_"/>
    <s v=" (V1/ V2) *100  "/>
    <x v="3"/>
    <x v="2"/>
    <x v="5"/>
    <n v="1"/>
    <n v="1"/>
    <n v="1"/>
    <n v="1"/>
    <n v="1"/>
    <n v="1"/>
    <n v="1"/>
    <n v="1"/>
    <m/>
    <m/>
    <m/>
    <m/>
    <m/>
    <m/>
    <m/>
    <x v="9"/>
    <x v="23"/>
    <n v="0"/>
    <n v="0"/>
    <s v=""/>
    <x v="2"/>
    <x v="0"/>
    <s v="CRÍTICO"/>
    <x v="0"/>
    <x v="2"/>
    <m/>
    <m/>
  </r>
  <r>
    <n v="46"/>
    <s v="No aplica"/>
    <s v="No aplica"/>
    <s v="No aplica"/>
    <s v="No aplica"/>
    <s v="MCCO01 Control "/>
    <x v="2"/>
    <s v="MCCO01.02"/>
    <x v="7"/>
    <s v="MCCO01.02.04 Relación con Entes Externos"/>
    <s v="MCCO01.02.04.18.P01 Atención de requerimientos de los Entes Externos de Control"/>
    <x v="45"/>
    <x v="45"/>
    <x v="0"/>
    <x v="0"/>
    <m/>
    <m/>
    <s v="Departamento Administrativo de Control Interno_x000a_"/>
    <s v="EFICIENCIA"/>
    <s v="Porcentaje"/>
    <s v="V1= Número total de requerimientos de los Entes de Control Externos, direccionados por el Departamento Administrativo de Control Interno, y atendidos oportunamente por los Organismos de la Administración Central Municipal          _x000a_V2= Número total de requerimientos de los Entes de Control Externo direccionados por el Departamento Administrativo de Control Interno a los Organismos de la Administración Central Municipal responsables de dar respuesta oportuna.          _x000a_"/>
    <s v=" (V1/ V2) *100  "/>
    <x v="3"/>
    <x v="2"/>
    <x v="5"/>
    <n v="1"/>
    <n v="1"/>
    <n v="1"/>
    <n v="1"/>
    <n v="1"/>
    <n v="1"/>
    <n v="0.9"/>
    <n v="1"/>
    <m/>
    <m/>
    <m/>
    <m/>
    <m/>
    <m/>
    <m/>
    <x v="9"/>
    <x v="23"/>
    <n v="0"/>
    <n v="0"/>
    <s v=""/>
    <x v="2"/>
    <x v="0"/>
    <s v="CRÍTICO"/>
    <x v="0"/>
    <x v="2"/>
    <m/>
    <m/>
  </r>
  <r>
    <n v="47"/>
    <s v="No aplica"/>
    <s v="No aplica"/>
    <s v="No aplica"/>
    <s v="No aplica"/>
    <s v="MCCO01 Control "/>
    <x v="2"/>
    <s v="MCCO01.02"/>
    <x v="7"/>
    <s v="MCCO01.02.04 Relación con Entes Externos"/>
    <s v="MCCO01.02.04.18.P02 Rendición de los formatos de obligatorio cumplimiento ante los entes externos de control"/>
    <x v="46"/>
    <x v="46"/>
    <x v="0"/>
    <x v="0"/>
    <m/>
    <m/>
    <s v="Departamento Administrativo de Control Interno_x000a_"/>
    <s v="EFICIENCIA"/>
    <s v="Porcentaje"/>
    <s v="Número de formatos rendidos oportunamente en los sistemas SIA y SIRECI por los Organismos de la Administración Central Municipal. en el periodo a evaluar          _x000a_V2= Número total de formatos a rendir por los Organismos de la Administración Central Municipal, en los sistemas SIA y SIRECI, en el periodo a evaluar           _x000a_"/>
    <s v=" (V1/ V2) *100  "/>
    <x v="3"/>
    <x v="2"/>
    <x v="5"/>
    <n v="1"/>
    <n v="1"/>
    <n v="1"/>
    <n v="1"/>
    <n v="1"/>
    <n v="1"/>
    <n v="1"/>
    <n v="1"/>
    <m/>
    <m/>
    <m/>
    <m/>
    <m/>
    <m/>
    <m/>
    <x v="9"/>
    <x v="23"/>
    <n v="0"/>
    <n v="0"/>
    <s v=""/>
    <x v="2"/>
    <x v="0"/>
    <s v="CRÍTICO"/>
    <x v="0"/>
    <x v="2"/>
    <m/>
    <m/>
  </r>
  <r>
    <n v="48"/>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eguimiento y evaluación de los instrumentos de planificación"/>
    <s v="MEDE01.03.03.18.P01"/>
    <x v="47"/>
    <x v="47"/>
    <x v="0"/>
    <x v="0"/>
    <m/>
    <m/>
    <s v="Departamento Administrativo de Planeación Municipal"/>
    <s v="EFICACIA"/>
    <s v="Porcentaje"/>
    <s v="Sumatoria del cumplimiento de los ejes por su ponderador_x000a_(IEOGi = Cumplimiento del eje i_x000a_mi = Ponderador del eje i)_x000a_"/>
    <s v="IET = ∑(IEOGi* mi)"/>
    <x v="2"/>
    <x v="0"/>
    <x v="8"/>
    <m/>
    <n v="1"/>
    <m/>
    <m/>
    <m/>
    <m/>
    <m/>
    <m/>
    <m/>
    <m/>
    <m/>
    <m/>
    <m/>
    <m/>
    <m/>
    <x v="0"/>
    <x v="19"/>
    <m/>
    <n v="0"/>
    <s v=""/>
    <x v="0"/>
    <x v="4"/>
    <s v="NO APLICA"/>
    <x v="0"/>
    <x v="4"/>
    <m/>
    <m/>
  </r>
  <r>
    <n v="49"/>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x v="48"/>
    <x v="48"/>
    <x v="0"/>
    <x v="0"/>
    <m/>
    <m/>
    <s v="Departamento Administrativo de Planeación Municipal"/>
    <s v="EFICIENCIA"/>
    <s v="Porcentaje"/>
    <s v="Organismos que cumplen con la entrega oportuna y completa de la información para el seguimiento del Plan de Acción  sobre el total de organismos  por cien (100)"/>
    <s v="(V1 / V2) * 100"/>
    <x v="1"/>
    <x v="2"/>
    <x v="5"/>
    <n v="1"/>
    <n v="1"/>
    <n v="1"/>
    <m/>
    <m/>
    <m/>
    <m/>
    <m/>
    <m/>
    <m/>
    <m/>
    <m/>
    <m/>
    <m/>
    <m/>
    <x v="9"/>
    <x v="33"/>
    <n v="0"/>
    <n v="0"/>
    <s v=""/>
    <x v="2"/>
    <x v="5"/>
    <s v="CRÍTICO"/>
    <x v="0"/>
    <x v="4"/>
    <m/>
    <m/>
  </r>
  <r>
    <n v="50"/>
    <s v="Cali progresa contigo 2016 - 2019"/>
    <s v="4.5. Cali Participativa y Bien Gobernada"/>
    <s v="4.5.0.1 Gerencia pública basada en resultado y defensa en lo publico"/>
    <s v="4.5.01.002 Información de calidad para la planificación territorial"/>
    <s v="Direccionamiento estrategico"/>
    <x v="3"/>
    <s v="MEDE01.03"/>
    <x v="8"/>
    <s v="MEDE01.03.03"/>
    <s v="MEDE01.03.03.18.P01"/>
    <x v="49"/>
    <x v="49"/>
    <x v="0"/>
    <x v="0"/>
    <m/>
    <m/>
    <s v="Departamento Administrativo de Planeación Municipal"/>
    <s v="EFECTIVIDAD"/>
    <s v="Porcentaje"/>
    <s v="Ejecución de metas con logro superior al 59.9% en relación con su cumplimiento_x000a__x000a_MT = Ejecución de metas con cumplimiento superior al 59.9% _x000a__x000a_IET = Índice de eficacia total_x000a__x000a_"/>
    <s v="IEFT = MT * IET  "/>
    <x v="2"/>
    <x v="0"/>
    <x v="8"/>
    <m/>
    <n v="1"/>
    <m/>
    <m/>
    <m/>
    <m/>
    <m/>
    <m/>
    <m/>
    <m/>
    <m/>
    <m/>
    <m/>
    <m/>
    <m/>
    <x v="0"/>
    <x v="19"/>
    <m/>
    <n v="0"/>
    <s v=""/>
    <x v="0"/>
    <x v="4"/>
    <s v="NO APLICA"/>
    <x v="0"/>
    <x v="4"/>
    <m/>
    <m/>
  </r>
  <r>
    <n v="51"/>
    <s v="No aplica"/>
    <s v="No aplica"/>
    <s v="No aplica"/>
    <s v="No aplica"/>
    <s v="MAGT04 Gestion Tecnologica y de la Informacion. "/>
    <x v="1"/>
    <s v="MAGT04.03"/>
    <x v="9"/>
    <s v="NO APLICA"/>
    <s v="MAGT04.03.18.P01"/>
    <x v="50"/>
    <x v="50"/>
    <x v="0"/>
    <x v="0"/>
    <m/>
    <m/>
    <s v="Departamento Administrativo de Desarrollo e Innovación Institucional"/>
    <s v="EFICACIA"/>
    <s v="Porcentaje"/>
    <s v="Número de archivos de gestión inventariados sobre el Número de archivos de gestión identificados por cien (100)"/>
    <s v="(V1 / V2) * 100"/>
    <x v="4"/>
    <x v="0"/>
    <x v="5"/>
    <m/>
    <n v="1"/>
    <n v="0.66"/>
    <m/>
    <m/>
    <m/>
    <m/>
    <m/>
    <m/>
    <m/>
    <m/>
    <m/>
    <m/>
    <m/>
    <m/>
    <x v="0"/>
    <x v="34"/>
    <n v="0"/>
    <n v="0"/>
    <s v=""/>
    <x v="0"/>
    <x v="6"/>
    <s v="CRÍTICO"/>
    <x v="0"/>
    <x v="1"/>
    <m/>
    <m/>
  </r>
  <r>
    <n v="52"/>
    <s v="No aplica"/>
    <s v="No aplica"/>
    <s v="No aplica"/>
    <s v="No aplica"/>
    <s v="MAGT04 Gestion Tecnologica y de la Informacion. "/>
    <x v="1"/>
    <s v="MAGT04.03"/>
    <x v="9"/>
    <s v="NO APLICA"/>
    <s v="MAGT04.03.18.P01"/>
    <x v="51"/>
    <x v="51"/>
    <x v="0"/>
    <x v="0"/>
    <m/>
    <m/>
    <s v="Departamento Administrativo de Desarrollo e Innovación Institucional"/>
    <s v="EFICACIA"/>
    <s v="Porcentaje"/>
    <s v="Número de documentos producidos tipificados por serie en el sistema de gestión documental sobre el Número de documentos producidos en el sistema de gestión documental por cien (100)"/>
    <s v="(V1 / V2) * 100"/>
    <x v="0"/>
    <x v="0"/>
    <x v="5"/>
    <m/>
    <n v="1"/>
    <n v="0.3"/>
    <m/>
    <m/>
    <m/>
    <m/>
    <m/>
    <m/>
    <m/>
    <m/>
    <m/>
    <m/>
    <m/>
    <m/>
    <x v="0"/>
    <x v="35"/>
    <m/>
    <n v="0"/>
    <s v=""/>
    <x v="0"/>
    <x v="1"/>
    <s v="NO APLICA"/>
    <x v="0"/>
    <x v="1"/>
    <m/>
    <m/>
  </r>
  <r>
    <n v="53"/>
    <s v="No aplica"/>
    <s v="No aplica"/>
    <s v="No aplica"/>
    <s v="No aplica"/>
    <s v="MAGT04 Gestion Tecnologica y de la Informacion. "/>
    <x v="1"/>
    <s v="MAGT04.03"/>
    <x v="9"/>
    <s v="NO APLICA"/>
    <s v="MAGT04.03.18.P01"/>
    <x v="52"/>
    <x v="52"/>
    <x v="0"/>
    <x v="0"/>
    <m/>
    <m/>
    <s v="Departamento Administrativo de Desarrollo e Innovación Institucional"/>
    <s v="EFICACIA"/>
    <s v="Porcentaje"/>
    <s v="Número de Organismos con Centro de Documentación Implementado sobre el Numero Total de organismos por cien (100)"/>
    <s v="(V1 / V2) * 100%"/>
    <x v="1"/>
    <x v="2"/>
    <x v="5"/>
    <n v="1"/>
    <n v="1"/>
    <n v="0.66669999999999996"/>
    <m/>
    <m/>
    <n v="0.67"/>
    <m/>
    <m/>
    <m/>
    <m/>
    <m/>
    <m/>
    <m/>
    <m/>
    <m/>
    <x v="19"/>
    <x v="36"/>
    <n v="0"/>
    <n v="0"/>
    <s v=""/>
    <x v="5"/>
    <x v="6"/>
    <s v="CRÍTICO"/>
    <x v="0"/>
    <x v="1"/>
    <m/>
    <m/>
  </r>
  <r>
    <n v="54"/>
    <s v="No aplica"/>
    <s v="No aplica"/>
    <s v="No aplica"/>
    <s v="No aplica"/>
    <s v="MAGT04 Gestion Tecnologica y de la Informacion. "/>
    <x v="1"/>
    <s v="MAGT04.03"/>
    <x v="9"/>
    <s v="NO APLICA"/>
    <s v="MAGT04.03.18.P01"/>
    <x v="53"/>
    <x v="53"/>
    <x v="0"/>
    <x v="0"/>
    <m/>
    <m/>
    <s v="Departamento Administrativo de Desarrollo e Innovación Institucional"/>
    <s v="EFICACIA"/>
    <s v="Porcentaje"/>
    <s v="Número de imágenes digitalizadas de documentos de conservacion total y de consulta frecuente sobre el Numero de imágenes de documentos de conservacion total y de consulta frecuente a digitalizar programadas por cien (100)"/>
    <s v="(V1 / V2) * 100%"/>
    <x v="3"/>
    <x v="2"/>
    <x v="5"/>
    <n v="1"/>
    <n v="1"/>
    <n v="0.46"/>
    <n v="0.91"/>
    <n v="0.95"/>
    <n v="0.98"/>
    <n v="1.08"/>
    <n v="0.83"/>
    <m/>
    <m/>
    <m/>
    <m/>
    <m/>
    <m/>
    <m/>
    <x v="20"/>
    <x v="37"/>
    <n v="0"/>
    <n v="0"/>
    <s v=""/>
    <x v="3"/>
    <x v="0"/>
    <s v="CRÍTICO"/>
    <x v="0"/>
    <x v="1"/>
    <m/>
    <m/>
  </r>
  <r>
    <n v="55"/>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x v="54"/>
    <x v="54"/>
    <x v="0"/>
    <x v="0"/>
    <m/>
    <m/>
    <s v="Departamento Administrativo de Desarrollo e Innovación Institucional"/>
    <s v="EFICACIA"/>
    <s v="Porcentaje"/>
    <s v="Número de indicadores de proceso que cumplen la meta a nivel Satisfactorio y Sobresaliente sobre el Número total de indicadores de proceso"/>
    <s v="(V1/V2)*100"/>
    <x v="0"/>
    <x v="0"/>
    <x v="7"/>
    <m/>
    <n v="0.7"/>
    <n v="0.63"/>
    <m/>
    <m/>
    <m/>
    <m/>
    <m/>
    <m/>
    <m/>
    <m/>
    <m/>
    <m/>
    <m/>
    <m/>
    <x v="0"/>
    <x v="38"/>
    <m/>
    <n v="0"/>
    <s v="POSITIVA"/>
    <x v="0"/>
    <x v="0"/>
    <s v="NO APLICA"/>
    <x v="0"/>
    <x v="4"/>
    <m/>
    <m/>
  </r>
  <r>
    <n v="56"/>
    <s v="Cali progresa contigo 2016 - 2019"/>
    <s v="5. Cali participativa y bien gobernada"/>
    <s v="5.2. Modernización institucional con transparencia y dignificación del servicio público"/>
    <s v="5.2.2. Gestión pública efectiva y transparente"/>
    <s v="Direccionamiento Estratégico"/>
    <x v="3"/>
    <s v="MEDE01.05"/>
    <x v="10"/>
    <s v="Sistemas de Gestión"/>
    <s v="No Aplica"/>
    <x v="55"/>
    <x v="55"/>
    <x v="0"/>
    <x v="0"/>
    <m/>
    <m/>
    <s v="Departamento Administrativo de Desarrollo e Innovación Institucional"/>
    <s v="EFICACIA"/>
    <s v="Porcentaje"/>
    <s v="Número de indicadores de proceso con tendencia positiva sobre Número total de indicadores de proceso"/>
    <s v="(V1/V2)*100"/>
    <x v="0"/>
    <x v="0"/>
    <x v="21"/>
    <m/>
    <n v="0.4"/>
    <n v="0.31"/>
    <m/>
    <m/>
    <m/>
    <m/>
    <m/>
    <m/>
    <m/>
    <m/>
    <m/>
    <m/>
    <m/>
    <m/>
    <x v="0"/>
    <x v="39"/>
    <m/>
    <n v="0"/>
    <s v=""/>
    <x v="0"/>
    <x v="0"/>
    <s v="NO APLICA"/>
    <x v="0"/>
    <x v="4"/>
    <m/>
    <m/>
  </r>
  <r>
    <n v="57"/>
    <s v="Cali progresa contigo 2016 - 2019"/>
    <s v="4.2 Cali Amable y Sostenible"/>
    <s v="4.2.3 Viviendo mejor y disfrutando mas a Cali"/>
    <s v="4.2.3.1  Construyendo entornos para la Vida"/>
    <s v="Desarrollo Social MMDS01"/>
    <x v="0"/>
    <s v="MMDS01.02"/>
    <x v="11"/>
    <s v="Legalización de Predios MMDS01.02.04"/>
    <s v="MMDS01.02.04.18.P04"/>
    <x v="56"/>
    <x v="56"/>
    <x v="0"/>
    <x v="0"/>
    <s v="ELIMINADO"/>
    <m/>
    <s v="Secretaría de Vivienda Social y Hábitat"/>
    <s v="EFICIENCIA"/>
    <s v="Días"/>
    <s v="Número de Resoluciones de Trasferencia proyectadas sobre el  Número de Abogados encargados de Legalización de Predios"/>
    <s v="(V1 / V2) * 100"/>
    <x v="1"/>
    <x v="14"/>
    <x v="22"/>
    <n v="69"/>
    <n v="90"/>
    <n v="16"/>
    <m/>
    <m/>
    <n v="10"/>
    <m/>
    <m/>
    <m/>
    <m/>
    <m/>
    <m/>
    <m/>
    <m/>
    <m/>
    <x v="21"/>
    <x v="40"/>
    <n v="0"/>
    <n v="0"/>
    <s v=""/>
    <x v="5"/>
    <x v="1"/>
    <s v="CRÍTICO"/>
    <x v="0"/>
    <x v="2"/>
    <m/>
    <m/>
  </r>
  <r>
    <n v="58"/>
    <s v="Cali progresa contigo 2016 - 2019"/>
    <s v="4.2 Cali Amable y Sostenible"/>
    <s v="4.2.3 Viviendo mejor y disfrutando mas a Cali"/>
    <s v="4.2.3.1  Construyendo entornos para la Vida"/>
    <s v="Desarrollo Social MMDS01"/>
    <x v="0"/>
    <s v="MMDS01.02"/>
    <x v="11"/>
    <s v="Legalización de Predios MMDS01.02.04"/>
    <s v="MMDS01.02.04.18.P04"/>
    <x v="57"/>
    <x v="57"/>
    <x v="0"/>
    <x v="0"/>
    <m/>
    <m/>
    <s v="Secretaría de Vivienda Social y Hábitat"/>
    <s v="EFICACIA"/>
    <s v="Porcentaje"/>
    <s v="Número de Predios Legalizados  sobre el numero de Predios Programados a Legalizar por cien (100)"/>
    <s v="(V1 / V2) * 100"/>
    <x v="1"/>
    <x v="4"/>
    <x v="7"/>
    <n v="0.75"/>
    <n v="1"/>
    <n v="0.25"/>
    <m/>
    <m/>
    <n v="0.2"/>
    <m/>
    <m/>
    <m/>
    <m/>
    <m/>
    <m/>
    <m/>
    <m/>
    <m/>
    <x v="9"/>
    <x v="41"/>
    <n v="0"/>
    <n v="0"/>
    <s v=""/>
    <x v="2"/>
    <x v="3"/>
    <s v="CRÍTICO"/>
    <x v="0"/>
    <x v="2"/>
    <m/>
    <m/>
  </r>
  <r>
    <n v="59"/>
    <s v="Cali progresa contigo 2016 - 2019"/>
    <s v="4.2 Cali Amable y Sostenible"/>
    <s v="4.2.3 Viviendo mejor y disfrutando mas a Cali"/>
    <s v="4.2.3.1  Construyendo entornos para la Vida"/>
    <s v="Desarrollo Social MMDS01"/>
    <x v="0"/>
    <s v="MMDS01.02"/>
    <x v="11"/>
    <s v="Legalización de Predios MMDS01.02.04"/>
    <s v="MMDS01.02.04.18.P04"/>
    <x v="58"/>
    <x v="58"/>
    <x v="0"/>
    <x v="0"/>
    <s v="ELIMINADO"/>
    <m/>
    <s v="Secretaría de Vivienda Social y Hábitat"/>
    <s v="EFECTIVIDAD"/>
    <s v="Porcentaje"/>
    <s v="Número de resoluciones de trasferencia no registradas en la oficina de instrumentos Públicos sobre el Número de Resoluciones de Trasferencia proyectadas por cien (100)"/>
    <s v="(V1 / V2) * 100"/>
    <x v="1"/>
    <x v="15"/>
    <x v="23"/>
    <n v="0.15"/>
    <n v="0.2"/>
    <n v="0.48"/>
    <m/>
    <m/>
    <n v="1.04"/>
    <m/>
    <m/>
    <m/>
    <m/>
    <m/>
    <m/>
    <m/>
    <m/>
    <m/>
    <x v="22"/>
    <x v="42"/>
    <n v="0"/>
    <n v="0"/>
    <s v=""/>
    <x v="1"/>
    <x v="1"/>
    <s v="CRÍTICO"/>
    <x v="0"/>
    <x v="2"/>
    <m/>
    <m/>
  </r>
  <r>
    <n v="60"/>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x v="59"/>
    <x v="59"/>
    <x v="0"/>
    <x v="0"/>
    <m/>
    <m/>
    <s v="Secretaría de Vivienda Social y Hábitat"/>
    <s v="EFICIENCIA"/>
    <s v="Valor"/>
    <s v="Número de Subsidios Municipales de Vivienda asignados y Número de viviendas entregadas en el trimestre  sobre Número de viviendas entregadas en el trimestre"/>
    <s v="(V1 / V2)"/>
    <x v="1"/>
    <x v="16"/>
    <x v="24"/>
    <n v="56"/>
    <n v="56"/>
    <n v="58"/>
    <m/>
    <m/>
    <n v="63"/>
    <m/>
    <m/>
    <m/>
    <m/>
    <m/>
    <m/>
    <m/>
    <m/>
    <m/>
    <x v="23"/>
    <x v="43"/>
    <n v="0"/>
    <n v="0"/>
    <s v="POSITIVA"/>
    <x v="2"/>
    <x v="0"/>
    <s v="CRÍTICO"/>
    <x v="0"/>
    <x v="2"/>
    <m/>
    <m/>
  </r>
  <r>
    <n v="61"/>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x v="60"/>
    <x v="60"/>
    <x v="0"/>
    <x v="0"/>
    <m/>
    <m/>
    <s v="Secretaría de Vivienda Social y Hábitat"/>
    <s v="EFICACIA"/>
    <s v="Porcentaje"/>
    <s v="Número de subsidios municipales de vivienda asignados y soluciones de vivienda generadas en el trimestre sobre  Número de Subsidios Municipales de Vivienda y soluciones de vivienda  proyectados a asignar y generar en el trimestre  por cien"/>
    <s v="(V1 / V2) * 100"/>
    <x v="1"/>
    <x v="4"/>
    <x v="7"/>
    <n v="0.75"/>
    <n v="1"/>
    <n v="0.99"/>
    <m/>
    <m/>
    <n v="0.64"/>
    <m/>
    <m/>
    <m/>
    <m/>
    <m/>
    <m/>
    <m/>
    <m/>
    <m/>
    <x v="24"/>
    <x v="44"/>
    <n v="0"/>
    <n v="0"/>
    <s v="POSITIVA"/>
    <x v="2"/>
    <x v="0"/>
    <s v="CRÍTICO"/>
    <x v="0"/>
    <x v="2"/>
    <m/>
    <m/>
  </r>
  <r>
    <n v="62"/>
    <s v="Cali progresa contigo 2016 - 2019"/>
    <s v="4.2 Cali Amable y Sostenible"/>
    <s v="4.2.3 Viviendo mejor y disfrutando mas a Cali"/>
    <s v="4.2.3.1  Construyendo entornos para la Vida"/>
    <s v="Desarrollo Social MMDS01"/>
    <x v="0"/>
    <s v="MMDS01.02"/>
    <x v="11"/>
    <s v="Subsidio municipal de vivienda de interés social en Santiago de Cali Código - MMDS01.02.03"/>
    <s v="MMDS01.02.03.18.P01,MMDS01.02.03.18.P02, MMDS01.02.03.18.P03, MMDS01.02.03.18.P04, MMDS01.02.03.18.P05"/>
    <x v="61"/>
    <x v="61"/>
    <x v="0"/>
    <x v="0"/>
    <m/>
    <m/>
    <s v="Secretaría de Vivienda Social y Hábitat"/>
    <s v="EFECTIVIDAD"/>
    <s v="Porcentaje"/>
    <s v="Número de Viviendas entregadas y subsidios entregados en el año sobre Déficit cuantitativo y cualitativo de vivienda de la vigencia actual por cien"/>
    <s v="(V1 / V2) * 100"/>
    <x v="0"/>
    <x v="0"/>
    <x v="0"/>
    <m/>
    <n v="0.3"/>
    <n v="0.03"/>
    <m/>
    <m/>
    <m/>
    <m/>
    <m/>
    <m/>
    <m/>
    <m/>
    <m/>
    <m/>
    <m/>
    <m/>
    <x v="0"/>
    <x v="45"/>
    <m/>
    <n v="0"/>
    <s v=""/>
    <x v="0"/>
    <x v="1"/>
    <s v="NO APLICA"/>
    <x v="0"/>
    <x v="2"/>
    <m/>
    <m/>
  </r>
  <r>
    <n v="63"/>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2"/>
    <x v="62"/>
    <x v="0"/>
    <x v="0"/>
    <m/>
    <m/>
    <s v="Secretaría de Salud Pública"/>
    <s v="EFICACIA"/>
    <s v="Porcentaje"/>
    <s v="Presupuesto ejecutado en acciones de rectoría en salud para la vigencia sobre Presupuesto programado para acciones de rectoría en salud para la vigencia por cien"/>
    <s v="(V1 / V2) * 100"/>
    <x v="3"/>
    <x v="4"/>
    <x v="7"/>
    <n v="0.75"/>
    <n v="1"/>
    <s v="0,72%"/>
    <s v="1,35%"/>
    <s v="26,16%"/>
    <n v="0.33750000000000002"/>
    <n v="0.4229"/>
    <n v="0.51490000000000002"/>
    <m/>
    <m/>
    <m/>
    <m/>
    <m/>
    <m/>
    <m/>
    <x v="25"/>
    <x v="46"/>
    <n v="0"/>
    <n v="0"/>
    <s v="POSITIVA"/>
    <x v="2"/>
    <x v="0"/>
    <s v="CRÍTICO"/>
    <x v="0"/>
    <x v="4"/>
    <m/>
    <m/>
  </r>
  <r>
    <n v="64"/>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3"/>
    <x v="63"/>
    <x v="0"/>
    <x v="0"/>
    <m/>
    <m/>
    <s v="Secretaría de Salud Pública"/>
    <s v="EFICACIA"/>
    <s v="Porcentaje"/>
    <s v="Sumatoria del  porcentaje de ejecución de acciones programadas en el plan de acción de rectoría en salud pública sobre Número de acciones programadas en el plan de acción de rectoría en salud pública"/>
    <s v="(V1 / V2) "/>
    <x v="1"/>
    <x v="17"/>
    <x v="25"/>
    <n v="0.65"/>
    <n v="0.9"/>
    <s v="17,31%  "/>
    <m/>
    <m/>
    <n v="0.29310000000000003"/>
    <m/>
    <m/>
    <m/>
    <m/>
    <m/>
    <m/>
    <m/>
    <m/>
    <m/>
    <x v="26"/>
    <x v="47"/>
    <n v="0"/>
    <n v="0"/>
    <s v=""/>
    <x v="2"/>
    <x v="0"/>
    <s v="CRÍTICO"/>
    <x v="0"/>
    <x v="4"/>
    <m/>
    <m/>
  </r>
  <r>
    <n v="65"/>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4"/>
    <x v="64"/>
    <x v="0"/>
    <x v="0"/>
    <m/>
    <m/>
    <s v="Secretaría de Salud Pública"/>
    <s v="EFICIENCIA"/>
    <s v="Porcentaje"/>
    <s v="Número de planes de trabajo misionales ejecutados en el tiempo programado(oportunamente) sobre el Número  Total de planes de trabajo misionales formulados por cien"/>
    <s v="(V1 / V2) * 100"/>
    <x v="1"/>
    <x v="18"/>
    <x v="26"/>
    <n v="0.8"/>
    <n v="0.8"/>
    <n v="0.81820000000000004"/>
    <m/>
    <m/>
    <n v="0.66669999999999996"/>
    <m/>
    <m/>
    <m/>
    <m/>
    <m/>
    <m/>
    <m/>
    <m/>
    <m/>
    <x v="27"/>
    <x v="48"/>
    <n v="0"/>
    <n v="0"/>
    <s v=""/>
    <x v="2"/>
    <x v="0"/>
    <s v="CRÍTICO"/>
    <x v="0"/>
    <x v="4"/>
    <m/>
    <m/>
  </r>
  <r>
    <n v="66"/>
    <s v="Cali progresa contigo 2016 - 2019"/>
    <s v="1- Cali Social y Diversa_x000a_2- Cali Amable y Sustentable_x000a_3- Cali progresa en paz, con seguridad y cultura ciudadana_x000a_4- Cali Emprendedora y Pujante_x000a_5- Cali Participativa y Bien Gobernada"/>
    <s v="1.1- Construyendo Sociedad_x000a_1.2- Derechos con Equidad, Superando barreras para la inclusión_x000a_1.3- Salud pública oportuna y confiable_x000a_1.6- Lucha contra la pobreza extrema_x000a_2.3- Viviendo mejor y disfrutando más a Cali_x000a_2.4- Responsabilidad ambiental_x000a_2.5- Gestión integral del riesgo de desastres_x000a_2.6- Gestión eficiente para la prestación de los servicios públicos_x000a_3.1- Seguridad, causa común_x000a_3.2- Paz y Derechos Humanos_x000a_3.4- Atención Integral a las víctimas del conflicto armado_x000a_4.1- Fomento al emprendimiento_x000a_5.3- Participación Ciudadana"/>
    <s v="1.1.1- Atención integral a la primera infancia_x000a_1.1.2- Niños, Niñas, Adolescentes y Jóvenes - NNAJ con oportunidades para su desarrollo_x000a_1.1.3- Vida, familia y salud mental_x000a_1.1.4- Cultura del envejecimiento_x000a_1.2.1- Discapacidad sin límites_x000a_1.2.3- Tradiciones ancestrales indígenas_x000a_1.3.1- Salud pública con enfoque intersectorial y poblacional_x000a_1.3.2- Servicios de salud pública oportuna y confiable_x000a_1.6.2- Seguridad alimentaria y nutricional_x000a_2.3.1- Construyendo entornos para la vida_x000a_2.3.4- Equipamientos colectivos multifuncionales, sostenibles y accesibles_x000a_2.4.4- Servicio de salud pública para animales de compañía y prevención de zoonosis_x000a_2.5.3- Reducción de riesgos_x000a_2.6.2- Gestión integral de residuos sólidos_x000a_3.2.3- Reintegración social y económica de desvinculados y desmovilizados del conflicto armado_x000a_3.4.3- Reparación Integral_x000a_4.1.1- Emprendimientos como forma de vida_x000a_5.3.1- Ciudadanía activa y participativa"/>
    <s v="Desarrollo Social MMDS01"/>
    <x v="0"/>
    <s v="MMDS01.03"/>
    <x v="12"/>
    <s v="Articulación y coordinación de la función rectora en salud - MMDS01.03.05_x000a_Gestión sobre los determinantes sociales y ambientales de la salud - MMDS01.03.06_x000a_Gestión del aseguramiento en salud - MMDS01.03.07_x000a_Gestión de desarrollo y prestación de servicios en salud - MMDS01.03.08"/>
    <s v="Todos los procedimientos que aplican a los subprocesos"/>
    <x v="65"/>
    <x v="65"/>
    <x v="0"/>
    <x v="0"/>
    <m/>
    <m/>
    <s v="Secretaría de Salud Pública"/>
    <s v="EFECTIVIDAD"/>
    <s v="Porcentaje"/>
    <s v="Sumatoria de indicadores de efectividad en salud controlados sobre sumatoria de indicadores de efectividad en salud priorizados por cien "/>
    <s v="(V1 / V2) * 100"/>
    <x v="2"/>
    <x v="0"/>
    <x v="8"/>
    <m/>
    <n v="0.83"/>
    <m/>
    <m/>
    <m/>
    <m/>
    <m/>
    <m/>
    <m/>
    <m/>
    <m/>
    <m/>
    <m/>
    <m/>
    <m/>
    <x v="0"/>
    <x v="19"/>
    <m/>
    <m/>
    <s v=""/>
    <x v="0"/>
    <x v="4"/>
    <s v="NO APLICA"/>
    <x v="0"/>
    <x v="4"/>
    <m/>
    <m/>
  </r>
  <r>
    <n v="67"/>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09, MMDS01.07.18.P13, MMDS01.07.18.P15, MMDS01.07.18.P18"/>
    <x v="66"/>
    <x v="66"/>
    <x v="0"/>
    <x v="0"/>
    <m/>
    <m/>
    <s v="Secretaría de Bienestar Social"/>
    <s v="EFICACIA"/>
    <s v="Porcentaje"/>
    <s v="Número de poblaciones con politicas publicas aprobadas mediante acto administrativo o en implementacion en el periodo evaluado sobre Número de total de poblaciones atendidas por el proceso"/>
    <s v=" (V1/ V2) *100  "/>
    <x v="1"/>
    <x v="0"/>
    <x v="5"/>
    <m/>
    <m/>
    <m/>
    <m/>
    <m/>
    <n v="0.372"/>
    <m/>
    <m/>
    <m/>
    <m/>
    <m/>
    <m/>
    <m/>
    <m/>
    <s v="CRECIENTE"/>
    <x v="0"/>
    <x v="49"/>
    <m/>
    <m/>
    <s v=""/>
    <x v="0"/>
    <x v="1"/>
    <s v="NO APLICA"/>
    <x v="0"/>
    <x v="2"/>
    <s v="Se modificó en junio de 2019"/>
    <m/>
  </r>
  <r>
    <n v="68"/>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MMDS01.07.18.P10, MMDS01.07.18.P08"/>
    <x v="67"/>
    <x v="67"/>
    <x v="0"/>
    <x v="2"/>
    <s v="ELIMINADO"/>
    <m/>
    <s v="Secretaría de Bienestar Social"/>
    <s v="EFICACIA"/>
    <s v="Porcentaje"/>
    <s v="Número de productos entregados en el periodo para la evaluación y/o ajuste de la política pública sobre Número  de productos planificados en el periodo para la evaluación y/o ajuste de la política pública"/>
    <s v=" (V1/ V2) *100  "/>
    <x v="1"/>
    <x v="4"/>
    <x v="7"/>
    <n v="0.75"/>
    <n v="1"/>
    <n v="1"/>
    <m/>
    <m/>
    <m/>
    <m/>
    <m/>
    <m/>
    <m/>
    <m/>
    <m/>
    <m/>
    <m/>
    <s v="CRECIENTE"/>
    <x v="28"/>
    <x v="33"/>
    <n v="0"/>
    <n v="0"/>
    <s v=""/>
    <x v="2"/>
    <x v="1"/>
    <s v="CRÍTICO"/>
    <x v="0"/>
    <x v="2"/>
    <s v="Se eliminó en junio de 2019"/>
    <m/>
  </r>
  <r>
    <n v="69"/>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x v="68"/>
    <x v="68"/>
    <x v="0"/>
    <x v="0"/>
    <m/>
    <m/>
    <s v="Secretaría de Bienestar Social"/>
    <s v="EFICACIA"/>
    <s v="Porcentaje"/>
    <s v="Número de productos alcanzados en el periodo por las mesas técnicas para la atención integral de las poblaciones sobre Número  de productos planificados en el periodo por  las mesas técnicas para la atención integral de las poblaciones"/>
    <s v=" (V1/ V2) *100  "/>
    <x v="1"/>
    <x v="2"/>
    <x v="5"/>
    <n v="1"/>
    <n v="1"/>
    <n v="1"/>
    <m/>
    <m/>
    <n v="0.52300000000000002"/>
    <m/>
    <m/>
    <m/>
    <m/>
    <m/>
    <m/>
    <m/>
    <m/>
    <s v="CRECIENTE"/>
    <x v="9"/>
    <x v="50"/>
    <n v="0.52300000000000002"/>
    <n v="0"/>
    <s v=""/>
    <x v="2"/>
    <x v="3"/>
    <s v="BAJO"/>
    <x v="0"/>
    <x v="2"/>
    <s v="Se modificó en junio de 2019"/>
    <m/>
  </r>
  <r>
    <n v="70"/>
    <s v="Cali progresa contigo 2016 - 2019"/>
    <s v="1. Cali Social y Diversa"/>
    <s v="1.1 Construyendo Sociedad_x000a_1.2 Derechos con Equidad Superando Barreras _x000a_1.6 Lucha contra la Pobreza Extrema"/>
    <s v="1.1.4 Cultura del envejecimiento_x000a_1.2.2 Cali Afro Incluyente e influyente_x000a_1.2.4 Respeto y garantia a los derechos del sector poblacional LGBTI_x000a_1.6.1 Atención a población en extrema vulnerabilidad"/>
    <s v="Desarrollo Social MMDS01"/>
    <x v="0"/>
    <s v="MMDS01.07"/>
    <x v="13"/>
    <s v="NO APLICA"/>
    <s v="No Aplica"/>
    <x v="69"/>
    <x v="69"/>
    <x v="0"/>
    <x v="0"/>
    <m/>
    <m/>
    <s v="Secretaría de Bienestar Social"/>
    <s v="EFICACIA"/>
    <s v="Porcentaje"/>
    <s v="Número de personas en condición de vulnerabilidad atendidas sobre Número  de solicitudes de atención de personas en condición de vulnerabilidad en el periodo"/>
    <s v=" (V1/ V2) *100  "/>
    <x v="1"/>
    <x v="19"/>
    <x v="5"/>
    <m/>
    <m/>
    <n v="0.91"/>
    <m/>
    <m/>
    <n v="0.61"/>
    <m/>
    <m/>
    <m/>
    <m/>
    <m/>
    <m/>
    <m/>
    <m/>
    <s v="CRECIENTE"/>
    <x v="29"/>
    <x v="51"/>
    <e v="#DIV/0!"/>
    <e v="#DIV/0!"/>
    <s v=""/>
    <x v="2"/>
    <x v="6"/>
    <e v="#DIV/0!"/>
    <x v="2"/>
    <x v="2"/>
    <s v="Se modificó en junio de 2019"/>
    <m/>
  </r>
  <r>
    <n v="71"/>
    <s v="Cali progresa contigo 2016 - 2019"/>
    <s v="1. Cali Social y Diversa"/>
    <s v="No aplica"/>
    <s v="No aplica"/>
    <s v="Desarrollo Social MMDS01"/>
    <x v="0"/>
    <s v="MMDS01.07"/>
    <x v="13"/>
    <s v="NO APLICA"/>
    <s v="MMDS01.07.18.P08 - MMDS01.07.18.P09 - MMDS01.07.18.P10 - MMDS01.07.18.P12 -  MMDS01.07.18.P14 - MMDS01.07.18.P15 - MMDS01.07.18.P16 - MMDS01.07.18.P18 - MMDS01.07.18.P20"/>
    <x v="70"/>
    <x v="70"/>
    <x v="2"/>
    <x v="0"/>
    <m/>
    <m/>
    <s v="Secretaría de Bienestar Social"/>
    <s v="EFICACIA"/>
    <s v="Porcentaje"/>
    <s v="Número de personas atendidas en acciones de promocion sobre Número total de personas a atender en acciones de promocion según las metas de los proyectos definidas en el POAI para el año"/>
    <m/>
    <x v="1"/>
    <x v="2"/>
    <x v="5"/>
    <n v="1"/>
    <n v="1"/>
    <m/>
    <m/>
    <m/>
    <n v="0.73"/>
    <m/>
    <m/>
    <m/>
    <m/>
    <m/>
    <m/>
    <m/>
    <m/>
    <s v="CRECIENTE"/>
    <x v="0"/>
    <x v="52"/>
    <m/>
    <m/>
    <s v=""/>
    <x v="0"/>
    <x v="2"/>
    <m/>
    <x v="1"/>
    <x v="2"/>
    <m/>
    <m/>
  </r>
  <r>
    <n v="72"/>
    <s v="Cali progresa contigo 2016 - 2019"/>
    <s v="1. Cali Social y Diversa"/>
    <s v="No aplica"/>
    <s v="No aplica"/>
    <s v="Desarrollo Social MMDS01"/>
    <x v="0"/>
    <s v="MMDS01.07"/>
    <x v="13"/>
    <s v="NO APLICA"/>
    <s v="MMDS01.07.18.P08 - MMDS01.07.18.P09 - MMDS01.07.18.P11"/>
    <x v="71"/>
    <x v="71"/>
    <x v="2"/>
    <x v="0"/>
    <m/>
    <m/>
    <s v="Secretaría de Bienestar Social"/>
    <s v="EFECTIVIDAD"/>
    <s v="Porcentaje"/>
    <s v="Número de personas que cobran los subsidios sobre "/>
    <m/>
    <x v="1"/>
    <x v="2"/>
    <x v="5"/>
    <n v="1"/>
    <n v="1"/>
    <m/>
    <m/>
    <m/>
    <n v="0.7"/>
    <m/>
    <m/>
    <m/>
    <m/>
    <m/>
    <m/>
    <m/>
    <m/>
    <s v="CRECIENTE"/>
    <x v="0"/>
    <x v="53"/>
    <m/>
    <m/>
    <s v=""/>
    <x v="6"/>
    <x v="2"/>
    <m/>
    <x v="1"/>
    <x v="2"/>
    <m/>
    <m/>
  </r>
  <r>
    <n v="73"/>
    <s v="Cali progresa contigo 2016 - 2019"/>
    <s v="1. Cali Social y Diversa"/>
    <s v="No aplica"/>
    <s v="No aplica"/>
    <s v="Desarrollo Social MMDS01"/>
    <x v="0"/>
    <s v="MMDS01.07"/>
    <x v="13"/>
    <s v="NO APLICA"/>
    <s v="MMDS01.07.18.P19"/>
    <x v="72"/>
    <x v="72"/>
    <x v="2"/>
    <x v="0"/>
    <m/>
    <m/>
    <s v="Secretaría de Bienestar Social"/>
    <s v="EFICACIA"/>
    <s v="Porcentaje"/>
    <s v="Número de personas que reciben atencion humanitaria inmediata sobre Número de total de personas que solicitan la atención humanitaria de acuerdo con los terminos de ley"/>
    <m/>
    <x v="1"/>
    <x v="2"/>
    <x v="5"/>
    <n v="1"/>
    <n v="1"/>
    <m/>
    <m/>
    <m/>
    <n v="1"/>
    <m/>
    <m/>
    <m/>
    <m/>
    <m/>
    <m/>
    <m/>
    <m/>
    <s v="CRECIENTE"/>
    <x v="0"/>
    <x v="23"/>
    <m/>
    <m/>
    <s v=""/>
    <x v="6"/>
    <x v="0"/>
    <m/>
    <x v="1"/>
    <x v="2"/>
    <s v="Se elaboró en junio de 2019"/>
    <m/>
  </r>
  <r>
    <n v="74"/>
    <s v="Cali progresa contigo 2016 - 2019"/>
    <s v="1. Cali Social y Diversa"/>
    <s v="4106. Lucha contra la pobreza extrema"/>
    <s v="4106001. Atención a población en extrema vulnerabilidad."/>
    <s v="Desarrollo Social MMDS01"/>
    <x v="0"/>
    <s v="MMDS01.07"/>
    <x v="13"/>
    <s v="NO APLICA"/>
    <s v="No Aplica"/>
    <x v="73"/>
    <x v="73"/>
    <x v="2"/>
    <x v="0"/>
    <m/>
    <m/>
    <s v="Secretaría de Bienestar Social"/>
    <s v="EFECTIVIDAD"/>
    <s v="Porcentaje"/>
    <s v="Número de Familias y Hogares en situacion de pobreza o pobreza extrema que son atendidos sobre Número total de Familias y Hogares potencialmente beneficiarios en la cuidad de Cali."/>
    <m/>
    <x v="1"/>
    <x v="2"/>
    <x v="5"/>
    <n v="1"/>
    <n v="1"/>
    <m/>
    <m/>
    <m/>
    <n v="0.372"/>
    <m/>
    <m/>
    <m/>
    <m/>
    <m/>
    <m/>
    <m/>
    <m/>
    <s v="CRECIENTE"/>
    <x v="0"/>
    <x v="49"/>
    <m/>
    <m/>
    <s v=""/>
    <x v="6"/>
    <x v="1"/>
    <m/>
    <x v="1"/>
    <x v="2"/>
    <s v="Se elaboró en junio de 2019"/>
    <m/>
  </r>
  <r>
    <n v="75"/>
    <s v="Cali progresa contigo 2016 - 2019"/>
    <s v="1. Cali Social y Diversa"/>
    <s v="No aplica"/>
    <s v="No aplica"/>
    <s v="Desarrollo Social MMDS01"/>
    <x v="0"/>
    <s v="MMDS01.07"/>
    <x v="13"/>
    <s v="NO APLICA"/>
    <s v="MMDS01.07.18.P08 -  MMDS01.07.18.P09 - MMDS01.07.18.P10 - MMDS01.07.18.P11 -  MMDS01.07.18.P12 - MMDS01.07.18.P13 - MMDS01.07.18.P14 - MMDS01.07.18.P15 - MMDS01.07.18.P16 - MMDS01.07.18.P17 - MMDS01.07.18.P18 - MMDS01.07.18.P19 - MMDS01.07.18.P20"/>
    <x v="74"/>
    <x v="74"/>
    <x v="2"/>
    <x v="0"/>
    <m/>
    <m/>
    <s v="Secretaría de Bienestar Social"/>
    <s v="EFECTIVIDAD"/>
    <s v="Porcentaje"/>
    <s v="Número de personas que califican el servicio como satisfactorio sobre Número de personas que diligencian las encuestas de satisfacción con los servicios"/>
    <m/>
    <x v="1"/>
    <x v="2"/>
    <x v="5"/>
    <n v="1"/>
    <n v="1"/>
    <m/>
    <m/>
    <m/>
    <n v="1"/>
    <m/>
    <m/>
    <m/>
    <m/>
    <m/>
    <m/>
    <m/>
    <m/>
    <s v="CRECIENTE"/>
    <x v="0"/>
    <x v="23"/>
    <m/>
    <m/>
    <s v=""/>
    <x v="6"/>
    <x v="0"/>
    <m/>
    <x v="1"/>
    <x v="2"/>
    <s v="Se elaboró en junio de 2019"/>
    <m/>
  </r>
  <r>
    <n v="76"/>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x v="75"/>
    <x v="75"/>
    <x v="0"/>
    <x v="0"/>
    <m/>
    <m/>
    <s v="Departamento Administrativo de Planeación Municipal"/>
    <s v="EFICACIA"/>
    <s v="Porcentaje"/>
    <s v="Sumatoria de los avances porcentuales de los programas del PGIRS sobre Número de programas del PGIRS"/>
    <s v="(V1 / V2) * 100"/>
    <x v="2"/>
    <x v="0"/>
    <x v="8"/>
    <m/>
    <m/>
    <m/>
    <m/>
    <m/>
    <m/>
    <m/>
    <m/>
    <m/>
    <m/>
    <m/>
    <m/>
    <m/>
    <m/>
    <m/>
    <x v="0"/>
    <x v="19"/>
    <m/>
    <m/>
    <s v=""/>
    <x v="0"/>
    <x v="4"/>
    <s v="NO APLICA"/>
    <x v="0"/>
    <x v="4"/>
    <m/>
    <m/>
  </r>
  <r>
    <n v="77"/>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MEDE01.04.04 Expediente Municipal"/>
    <s v="MEDE01.04.04.18.P03"/>
    <x v="76"/>
    <x v="76"/>
    <x v="0"/>
    <x v="2"/>
    <s v="ELIMINADO"/>
    <m/>
    <s v="Departamento Administrativo de Planeación Municipal"/>
    <s v="EFICIENCIA"/>
    <s v="Porcentaje"/>
    <s v="Sumatoria de los resultados de los programas del PGIRS  sobre el Número de programas del PGIRS"/>
    <s v="(V1 / V2)"/>
    <x v="0"/>
    <x v="0"/>
    <x v="5"/>
    <m/>
    <n v="1"/>
    <m/>
    <m/>
    <m/>
    <m/>
    <m/>
    <m/>
    <m/>
    <m/>
    <m/>
    <m/>
    <m/>
    <m/>
    <m/>
    <x v="0"/>
    <x v="19"/>
    <m/>
    <n v="0"/>
    <s v=""/>
    <x v="0"/>
    <x v="4"/>
    <s v="NO APLICA"/>
    <x v="0"/>
    <x v="4"/>
    <s v="Se eliminó Indicador en Mayo"/>
    <m/>
  </r>
  <r>
    <n v="78"/>
    <s v="Cali progresa contigo 2016 - 2019"/>
    <s v="5. Cali participativa y bien gobernada"/>
    <s v="5.1. Gerencia Pública basada en resultados y la defensa de lo público"/>
    <s v="5.1.2. Información de calidad para la planificación territorial"/>
    <s v="MEDE01 Direccionamiento Estratégico"/>
    <x v="3"/>
    <s v="MEDE01.04"/>
    <x v="14"/>
    <s v="Expediente Municipal"/>
    <s v="MEDE01.04.04.18.P02"/>
    <x v="77"/>
    <x v="77"/>
    <x v="0"/>
    <x v="0"/>
    <m/>
    <m/>
    <s v="Departamento Administrativo de Planeación Municipal"/>
    <s v="EFICACIA"/>
    <s v="Porcentaje"/>
    <s v="V1= Sumatoria del avance porcentual acumulado de los programas estratégicos del Plan de Ordenamiento Territorial ( POT ) sobre el horizonte de largo plazo, V2= Número total de programas estratégicos del  Plan de Ordenamiento Territorial (POT) sobre el horizonte de largo plazo, V3= Sumatoria del avance porcentual acumulado de los proyectos y programas dotacionales estructurales del  Plan de Ordenamiento Territorial (POT) sobre el horizonte de largo plazo, V4= Número total de proyectos y programas dotacionales estructurales del  Plan de Ordenamiento Territorial (POT) sobre el horizonte de largo plazo, V5= Sumatoria del avance porcentual acumulado de los proyectos de estudios del  Plan de Ordenamiento Territorial (POT), V6= Número total de proyectos de estudios del  Plan de Ordenamiento Territorial (POT) sobre el horizonte de largo plazo, P1= 0,5  (cero punto 5) es la ponderación de los programas estratégicos del  Plan de Ordenamiento Territorial (POT) en el avance general de largo plazo, P2= 0,3  (cero punto 3) es la ponderación de los  de proyectos y programas dotacionales estructurales del  Plan de Ordenamiento Territorial (POT) en el avance general de largo plazo, P3= 0,2  (cero punto 2) es la ponderación de  proyectos de estudios del  Plan de Ordenamiento Territorial (POT) en el avance general  de largo plazo."/>
    <s v="(V1/V2)*P1+(V3/V4)*P2+(V5/V6)*P3"/>
    <x v="0"/>
    <x v="0"/>
    <x v="27"/>
    <m/>
    <n v="0.25"/>
    <n v="0.28000000000000003"/>
    <m/>
    <m/>
    <m/>
    <m/>
    <m/>
    <m/>
    <m/>
    <m/>
    <m/>
    <m/>
    <m/>
    <m/>
    <x v="0"/>
    <x v="54"/>
    <m/>
    <n v="0"/>
    <s v="POSITIVA"/>
    <x v="0"/>
    <x v="0"/>
    <s v="NO APLICA"/>
    <x v="0"/>
    <x v="4"/>
    <m/>
    <m/>
  </r>
  <r>
    <n v="79"/>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x v="78"/>
    <x v="78"/>
    <x v="0"/>
    <x v="0"/>
    <m/>
    <m/>
    <s v="Departamento Administrativo de Planeación Municipal"/>
    <s v="EFICACIA"/>
    <s v="Porcentaje"/>
    <s v="Porcentaje de avance de la implementación del Plan Estadístico Territorial del año en curso sobre Porcentaje de avance de la implementeación del Plan Estadístico Teritorial proyectado para el año en curso"/>
    <s v="(V1/V2)*100"/>
    <x v="0"/>
    <x v="0"/>
    <x v="28"/>
    <m/>
    <n v="1"/>
    <n v="0.17"/>
    <m/>
    <m/>
    <m/>
    <m/>
    <m/>
    <m/>
    <m/>
    <m/>
    <m/>
    <m/>
    <m/>
    <m/>
    <x v="0"/>
    <x v="55"/>
    <m/>
    <n v="0"/>
    <s v=""/>
    <x v="0"/>
    <x v="3"/>
    <s v="NO APLICA"/>
    <x v="0"/>
    <x v="4"/>
    <m/>
    <m/>
  </r>
  <r>
    <n v="80"/>
    <s v="Cali progresa contigo 2016 - 2019"/>
    <s v="5. Cali participativa y bien gobernada"/>
    <s v="5.1. Gerencia Pública basada en resultados y la defensa de lo público"/>
    <s v="5.1.2. Información de calidad para la planificación territorial"/>
    <s v="Direccionamiento Estratégico"/>
    <x v="3"/>
    <s v="MEDE01.07"/>
    <x v="15"/>
    <s v="Diseño, producción, análisis y divulgación de información"/>
    <s v="Implementación del Plan Estadístico Territorial - MEDE01.07.01.18.P02"/>
    <x v="79"/>
    <x v="79"/>
    <x v="0"/>
    <x v="0"/>
    <m/>
    <m/>
    <s v="Departamento Administrativo de Planeación Municipal"/>
    <s v="EFICACIA"/>
    <s v="Porcentaje"/>
    <s v="Metadatos elaborados en un año sobre Metadatos planeados para un año"/>
    <s v="(V1/V2)*100"/>
    <x v="2"/>
    <x v="0"/>
    <x v="8"/>
    <m/>
    <n v="1"/>
    <m/>
    <m/>
    <m/>
    <m/>
    <m/>
    <m/>
    <m/>
    <m/>
    <m/>
    <m/>
    <m/>
    <m/>
    <m/>
    <x v="0"/>
    <x v="19"/>
    <m/>
    <n v="0"/>
    <s v=""/>
    <x v="0"/>
    <x v="4"/>
    <s v="NO APLICA"/>
    <x v="0"/>
    <x v="4"/>
    <m/>
    <m/>
  </r>
  <r>
    <n v="81"/>
    <s v="Cali progresa contigo 2016 - 2019"/>
    <s v="4.2 Cali Amable y Sostenible"/>
    <s v="4.2.6 Gestión Efeciente para la Prestación de los Servicios Públicos"/>
    <s v="4.2.6.1 Servicios Públicos Domiciliarios y TIC"/>
    <s v="Desarrollo Social - MMDS01"/>
    <x v="0"/>
    <s v="MMDS01.08"/>
    <x v="16"/>
    <s v="MMDS01.08.01"/>
    <s v="MMDS01.08.01.18.P02"/>
    <x v="80"/>
    <x v="80"/>
    <x v="0"/>
    <x v="0"/>
    <m/>
    <m/>
    <s v="Unidad Administrativa Especial de Servicios Públicos"/>
    <s v="EFICACIA"/>
    <s v="Porcentaje"/>
    <s v="Número de habitantes del área rural cubiertos con acueductos con plantas de tratamiento de agua potable durante la vigencia sobre Número de habitantes del área rural de Cali durante la vigencia) por cien"/>
    <s v="(V1 / V2) * 100"/>
    <x v="0"/>
    <x v="0"/>
    <x v="29"/>
    <m/>
    <n v="1"/>
    <n v="0.44"/>
    <m/>
    <m/>
    <m/>
    <m/>
    <m/>
    <m/>
    <m/>
    <m/>
    <m/>
    <m/>
    <m/>
    <m/>
    <x v="0"/>
    <x v="56"/>
    <m/>
    <n v="0"/>
    <s v="POSITIVA"/>
    <x v="0"/>
    <x v="0"/>
    <s v="NO APLICA"/>
    <x v="0"/>
    <x v="0"/>
    <m/>
    <m/>
  </r>
  <r>
    <n v="82"/>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1"/>
    <x v="81"/>
    <x v="0"/>
    <x v="0"/>
    <m/>
    <m/>
    <s v="Unidad Administrativa Especial de Servicios Públicos"/>
    <s v="EFICACIA"/>
    <s v="Porcentaje"/>
    <s v="Número de habitantes del área rural cubiertos con alcantarillados con plantas de tratamiento de aguas residuales durante la vigencia sobre Número de habitantes del área rural de Cali durante la vigencia) por cien"/>
    <s v="(V1 / V2) * 100"/>
    <x v="0"/>
    <x v="0"/>
    <x v="26"/>
    <m/>
    <n v="0.8"/>
    <n v="0.99"/>
    <m/>
    <m/>
    <m/>
    <m/>
    <m/>
    <m/>
    <m/>
    <m/>
    <m/>
    <m/>
    <m/>
    <m/>
    <x v="0"/>
    <x v="57"/>
    <m/>
    <n v="0"/>
    <s v="POSITIVA"/>
    <x v="0"/>
    <x v="0"/>
    <s v="NO APLICA"/>
    <x v="0"/>
    <x v="0"/>
    <m/>
    <m/>
  </r>
  <r>
    <n v="83"/>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2"/>
    <x v="82"/>
    <x v="0"/>
    <x v="0"/>
    <m/>
    <m/>
    <s v="Unidad Administrativa Especial de Servicios Públicos"/>
    <s v="EFICACIA"/>
    <s v="Porcentaje"/>
    <s v="Número de asistencias técnicas (en componentes técnicos y sociales) ejecutadas a las Juntas Administradoras de Acueducto y Alcantarillado sobre Número de asistencias técnicas (en componentes técnicos y sociales) planeadas en la zona rural de Cali) por cien"/>
    <s v="(V1 / V2) * 100"/>
    <x v="0"/>
    <x v="0"/>
    <x v="26"/>
    <m/>
    <n v="0.8"/>
    <n v="0.62"/>
    <m/>
    <m/>
    <m/>
    <m/>
    <m/>
    <m/>
    <m/>
    <m/>
    <m/>
    <m/>
    <m/>
    <m/>
    <x v="0"/>
    <x v="58"/>
    <m/>
    <n v="0"/>
    <s v=""/>
    <x v="0"/>
    <x v="2"/>
    <s v="NO APLICA"/>
    <x v="0"/>
    <x v="0"/>
    <m/>
    <m/>
  </r>
  <r>
    <n v="84"/>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3"/>
    <x v="83"/>
    <x v="0"/>
    <x v="0"/>
    <m/>
    <m/>
    <s v="Unidad Administrativa Especial de Servicios Públicos"/>
    <s v="EFICACIA"/>
    <s v="Porcentaje"/>
    <s v="Número de sistemas de abastos construidos o mejorados durante el periodo sobre Número de sistemas de abasto proyectados a construir o mejorar en la zona rural de Cali durante el periodo) por cien"/>
    <s v="(V1 / V2) * 100"/>
    <x v="0"/>
    <x v="0"/>
    <x v="0"/>
    <m/>
    <n v="0.3"/>
    <n v="0"/>
    <m/>
    <m/>
    <m/>
    <m/>
    <m/>
    <m/>
    <m/>
    <m/>
    <m/>
    <m/>
    <m/>
    <m/>
    <x v="0"/>
    <x v="33"/>
    <m/>
    <n v="0"/>
    <s v=""/>
    <x v="0"/>
    <x v="1"/>
    <s v="NO APLICA"/>
    <x v="0"/>
    <x v="0"/>
    <m/>
    <m/>
  </r>
  <r>
    <n v="85"/>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4"/>
    <x v="84"/>
    <x v="0"/>
    <x v="0"/>
    <m/>
    <m/>
    <s v="Unidad Administrativa Especial de Servicios Públicos"/>
    <s v="EFICACIA"/>
    <s v="Porcentaje"/>
    <s v="Número de sistemas de remoción de aguas residuales construidos o mejorados durante el periodo sobre Número de sistemas de remoción de aguas residuales proyectados a construir o mejorar en la zona rural de Cali durante el periodo) por cien"/>
    <s v="(V1 / V2) * 100"/>
    <x v="0"/>
    <x v="0"/>
    <x v="30"/>
    <m/>
    <n v="0.7"/>
    <n v="0.69"/>
    <m/>
    <m/>
    <m/>
    <m/>
    <m/>
    <m/>
    <m/>
    <m/>
    <m/>
    <m/>
    <m/>
    <m/>
    <x v="0"/>
    <x v="59"/>
    <m/>
    <n v="0"/>
    <s v=""/>
    <x v="0"/>
    <x v="0"/>
    <s v="NO APLICA"/>
    <x v="0"/>
    <x v="0"/>
    <m/>
    <m/>
  </r>
  <r>
    <n v="86"/>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5"/>
    <x v="85"/>
    <x v="0"/>
    <x v="0"/>
    <m/>
    <m/>
    <s v="Unidad Administrativa Especial de Servicios Públicos"/>
    <s v="EFICACIA"/>
    <s v="Porcentaje"/>
    <s v="Número de asistencias realizadas a las Juntas Administradoras de Acueducto y Alcantarillado sobre Número de asistencias (en componentes técnicos, sociales y economicos) programadas en la zona rural de Cali"/>
    <s v="(V1 / V2) * 100"/>
    <x v="1"/>
    <x v="17"/>
    <x v="7"/>
    <n v="0.75"/>
    <n v="1"/>
    <n v="0.11"/>
    <m/>
    <m/>
    <n v="0.41"/>
    <m/>
    <m/>
    <m/>
    <m/>
    <m/>
    <m/>
    <m/>
    <m/>
    <m/>
    <x v="30"/>
    <x v="60"/>
    <n v="0"/>
    <n v="0"/>
    <s v=""/>
    <x v="2"/>
    <x v="0"/>
    <s v="CRÍTICO"/>
    <x v="0"/>
    <x v="0"/>
    <m/>
    <m/>
  </r>
  <r>
    <n v="87"/>
    <s v="Cali progresa contigo 2016 - 2019"/>
    <s v="4.2 Cali Amable y Sostenible"/>
    <s v="4.2.6 Gestión Efeciente para la Prestación de los Servicios Públicos"/>
    <s v="4.2.6.1 Servicios Públicos Domiciliarios y TIC"/>
    <s v="Desarrollo Social - MMDS01"/>
    <x v="0"/>
    <s v="MMDS01.08"/>
    <x v="16"/>
    <s v="Apoyo para el mejoramiento de la cobertura y calidad en la prestación de servicios de agua potable y saneamiento básico en la zona rural"/>
    <s v="MMDS01.08.01.18.P01"/>
    <x v="86"/>
    <x v="86"/>
    <x v="0"/>
    <x v="0"/>
    <m/>
    <m/>
    <s v="Unidad Administrativa Especial de Servicios Públicos"/>
    <s v="EFICACIA"/>
    <s v="Porcentaje"/>
    <s v="Número de asistencias realizadas a las Juntas Administradoras de Acueducto y Alcantarillado sobre Número de Juntas Administradoras de Acueducto y Alcantarillado de la zona rural de Cali"/>
    <s v="(V1 / V2) * 100"/>
    <x v="1"/>
    <x v="4"/>
    <x v="7"/>
    <n v="0.75"/>
    <n v="1"/>
    <n v="0.48"/>
    <m/>
    <m/>
    <n v="0.66"/>
    <m/>
    <m/>
    <m/>
    <m/>
    <m/>
    <m/>
    <m/>
    <m/>
    <m/>
    <x v="31"/>
    <x v="61"/>
    <n v="0"/>
    <n v="0"/>
    <s v="POSITIVA"/>
    <x v="2"/>
    <x v="0"/>
    <s v="CRÍTICO"/>
    <x v="0"/>
    <x v="0"/>
    <m/>
    <m/>
  </r>
  <r>
    <n v="88"/>
    <s v="Cali progresa contigo 2016 - 2019"/>
    <s v="4.2 Cali Amable y Sostenible"/>
    <s v="4.2.6 Gestión Efeciente para la Prestación de los Servicios Públicos"/>
    <s v="4.2.6.1 Servicios Públicos Domiciliarios y TIC"/>
    <s v="Desarrollo Social - MMDS01"/>
    <x v="0"/>
    <s v="MMDS01.08"/>
    <x v="16"/>
    <s v="MMDS01.08.02"/>
    <s v="MMDS01.08.02.18.P01"/>
    <x v="87"/>
    <x v="87"/>
    <x v="0"/>
    <x v="0"/>
    <m/>
    <m/>
    <s v="Unidad Administrativa Especial de Servicios Públicos"/>
    <s v="EFICACIA"/>
    <s v="Porcentaje"/>
    <s v="Número  de suscriptores de  los estratos 1, 2 y 3   beneficiados del subsidio de acueducto en el municipio de Santiago de Cali sobre Número de total de suscriptores de los estratos 1, 2 y 3 en el municipio de Santiago de Cali"/>
    <s v="(V1 / V2) * 100"/>
    <x v="1"/>
    <x v="2"/>
    <x v="5"/>
    <n v="1"/>
    <n v="1"/>
    <n v="1"/>
    <m/>
    <m/>
    <n v="1"/>
    <m/>
    <m/>
    <m/>
    <m/>
    <m/>
    <m/>
    <m/>
    <m/>
    <m/>
    <x v="9"/>
    <x v="23"/>
    <n v="0"/>
    <n v="0"/>
    <s v=""/>
    <x v="2"/>
    <x v="0"/>
    <s v="CRÍTICO"/>
    <x v="0"/>
    <x v="0"/>
    <s v="A marzo 31/2019, el prestador EMCALI EICE ESP no ha presentado cuenta de cobro por deficit de subsidios en el servicio de acueducto por lo cual no es posible medir el indicador de cobertura de subsidios en este mes"/>
    <m/>
  </r>
  <r>
    <n v="89"/>
    <s v="Cali progresa contigo 2016 - 2019"/>
    <s v="4.2 Cali Amable y Sostenible"/>
    <s v="4.2.6 Gestión Efeciente para la Prestación de los Servicios Públicos"/>
    <s v="4.2.6.1 Servicios Públicos Domiciliarios y TIC"/>
    <s v="Desarrollo Social - MMDS01"/>
    <x v="0"/>
    <s v="MMDS01.08"/>
    <x v="16"/>
    <s v="MMDS01.08.02"/>
    <s v="MMDS01.08.02.18.P01"/>
    <x v="88"/>
    <x v="88"/>
    <x v="0"/>
    <x v="0"/>
    <m/>
    <m/>
    <s v="Unidad Administrativa Especial de Servicios Públicos"/>
    <s v="EFICACIA"/>
    <s v="Porcentaje"/>
    <s v="Número total de cuentas de cobro verificadas por el municipio sobre Número de cuentas de cobro por deficit de subsidios radicadas por las ESPD"/>
    <s v="(V1 / V2) * 100"/>
    <x v="0"/>
    <x v="0"/>
    <x v="5"/>
    <m/>
    <n v="1"/>
    <n v="1"/>
    <m/>
    <m/>
    <m/>
    <m/>
    <m/>
    <m/>
    <m/>
    <m/>
    <m/>
    <m/>
    <m/>
    <m/>
    <x v="0"/>
    <x v="23"/>
    <m/>
    <n v="0"/>
    <s v=""/>
    <x v="0"/>
    <x v="0"/>
    <s v="NO APLICA"/>
    <x v="0"/>
    <x v="0"/>
    <m/>
    <m/>
  </r>
  <r>
    <n v="90"/>
    <s v="Cali progresa contigo 2016 - 2019"/>
    <s v="4.2 Cali Amable y Sostenible"/>
    <s v="4.2.6 Gestión Efeciente para la Prestación de los Servicios Públicos"/>
    <s v="4.2.6.1 Servicios Públicos Domiciliarios y TIC"/>
    <s v="Desarrollo Social - MMDS01"/>
    <x v="0"/>
    <s v="MMDS01.08"/>
    <x v="16"/>
    <s v="MMDS01.08.02"/>
    <s v="MMDS01.08.02.18.P03"/>
    <x v="89"/>
    <x v="89"/>
    <x v="0"/>
    <x v="0"/>
    <m/>
    <m/>
    <s v="Unidad Administrativa Especial de Servicios Públicos"/>
    <s v="EFICACIA"/>
    <s v="Porcentaje"/>
    <s v="Número de suscriptores de los estratos 1 y 2  beneficiados con el programa de mínimo vital sobre Número total de suscriptores de los estratos 1 y 2 registrados en el Municipio de Santiago de Cali"/>
    <s v="(V1 / V2) * 100"/>
    <x v="1"/>
    <x v="12"/>
    <x v="4"/>
    <n v="0.95"/>
    <n v="0.95"/>
    <n v="0"/>
    <m/>
    <m/>
    <n v="0.93"/>
    <m/>
    <m/>
    <m/>
    <m/>
    <m/>
    <m/>
    <m/>
    <m/>
    <m/>
    <x v="32"/>
    <x v="62"/>
    <n v="0"/>
    <n v="0"/>
    <s v=""/>
    <x v="1"/>
    <x v="0"/>
    <s v="CRÍTICO"/>
    <x v="0"/>
    <x v="0"/>
    <s v="El 26 de febrero de 2019, el prestador radicó cuenta de cobro del programa de minimo vital del último cuatrimestre 2018 por valor de $ 6.001.003.606 _x000a_A marzo 31/2019, el prestador EMCALI EICE ESP no ha presentado cuenta de cobro por el programa de minimo vital vigencia 2019. Por lo tanto, no hay información 2019 para medir el indicador."/>
    <m/>
  </r>
  <r>
    <n v="91"/>
    <s v="Cali progresa contigo 2016 - 2019"/>
    <s v="4.2 Cali Amable y Sostenible"/>
    <s v="4.2.6 Gestión Efeciente para la Prestación de los Servicios Públicos"/>
    <s v="4.2.6.1 Servicios Públicos Domiciliarios y TIC"/>
    <s v="Desarrollo Social - MMDS01"/>
    <x v="0"/>
    <s v="MMDS01.08"/>
    <x v="16"/>
    <s v="MMDS01.08.02"/>
    <s v="MMDS01.08.02.18.P01"/>
    <x v="90"/>
    <x v="90"/>
    <x v="0"/>
    <x v="0"/>
    <m/>
    <m/>
    <s v="Unidad Administrativa Especial de Servicios Públicos"/>
    <s v="EFICACIA"/>
    <s v="Porcentaje"/>
    <s v="Número de tareas de asistencias técnicas a Juntas Administradoras de Acueducto y Alcantarillado (en componentes técnicos, sociales y ambientales) ejecutadas en el tiempo programado sobre Número de tareas asistencias técnicas (en componentes técnicos, sociales y ambientales) a Juntas Administradoras de Acueducto y Alcantarillado y agrupos comunitarios programadas en el periodo por cien (100)"/>
    <s v="(V1 / V2) * 100"/>
    <x v="1"/>
    <x v="4"/>
    <x v="7"/>
    <n v="0.75"/>
    <n v="1"/>
    <n v="1"/>
    <m/>
    <m/>
    <n v="1"/>
    <m/>
    <m/>
    <m/>
    <m/>
    <m/>
    <m/>
    <m/>
    <m/>
    <m/>
    <x v="28"/>
    <x v="63"/>
    <n v="0"/>
    <n v="0"/>
    <s v="POSITIVA"/>
    <x v="2"/>
    <x v="0"/>
    <s v="CRÍTICO"/>
    <x v="0"/>
    <x v="0"/>
    <s v="Revisar Indicador"/>
    <m/>
  </r>
  <r>
    <n v="92"/>
    <s v="Cali progresa contigo 2016 - 2019"/>
    <s v="4.2 Cali Amable y Sostenible"/>
    <s v="4.2.3 Viviendo mejor y disfrutando mas a Cali_x000a_4.2.6 Gestión Efeciente para la Prestación de los Servicios Públicos"/>
    <s v="4.2.3 Viviendo mejor y disfrutando mas a Cali , 4.2.6 Gestión Efeciente para la Prestación de los Servicios Públicos"/>
    <s v="Desarrollo Social - MMDS02"/>
    <x v="0"/>
    <s v="MMDS01.09"/>
    <x v="16"/>
    <s v="Gestión de Residuos, Aseguramiento de la prestación de los servicios de agua potable y saneamiento básico en la zona rural "/>
    <s v="MMDS01.08.06.18.P05, MMDS01.08.04.18.P01"/>
    <x v="91"/>
    <x v="91"/>
    <x v="1"/>
    <x v="3"/>
    <m/>
    <m/>
    <s v="Unidad Administrativa Especial de Servicios Públicos"/>
    <s v="EFICACIA"/>
    <s v="Porcentaje"/>
    <s v="Número de visitas de seguimiento  realizadas sobre Número de visitas de seguimiento  programadas"/>
    <s v="(V1 / V2) * 100"/>
    <x v="1"/>
    <x v="18"/>
    <x v="26"/>
    <n v="0.8"/>
    <n v="0.8"/>
    <m/>
    <m/>
    <m/>
    <m/>
    <m/>
    <m/>
    <m/>
    <m/>
    <m/>
    <m/>
    <m/>
    <m/>
    <m/>
    <x v="0"/>
    <x v="19"/>
    <n v="0"/>
    <n v="0"/>
    <s v=""/>
    <x v="6"/>
    <x v="4"/>
    <s v="CRÍTICO"/>
    <x v="0"/>
    <x v="0"/>
    <s v="Entró en vigencia en mayo de 2019"/>
    <m/>
  </r>
  <r>
    <n v="93"/>
    <s v="Cali progresa contigo 2016 - 2019"/>
    <s v="4.2 Cali Amable y Sostenible"/>
    <s v="4.2.3 Viviendo mejor y disfrutando mas a Cali, 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0"/>
    <x v="16"/>
    <s v="Gestión de Residuos"/>
    <s v="MMDS01.08.06.18.P05"/>
    <x v="92"/>
    <x v="92"/>
    <x v="1"/>
    <x v="3"/>
    <m/>
    <m/>
    <s v="Unidad Administrativa Especial de Servicios Públicos"/>
    <s v="EFECTIVIDAD"/>
    <s v="Porcentaje"/>
    <s v="Número de novedades detectadas en el periodo inmediatamente anterior sobre Número de novedades detectadas en el periodo "/>
    <s v="(V2 / V1) -1*100"/>
    <x v="1"/>
    <x v="20"/>
    <x v="31"/>
    <n v="-0.02"/>
    <n v="-0.02"/>
    <m/>
    <m/>
    <m/>
    <m/>
    <m/>
    <m/>
    <m/>
    <m/>
    <m/>
    <m/>
    <m/>
    <m/>
    <m/>
    <x v="0"/>
    <x v="19"/>
    <n v="0"/>
    <n v="0"/>
    <s v=""/>
    <x v="6"/>
    <x v="4"/>
    <s v="CRÍTICO"/>
    <x v="0"/>
    <x v="0"/>
    <s v="Entró en vigencia en mayo de 2019"/>
    <m/>
  </r>
  <r>
    <n v="94"/>
    <s v="Cali progresa contigo 2016 - 2019"/>
    <s v="4.2 Cali Amable y Sostenible"/>
    <s v="4.2.3 Viviendo mejor y disfrutando mas a Cali_x000a_4.2.6 Gestión Efeciente para la Prestación de los Servicios Públicos"/>
    <s v="4.2.3.1 Construyendo entornos para la vida_x000a_4.2.3.2 Espacios públicos más verdes e incluyentes_x000a_4.2.6.1: Servicios Públicos Domiciliarios y TIC_x000a_4.2.6.2 Gestión integral de residuos solidos"/>
    <s v="Desarrollo Social - MMDS02"/>
    <x v="0"/>
    <s v="MMDS01.11"/>
    <x v="16"/>
    <s v="Gestión de Residuos"/>
    <s v="MMDS01.08.06.18.P05"/>
    <x v="93"/>
    <x v="93"/>
    <x v="1"/>
    <x v="3"/>
    <m/>
    <m/>
    <s v="Unidad Administrativa Especial de Servicios Públicos"/>
    <s v="EFICACIA"/>
    <s v="Porcentaje"/>
    <s v="Número de novedades atendidas oportunamente sobre Número de novedades reportadas"/>
    <s v="(V1 / V2) * 100"/>
    <x v="1"/>
    <x v="2"/>
    <x v="5"/>
    <n v="1"/>
    <n v="1"/>
    <m/>
    <m/>
    <m/>
    <m/>
    <m/>
    <m/>
    <m/>
    <m/>
    <m/>
    <m/>
    <m/>
    <m/>
    <m/>
    <x v="0"/>
    <x v="19"/>
    <n v="0"/>
    <n v="0"/>
    <s v=""/>
    <x v="6"/>
    <x v="4"/>
    <s v="CRÍTICO"/>
    <x v="0"/>
    <x v="0"/>
    <s v="Entró en vigencia en mayo de 2019"/>
    <m/>
  </r>
  <r>
    <n v="95"/>
    <s v="Cali progresa contigo 2016 - 2019"/>
    <s v="4.5. Cali Participativa y Bien Gobernada"/>
    <s v="4.2.6 Gestión Efeciente para la Prestación de los Servicios Públicos"/>
    <s v="4512. Información de Calidad para la Planificación Territorial"/>
    <s v="MMDI02 Desarrollo Integral del Territorio "/>
    <x v="0"/>
    <s v="MMDI02.01"/>
    <x v="17"/>
    <s v="MMDI02.01.01 Conservación Catastral"/>
    <s v="MMDI02.01.01.18.P19, MMDI02.01.01.18.P20, MMDI02.01.01.18.P21, MMDI02.01.01.18.P22"/>
    <x v="94"/>
    <x v="94"/>
    <x v="0"/>
    <x v="0"/>
    <s v="ELIMINADO"/>
    <m/>
    <s v="Departamento Administrativo de Hacienda Municipal"/>
    <s v="EFICACIA"/>
    <s v="Porcentaje"/>
    <s v="Número de Mutaciones Realizadas  sobre el Número de Mutaciones Radicadas por cien (100) ."/>
    <s v="(V1 / V2) * 100"/>
    <x v="1"/>
    <x v="13"/>
    <x v="7"/>
    <n v="0.7"/>
    <n v="1"/>
    <n v="0.22"/>
    <m/>
    <m/>
    <n v="0.44"/>
    <m/>
    <m/>
    <m/>
    <m/>
    <m/>
    <m/>
    <m/>
    <m/>
    <m/>
    <x v="33"/>
    <x v="64"/>
    <n v="0"/>
    <n v="0"/>
    <s v=""/>
    <x v="3"/>
    <x v="0"/>
    <s v="CRÍTICO"/>
    <x v="0"/>
    <x v="1"/>
    <m/>
    <m/>
  </r>
  <r>
    <n v="96"/>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1 Conservación Catastral"/>
    <s v="MMDI02.01.01.18.P19, MMDI02.01.01.18.P20, MMDI02.01.01.18.P21, MMDI02.01.01.18.P22"/>
    <x v="95"/>
    <x v="95"/>
    <x v="0"/>
    <x v="0"/>
    <s v="ELIMINADO"/>
    <m/>
    <s v="Departamento Administrativo de Hacienda Municipal"/>
    <s v="EFICIENCIA"/>
    <s v="Porcentaje"/>
    <s v="Número de solicitudes realizadas a tiempo sobre el Número de solicitudes de mutacion radicadas por cien (100)"/>
    <s v="(V1 / V2) * 100"/>
    <x v="3"/>
    <x v="2"/>
    <x v="5"/>
    <n v="1"/>
    <n v="1"/>
    <n v="0"/>
    <n v="0.03"/>
    <n v="0.03"/>
    <n v="0.02"/>
    <n v="0.13"/>
    <n v="0.13"/>
    <m/>
    <m/>
    <m/>
    <m/>
    <m/>
    <m/>
    <m/>
    <x v="34"/>
    <x v="65"/>
    <n v="9.3333333333333338E-2"/>
    <n v="0"/>
    <s v=""/>
    <x v="1"/>
    <x v="1"/>
    <s v="CRÍTICO"/>
    <x v="0"/>
    <x v="1"/>
    <m/>
    <m/>
  </r>
  <r>
    <n v="97"/>
    <s v="Cali progresa contigo 2016 - 2019"/>
    <s v="4.5. Cali Participativa y Bien Gobernada"/>
    <s v="4.5.0.1 Gerencia pública basada en resultado y defensa en lo publico"/>
    <s v="4512. Información de Calidad para la Planificación Territorial"/>
    <s v="MMDI02 Desarrollo Integral del Territorio "/>
    <x v="0"/>
    <s v="MMDI02.01"/>
    <x v="17"/>
    <s v="MMDI02.01.02 Actualización Catastral"/>
    <s v="MMDI02.01.02.18.P01"/>
    <x v="96"/>
    <x v="96"/>
    <x v="0"/>
    <x v="0"/>
    <m/>
    <m/>
    <s v="Departamento Administrativo de Hacienda Municipal"/>
    <s v="EFECTIVIDAD"/>
    <s v="Porcentaje"/>
    <s v="Número de solicitudes de  quejas y peticiones atendidas a favor de los ciudadanos de las comunas actualizadas sobre Número de quejas y peticiones recibidas de las comunas actualizadas por (100)."/>
    <s v="(V1 / V2) * 100"/>
    <x v="1"/>
    <x v="2"/>
    <x v="5"/>
    <n v="1"/>
    <n v="1"/>
    <n v="0.72599999999999998"/>
    <m/>
    <m/>
    <n v="0.63"/>
    <m/>
    <m/>
    <m/>
    <m/>
    <m/>
    <m/>
    <m/>
    <m/>
    <m/>
    <x v="35"/>
    <x v="66"/>
    <m/>
    <m/>
    <s v=""/>
    <x v="3"/>
    <x v="6"/>
    <m/>
    <x v="1"/>
    <x v="1"/>
    <s v="Se incorporaron en julio de 2019"/>
    <m/>
  </r>
  <r>
    <n v="98"/>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x v="97"/>
    <x v="97"/>
    <x v="1"/>
    <x v="1"/>
    <s v="NUEVO"/>
    <m/>
    <s v="Departamento Administrativo de Hacienda Municipal"/>
    <s v="EFICACIA"/>
    <s v="Porcentaje"/>
    <s v="Número de predios modificados en la variable física sobre Predios de la base de datos cartográfica"/>
    <s v="(V1 / V2) * 100"/>
    <x v="3"/>
    <x v="2"/>
    <x v="5"/>
    <n v="1"/>
    <n v="1"/>
    <m/>
    <m/>
    <m/>
    <m/>
    <m/>
    <m/>
    <m/>
    <m/>
    <m/>
    <m/>
    <m/>
    <m/>
    <m/>
    <x v="0"/>
    <x v="19"/>
    <m/>
    <m/>
    <s v=""/>
    <x v="6"/>
    <x v="4"/>
    <m/>
    <x v="1"/>
    <x v="1"/>
    <s v="Se incorporaron en julio de 2019"/>
    <m/>
  </r>
  <r>
    <n v="99"/>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x v="98"/>
    <x v="98"/>
    <x v="1"/>
    <x v="1"/>
    <s v="NUEVO"/>
    <m/>
    <s v="Departamento Administrativo de Hacienda Municipal"/>
    <s v="EFICACIA"/>
    <s v="Porcentaje"/>
    <s v="Número de Rectificaciones de oficio realizadas en el periodo fiscal sobre Número de inconsistencias identificadas"/>
    <s v="(V1 / V2) * 100"/>
    <x v="1"/>
    <x v="13"/>
    <x v="7"/>
    <n v="0.7"/>
    <n v="1"/>
    <m/>
    <m/>
    <m/>
    <m/>
    <m/>
    <m/>
    <m/>
    <m/>
    <m/>
    <m/>
    <m/>
    <m/>
    <m/>
    <x v="0"/>
    <x v="19"/>
    <m/>
    <m/>
    <s v=""/>
    <x v="6"/>
    <x v="4"/>
    <m/>
    <x v="1"/>
    <x v="1"/>
    <s v="Se incorporaron en julio de 2019"/>
    <m/>
  </r>
  <r>
    <n v="100"/>
    <s v="Cali progresa contigo 2016 - 2019"/>
    <s v="4.5. Cali Participativa y Bien Gobernada"/>
    <s v="451. Gerencia pública basada en resultados y la defensa de lo público"/>
    <s v="4512. Información de Calidad para la Planificación Territorial"/>
    <s v="MMDI02 Desarrollo Integral del Territorio "/>
    <x v="0"/>
    <s v="MMDI02.01"/>
    <x v="17"/>
    <s v="MMDI02.01.01 Conservación Catastral"/>
    <s v="MMDI02.01.01.18.P19, MMDI02.01.01.18.P20, MMDI02.01.01.18.P21, MMDI02.01.01.18.P22"/>
    <x v="99"/>
    <x v="99"/>
    <x v="1"/>
    <x v="1"/>
    <s v="NUEVO"/>
    <m/>
    <s v="Departamento Administrativo de Hacienda Municipal"/>
    <s v="EFICIENCIA"/>
    <s v="Porcentaje"/>
    <s v="Número de Visitas a Campo Atendidas sobre Número de Visitas a Campo Solicitadas"/>
    <s v="(V1 / V2) * 100"/>
    <x v="3"/>
    <x v="2"/>
    <x v="5"/>
    <n v="1"/>
    <n v="1"/>
    <m/>
    <m/>
    <m/>
    <m/>
    <m/>
    <m/>
    <m/>
    <m/>
    <m/>
    <m/>
    <m/>
    <m/>
    <m/>
    <x v="0"/>
    <x v="19"/>
    <m/>
    <m/>
    <s v=""/>
    <x v="6"/>
    <x v="4"/>
    <m/>
    <x v="1"/>
    <x v="1"/>
    <s v="Se incorporaron en julio de 2019"/>
    <m/>
  </r>
  <r>
    <n v="101"/>
    <s v="Cali progresa contigo 2016 - 2019"/>
    <s v="2. Cali amable y sostenible"/>
    <s v="2.2. Ordenamiento territorial e integración regional"/>
    <s v="Planificación y control del territorio"/>
    <s v="MMDI02 Desarrollo Integral del Territorio"/>
    <x v="0"/>
    <s v="MMDI02.02"/>
    <x v="18"/>
    <s v="MMDI02.02.06 Conceptos Técnicos para el Desarrollo Físico"/>
    <s v="No Aplica"/>
    <x v="100"/>
    <x v="100"/>
    <x v="0"/>
    <x v="0"/>
    <m/>
    <m/>
    <s v="Secretaría de Infraestructura"/>
    <s v="EFICIENCIA"/>
    <s v="Porcentaje"/>
    <s v="Número de  solicitudes de los conceptos y permisos para el espacio público y el ordenamiento urbanístico, oportunamente sobre el Número total de solicitudes de  solicitudes de los conceptos y permisos para el espacio público y el ordenamiento urbanístico radicados  por cien (100)"/>
    <s v="(V1 / V2) * 100"/>
    <x v="3"/>
    <x v="21"/>
    <x v="3"/>
    <n v="0.9"/>
    <n v="0.9"/>
    <n v="0.73"/>
    <n v="0.79"/>
    <n v="0.86"/>
    <n v="0.7"/>
    <n v="0.71"/>
    <n v="0.7"/>
    <m/>
    <m/>
    <m/>
    <m/>
    <m/>
    <m/>
    <m/>
    <x v="36"/>
    <x v="67"/>
    <n v="0"/>
    <n v="0"/>
    <s v=""/>
    <x v="2"/>
    <x v="2"/>
    <s v="CRÍTICO"/>
    <x v="0"/>
    <x v="5"/>
    <s v="No hay segumiento con FT, solo con matriz de reporte"/>
    <m/>
  </r>
  <r>
    <n v="102"/>
    <s v="Cali progresa contigo 2016 - 2019"/>
    <s v="2. Cali amable y sostenible"/>
    <s v="2.2. Ordenamiento territorial e integración regional"/>
    <s v="Planificación y control del territorio"/>
    <s v="MMDI02 Desarrollo Integral del Territorio"/>
    <x v="0"/>
    <s v="MMDI02.02"/>
    <x v="18"/>
    <s v="NO APLICA"/>
    <s v="No Aplica"/>
    <x v="101"/>
    <x v="101"/>
    <x v="0"/>
    <x v="0"/>
    <m/>
    <m/>
    <s v="Secretaría de Infraestructura"/>
    <s v="EFICACIA"/>
    <s v="Porcentaje"/>
    <s v="Número  de proyectos de movilidad con concepto  tecnico favorable del comité de movilidad vial en ejecución sobre el Número  de proyectos de movilidad  con concepto  tecnico favorable  del comité de movilidad vial  por cien (100)"/>
    <s v="(V1 / V2) * 100"/>
    <x v="1"/>
    <x v="22"/>
    <x v="7"/>
    <n v="0.5"/>
    <n v="0.5"/>
    <n v="0.5"/>
    <m/>
    <m/>
    <n v="0"/>
    <m/>
    <m/>
    <m/>
    <m/>
    <m/>
    <m/>
    <m/>
    <m/>
    <m/>
    <x v="9"/>
    <x v="33"/>
    <n v="0"/>
    <n v="0"/>
    <s v=""/>
    <x v="2"/>
    <x v="5"/>
    <s v="CRÍTICO"/>
    <x v="0"/>
    <x v="5"/>
    <m/>
    <m/>
  </r>
  <r>
    <n v="103"/>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x v="102"/>
    <x v="102"/>
    <x v="0"/>
    <x v="0"/>
    <m/>
    <m/>
    <s v="Secretaria Desarrollo Económico "/>
    <s v="EFICACIA"/>
    <s v="Número"/>
    <s v="Personas en edad de trabajar (PET) de la ciudad de Cali que asistieron a las ferias y jornadas de empleo"/>
    <s v="V1"/>
    <x v="3"/>
    <x v="23"/>
    <x v="32"/>
    <n v="300"/>
    <n v="300"/>
    <n v="0"/>
    <n v="0"/>
    <n v="0"/>
    <n v="309"/>
    <n v="1335"/>
    <n v="0"/>
    <m/>
    <m/>
    <m/>
    <m/>
    <m/>
    <m/>
    <m/>
    <x v="32"/>
    <x v="68"/>
    <n v="0"/>
    <n v="0"/>
    <s v="POSITIVA"/>
    <x v="1"/>
    <x v="0"/>
    <s v="CRÍTICO"/>
    <x v="0"/>
    <x v="0"/>
    <m/>
    <m/>
  </r>
  <r>
    <n v="104"/>
    <s v="Cali progresa contigo 2016 - 2019"/>
    <s v="4. Cali Emprendedora y Pujante"/>
    <s v="4.1. Fomento al Emprendimiento"/>
    <s v="4.1.3 Mecanismos de Apoyo al Emprendimiento"/>
    <s v="MMDI02. DESARROLLO INTEGRAL DEL TERRITORIO"/>
    <x v="0"/>
    <s v="MMDI02.03"/>
    <x v="19"/>
    <s v="SERVICIOS PRODUCTIVOS Y COMERCIO COLABORATIVO :MMDI02.03.04"/>
    <s v="No Aplica"/>
    <x v="103"/>
    <x v="103"/>
    <x v="0"/>
    <x v="0"/>
    <m/>
    <m/>
    <s v="Secretaria Desarrollo Económico "/>
    <s v="EFICACIA"/>
    <s v="Número"/>
    <s v="Número de Personas en edad de trabajar (PET) que viven en la cudad de cali que se beneficiaron de las rutas de empleo"/>
    <s v="V1"/>
    <x v="2"/>
    <x v="0"/>
    <x v="8"/>
    <m/>
    <n v="3000"/>
    <m/>
    <m/>
    <m/>
    <m/>
    <m/>
    <m/>
    <m/>
    <m/>
    <m/>
    <m/>
    <m/>
    <m/>
    <m/>
    <x v="0"/>
    <x v="19"/>
    <m/>
    <n v="0"/>
    <s v=""/>
    <x v="0"/>
    <x v="4"/>
    <s v="NO APLICA"/>
    <x v="0"/>
    <x v="0"/>
    <m/>
    <m/>
  </r>
  <r>
    <n v="105"/>
    <s v="Cali progresa contigo 2016 - 2019"/>
    <s v="4. Cali Emprendedora y Pujante"/>
    <s v="4.1. Fomento al Emprendimiento"/>
    <s v="4.1.3 Mecanismos de Apoyo al Emprendimiento"/>
    <s v="MMDI02. DESARROLLO INTEGRAL DEL TERRITORIO"/>
    <x v="0"/>
    <s v="MMDI02.03"/>
    <x v="19"/>
    <s v="Servicios Productivos y Comercio Colaborativo"/>
    <s v="No Aplica"/>
    <x v="104"/>
    <x v="104"/>
    <x v="0"/>
    <x v="0"/>
    <m/>
    <m/>
    <s v="Secretaria Desarrollo Económico "/>
    <s v="EFICACIA"/>
    <s v="Número"/>
    <s v="Número de unidades produtivas fortalecidas a traves de los proyectos"/>
    <s v="V1"/>
    <x v="0"/>
    <x v="0"/>
    <x v="33"/>
    <m/>
    <n v="125"/>
    <n v="30"/>
    <m/>
    <m/>
    <m/>
    <m/>
    <m/>
    <n v="30"/>
    <m/>
    <m/>
    <m/>
    <m/>
    <m/>
    <m/>
    <x v="0"/>
    <x v="23"/>
    <m/>
    <n v="0.24"/>
    <s v=""/>
    <x v="0"/>
    <x v="0"/>
    <s v="NO APLICA"/>
    <x v="0"/>
    <x v="0"/>
    <m/>
    <m/>
  </r>
  <r>
    <n v="106"/>
    <s v="Cali progresa contigo 2016 - 2019"/>
    <s v="4. Cali Emprendedora y Pujante"/>
    <s v="4.1. Fomento al Emprendimiento"/>
    <s v="4.1.3 Mecanismos de Apoyo al Emprendimiento"/>
    <s v="MMDI02. DESARROLLO INTEGRAL DEL TERRITORIO"/>
    <x v="0"/>
    <s v="MMDI02.03"/>
    <x v="19"/>
    <s v="Servicios Productivos y Comercio Colaborativo"/>
    <s v="No Aplica"/>
    <x v="105"/>
    <x v="105"/>
    <x v="0"/>
    <x v="0"/>
    <m/>
    <m/>
    <s v="Secretaria Desarrollo Económico "/>
    <s v="EFECTIVIDAD"/>
    <s v="Porcentaje"/>
    <s v="Número de unidades productivas que logran avanzar de fase de ideación a fase de arranque sobre Número de unidades productivas caracterizadas en fase de ideación que reciben orientación"/>
    <s v="(V1/V2) *100"/>
    <x v="0"/>
    <x v="0"/>
    <x v="29"/>
    <m/>
    <n v="0.38"/>
    <n v="0"/>
    <m/>
    <m/>
    <m/>
    <m/>
    <m/>
    <m/>
    <m/>
    <m/>
    <m/>
    <m/>
    <m/>
    <m/>
    <x v="0"/>
    <x v="33"/>
    <m/>
    <n v="0"/>
    <s v=""/>
    <x v="0"/>
    <x v="1"/>
    <s v="NO APLICA"/>
    <x v="0"/>
    <x v="0"/>
    <s v="Esta en proceso de Contrataciòn el Operador que ejecutara el proyecto"/>
    <m/>
  </r>
  <r>
    <n v="107"/>
    <s v="Cali progresa contigo 2016 - 2019"/>
    <s v="2. Cali amable y sostenible"/>
    <s v="2.2. Ordenamiento territorial e integración regional"/>
    <s v="2.2.1. Planificación y control del territorio"/>
    <s v="Desarrollo Integral del Territorio - MMDI02"/>
    <x v="0"/>
    <s v="MMDI02.04"/>
    <x v="20"/>
    <s v="Regulación del uso, manejo y aprovechamiento de los Recursos Naturales  - MMDI02.04.05"/>
    <s v="No Aplica"/>
    <x v="106"/>
    <x v="106"/>
    <x v="0"/>
    <x v="0"/>
    <m/>
    <m/>
    <s v="Departamento administrativo de gestión del Medio Ambiente  - DAGMA"/>
    <s v="EFECTIVIDAD"/>
    <s v="Adimensional"/>
    <s v="ICAp=índice de calidad del aire para el contaminante p._x000a_Cp=Concentracion medida para el contaminante p. _x000a_PCalto=Punto de corte mayor o igual a Cp._x000a_PCbajo=Punto de corte menor o igual a Cp._x000a_Ialto=Valor del ICA correpondiente al PC alto._x000a_Ibajo=Valor del ICA correpondiente al PC bajo."/>
    <s v="ICAp=(((Ialto-Ibajo)/(PCalto-PCbajo))*(Cp-PCbajo)+Ibajo)"/>
    <x v="3"/>
    <x v="23"/>
    <x v="34"/>
    <n v="100"/>
    <n v="100"/>
    <n v="71"/>
    <n v="71"/>
    <n v="69"/>
    <n v="66"/>
    <n v="69"/>
    <m/>
    <m/>
    <m/>
    <m/>
    <m/>
    <m/>
    <m/>
    <m/>
    <x v="9"/>
    <x v="23"/>
    <n v="0"/>
    <n v="0"/>
    <s v=""/>
    <x v="2"/>
    <x v="0"/>
    <s v="CRÍTICO"/>
    <x v="0"/>
    <x v="1"/>
    <s v="Envian seguimiento iniciando agosto"/>
    <m/>
  </r>
  <r>
    <n v="108"/>
    <s v="Cali progresa contigo 2016 - 2019"/>
    <s v="2. Cali amable y sostenible"/>
    <s v="2.2. Ordenamiento territorial e integración regional"/>
    <s v="2.2.1. Planificación y control del territorio"/>
    <s v="Desarrollo Integral del Territorio - MMDI02"/>
    <x v="0"/>
    <s v="MMDI02.04"/>
    <x v="20"/>
    <s v="No Aplica"/>
    <s v="No Aplica"/>
    <x v="107"/>
    <x v="107"/>
    <x v="0"/>
    <x v="0"/>
    <m/>
    <m/>
    <s v="Departamento administrativo de gestión del Medio Ambiente  - DAGMA"/>
    <s v="EFECTIVIDAD"/>
    <s v="Adimensional"/>
    <s v="VFD: Valor final del grupo de indicadores directos =   ∑VOI*(70/(# de indicadores del grupo directo))_x000a__x000a_VFI: Valor final del grupo de indicadores indirectos = ∑VOI*(30/(# de indicadores del grupo indirecto))_x000a__x000a_VOI: Valor obtenido de acuerdo con la escala de calificación asignada"/>
    <s v="ICAU = VFD + VFI "/>
    <x v="2"/>
    <x v="0"/>
    <x v="8"/>
    <m/>
    <n v="41"/>
    <m/>
    <m/>
    <m/>
    <m/>
    <m/>
    <m/>
    <m/>
    <m/>
    <m/>
    <m/>
    <m/>
    <m/>
    <m/>
    <x v="0"/>
    <x v="19"/>
    <m/>
    <n v="0"/>
    <s v=""/>
    <x v="0"/>
    <x v="4"/>
    <s v="NO APLICA"/>
    <x v="0"/>
    <x v="1"/>
    <m/>
    <m/>
  </r>
  <r>
    <n v="109"/>
    <s v="Cali progresa contigo 2016 - 2019"/>
    <s v="2. Cali amable y sostenible"/>
    <s v="2.2. Ordenamiento territorial e integración regional"/>
    <s v="2.2.1. Planificación y control del territorio"/>
    <s v="Desarrollo Integral del Territorio - MMDI02"/>
    <x v="0"/>
    <s v="MMDI02.04"/>
    <x v="20"/>
    <s v="Conservación, Protección y Recuperación Ambiental - MMDI02.04.06"/>
    <s v="No Aplica"/>
    <x v="108"/>
    <x v="108"/>
    <x v="0"/>
    <x v="0"/>
    <m/>
    <m/>
    <s v="Departamento administrativo de gestión del Medio Ambiente  - DAGMA"/>
    <s v="EFICACIA"/>
    <s v="Porcentaje"/>
    <s v="V1 = Número de zonas verdes públicas nuevas  adoptadas en la vigencia_x000a__x000a_V2 = Número de zonas verdes públicas adoptadas proyectadas para la vigencia"/>
    <s v="(V1 / V2 ) * 100"/>
    <x v="0"/>
    <x v="0"/>
    <x v="7"/>
    <m/>
    <n v="1"/>
    <n v="0.44"/>
    <m/>
    <m/>
    <m/>
    <m/>
    <m/>
    <m/>
    <m/>
    <m/>
    <m/>
    <m/>
    <m/>
    <m/>
    <x v="0"/>
    <x v="64"/>
    <m/>
    <n v="0"/>
    <s v=""/>
    <x v="0"/>
    <x v="0"/>
    <s v="NO APLICA"/>
    <x v="0"/>
    <x v="1"/>
    <m/>
    <m/>
  </r>
  <r>
    <n v="110"/>
    <s v="Cali progresa contigo 2016 - 2019"/>
    <s v="1. Cali Social y Diversa"/>
    <s v="1: Construyendo Sociedad"/>
    <s v="3: Vida, Familia y Salud mental"/>
    <s v="Convivencia y Seguridad"/>
    <x v="0"/>
    <s v="MMCS03.01"/>
    <x v="21"/>
    <s v="Resolucion de conflictos"/>
    <s v="MMCS03.01.02.18.P01  MMCS03.01.02.18.P02"/>
    <x v="109"/>
    <x v="109"/>
    <x v="0"/>
    <x v="0"/>
    <m/>
    <m/>
    <s v="Secretaría de Seguridad y Justicia"/>
    <s v="EFICACIA"/>
    <s v="Porcentaje"/>
    <s v="PCbajo=Punto de corte menor o igual a Cp."/>
    <s v="(V1 / V2) * 100"/>
    <x v="3"/>
    <x v="6"/>
    <x v="11"/>
    <n v="0.55000000000000004"/>
    <n v="0.55000000000000004"/>
    <n v="0.48"/>
    <n v="0.36"/>
    <n v="0.56000000000000005"/>
    <n v="0.35"/>
    <n v="0.36"/>
    <n v="0.57999999999999996"/>
    <m/>
    <m/>
    <m/>
    <m/>
    <m/>
    <m/>
    <m/>
    <x v="37"/>
    <x v="69"/>
    <n v="0"/>
    <n v="0"/>
    <s v=""/>
    <x v="2"/>
    <x v="2"/>
    <s v="CRÍTICO"/>
    <x v="0"/>
    <x v="5"/>
    <m/>
    <m/>
  </r>
  <r>
    <n v="111"/>
    <s v="Cali progresa contigo 2016 - 2019"/>
    <s v="1. Cali Social y Diversa"/>
    <s v="1: Construyendo Sociedad"/>
    <s v="3: Cali Progresa en Paz con Seguridad y Cultura Ciudadana"/>
    <s v="Convivencia y Seguridad"/>
    <x v="0"/>
    <s v="MMCS03.01"/>
    <x v="21"/>
    <s v="Resolución de Conflictos"/>
    <s v="MMCS03.01.03.18.P20"/>
    <x v="110"/>
    <x v="110"/>
    <x v="0"/>
    <x v="0"/>
    <m/>
    <m/>
    <s v="Secretaría de Seguridad y Justicia"/>
    <s v="EFICACIA"/>
    <s v="Porcentaje"/>
    <s v="Ialto=Valor del ICA correpondiente al PC alto."/>
    <s v="(V1 / V2) * 100"/>
    <x v="3"/>
    <x v="2"/>
    <x v="5"/>
    <n v="1"/>
    <n v="1"/>
    <n v="0"/>
    <n v="0"/>
    <n v="0"/>
    <n v="1"/>
    <n v="1"/>
    <n v="1"/>
    <m/>
    <m/>
    <m/>
    <m/>
    <m/>
    <m/>
    <m/>
    <x v="32"/>
    <x v="23"/>
    <n v="0"/>
    <n v="0"/>
    <s v=""/>
    <x v="1"/>
    <x v="0"/>
    <s v="CRÍTICO"/>
    <x v="0"/>
    <x v="5"/>
    <s v="No se programan operativos a menores, debido a la ausencia de 6 comisarios que fueron nombrados en otros cargos."/>
    <m/>
  </r>
  <r>
    <n v="112"/>
    <s v="Cali progresa contigo 2016 - 2019"/>
    <s v="1. Cali Social y Diversa"/>
    <s v="1: Construyendo Sociedad"/>
    <s v="1: Contruyendo Sociedad"/>
    <s v="Convivencia y Seguridad"/>
    <x v="0"/>
    <s v="MMCS03.01"/>
    <x v="21"/>
    <s v="Resolucion de conflictos"/>
    <s v="MMCS03.01.02.18.P18_x000a_MMCS03.01.02.18.P01_x000a_MMCS03.01.02.18.P02"/>
    <x v="111"/>
    <x v="111"/>
    <x v="0"/>
    <x v="0"/>
    <m/>
    <m/>
    <s v="Secretaría de Seguridad y Justicia"/>
    <s v="EFICACIA"/>
    <s v="Porcentaje"/>
    <s v="Ibajo=Valor del ICA correpondiente al PC bajo."/>
    <s v="(V1 / V2) * 100"/>
    <x v="3"/>
    <x v="22"/>
    <x v="7"/>
    <n v="0.5"/>
    <n v="0.5"/>
    <n v="0.49"/>
    <n v="0.55000000000000004"/>
    <n v="0.52"/>
    <n v="0.56999999999999995"/>
    <n v="0.73"/>
    <n v="1.35"/>
    <m/>
    <m/>
    <m/>
    <m/>
    <m/>
    <m/>
    <m/>
    <x v="38"/>
    <x v="70"/>
    <n v="0"/>
    <n v="0"/>
    <s v="POSITIVA"/>
    <x v="2"/>
    <x v="0"/>
    <s v="CRÍTICO"/>
    <x v="0"/>
    <x v="5"/>
    <m/>
    <m/>
  </r>
  <r>
    <n v="113"/>
    <s v="Cali progresa contigo 2016 - 2019"/>
    <s v="1. Cali Social y Diversa"/>
    <s v="1: Construyendo Sociedad"/>
    <s v="3: Cali Progresa en Paz con Seguridad y Cultura Ciudadana"/>
    <s v="Convivencia y Seguridad"/>
    <x v="0"/>
    <s v="MMCS03.01"/>
    <x v="21"/>
    <s v="Resolucion de conflictos"/>
    <s v="MMCS03.01.02.18.P20"/>
    <x v="112"/>
    <x v="112"/>
    <x v="0"/>
    <x v="0"/>
    <m/>
    <m/>
    <s v="Secretaría de Seguridad y Justicia"/>
    <s v="EFECTIVIDAD"/>
    <s v="Número"/>
    <s v="Número de menores de edad intervenidos en los operativos de control ejecutados en el mes de análisis sobre Número de operativos de control ejecutados en el mes de análisis"/>
    <s v="(V1 / V2)"/>
    <x v="3"/>
    <x v="24"/>
    <x v="35"/>
    <n v="3"/>
    <n v="3"/>
    <n v="0"/>
    <n v="0"/>
    <n v="0.7"/>
    <n v="0.5"/>
    <n v="3.3"/>
    <n v="3.3"/>
    <m/>
    <m/>
    <m/>
    <m/>
    <m/>
    <m/>
    <m/>
    <x v="39"/>
    <x v="71"/>
    <n v="0"/>
    <n v="0"/>
    <s v=""/>
    <x v="2"/>
    <x v="0"/>
    <s v="CRÍTICO"/>
    <x v="0"/>
    <x v="5"/>
    <m/>
    <m/>
  </r>
  <r>
    <n v="114"/>
    <s v="Cali progresa contigo 2016 - 2019"/>
    <s v="2. Cali amable y sostenible"/>
    <s v="2.2. Ordenamiento territorial e integración regional"/>
    <s v="2.2.1. Planificación y control del territorio"/>
    <s v="MMCS03 Convivencia y Seguridad"/>
    <x v="0"/>
    <s v="MMCS03.02"/>
    <x v="22"/>
    <s v="MMCS03.02.02 Control a Establecimientos"/>
    <s v="MMCS03.02.2.18 P02"/>
    <x v="113"/>
    <x v="113"/>
    <x v="0"/>
    <x v="0"/>
    <m/>
    <m/>
    <s v="Secretaría de Seguridad y Justicia"/>
    <s v="EFICIENCIA"/>
    <s v="Porcentaje"/>
    <s v="Numero de quejas y peticiones de Protección al Consumidor atendidas oportunamente ( en un plazo menor a  15 dias) sobre el  Numero de quejas y peticiones recibidas en el mes por cien (100)"/>
    <s v="(V1 / V2) * 100"/>
    <x v="3"/>
    <x v="2"/>
    <x v="5"/>
    <n v="1"/>
    <n v="1"/>
    <n v="1"/>
    <n v="1"/>
    <n v="1"/>
    <n v="1"/>
    <n v="1"/>
    <n v="1"/>
    <m/>
    <m/>
    <m/>
    <m/>
    <m/>
    <m/>
    <m/>
    <x v="9"/>
    <x v="23"/>
    <n v="0"/>
    <n v="0"/>
    <s v=""/>
    <x v="2"/>
    <x v="0"/>
    <s v="CRÍTICO"/>
    <x v="0"/>
    <x v="5"/>
    <m/>
    <m/>
  </r>
  <r>
    <n v="115"/>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x v="114"/>
    <x v="114"/>
    <x v="0"/>
    <x v="2"/>
    <s v="ELIMINADO"/>
    <m/>
    <s v="Secretaría de Seguridad y Justicia"/>
    <s v="EFICIENCIA"/>
    <s v="Número"/>
    <s v="Número de publicidad exterior visual  desmontadas que no cumplen con la norma legal vigente sobre el Número de operativos ejecutados mensuamente "/>
    <s v="(V1 / V2) * 100"/>
    <x v="3"/>
    <x v="25"/>
    <x v="36"/>
    <n v="7"/>
    <n v="2"/>
    <n v="0"/>
    <n v="18.899999999999999"/>
    <n v="53.3"/>
    <n v="13.7"/>
    <n v="13.1"/>
    <n v="8.8000000000000007"/>
    <m/>
    <m/>
    <m/>
    <m/>
    <m/>
    <m/>
    <m/>
    <x v="40"/>
    <x v="72"/>
    <n v="0"/>
    <n v="0"/>
    <s v=""/>
    <x v="1"/>
    <x v="1"/>
    <s v="CRÍTICO"/>
    <x v="0"/>
    <x v="5"/>
    <s v="ELIMINADO"/>
    <m/>
  </r>
  <r>
    <n v="116"/>
    <s v="Cali progresa contigo 2016 - 2019"/>
    <s v="2. Cali amable y sostenible"/>
    <s v="2.3. Viviendo mejor y disfrutando más a Cali"/>
    <s v="2.3.2. Espacios públicos más verdes e incluyentes"/>
    <s v="MMCS03 Convivencia y Seguridad"/>
    <x v="0"/>
    <s v="MMCS03.02"/>
    <x v="22"/>
    <s v="MMCS03.02.03 Control a construcciones"/>
    <s v="MMCS03.02.03.18.P08"/>
    <x v="115"/>
    <x v="115"/>
    <x v="0"/>
    <x v="0"/>
    <m/>
    <m/>
    <s v="Secretaría de Seguridad y Justicia"/>
    <s v="EFICIENCIA"/>
    <s v="Número"/>
    <s v="Número de publicidad exterior visual  desmontadas que no cumplen con la norma legal vigente sobre el Número de operativos ejecutados mensuamente "/>
    <s v="(V1 / V2) * 100"/>
    <x v="3"/>
    <x v="26"/>
    <x v="37"/>
    <n v="40"/>
    <n v="40"/>
    <n v="0"/>
    <n v="61"/>
    <n v="42"/>
    <n v="56"/>
    <n v="45"/>
    <n v="47"/>
    <m/>
    <m/>
    <m/>
    <m/>
    <m/>
    <m/>
    <m/>
    <x v="41"/>
    <x v="73"/>
    <n v="0"/>
    <n v="0"/>
    <s v="POSITIVA"/>
    <x v="2"/>
    <x v="0"/>
    <s v="CRÍTICO"/>
    <x v="0"/>
    <x v="5"/>
    <m/>
    <m/>
  </r>
  <r>
    <n v="117"/>
    <s v="Cali progresa contigo 2016 - 2019"/>
    <s v="2. Cali amable y sostenible"/>
    <s v="2.2 Ordenamiento Territorial e integración regional"/>
    <s v="2.2.1 Planificación y control del territorio"/>
    <s v="MMCS03 Convivencia y Seguridad"/>
    <x v="0"/>
    <s v="MMCS03.02"/>
    <x v="22"/>
    <s v="MMCS03.02.03 Control a construcciones"/>
    <s v="MMCS03.02.03.18.P08"/>
    <x v="116"/>
    <x v="116"/>
    <x v="2"/>
    <x v="0"/>
    <m/>
    <m/>
    <s v="Secretaría de Seguridad y Justicia"/>
    <s v="EFICACIA"/>
    <s v="Porcentaje"/>
    <s v="Número de proyectos urbanisticos que presentan infracciones sobre Número de proyectos  urbanísticos controlados"/>
    <s v="(V1 / V2) * 100"/>
    <x v="3"/>
    <x v="27"/>
    <x v="21"/>
    <n v="0.33"/>
    <n v="0.33"/>
    <m/>
    <m/>
    <m/>
    <n v="0.19"/>
    <n v="0.09"/>
    <n v="0.23"/>
    <m/>
    <m/>
    <m/>
    <m/>
    <m/>
    <m/>
    <m/>
    <x v="0"/>
    <x v="74"/>
    <m/>
    <m/>
    <s v="POSITIVA"/>
    <x v="6"/>
    <x v="0"/>
    <m/>
    <x v="1"/>
    <x v="5"/>
    <s v="Se elaboraron en julio  de 2019"/>
    <m/>
  </r>
  <r>
    <n v="118"/>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x v="117"/>
    <x v="117"/>
    <x v="1"/>
    <x v="1"/>
    <s v="NUEVO"/>
    <m/>
    <s v="Secretaría de Seguridad y Justicia"/>
    <s v="EFICIENCIA"/>
    <s v="Número"/>
    <s v="Número de publicidad exterior visual desmontadas que no cumplen con la norma legal vigente"/>
    <s v="V1"/>
    <x v="3"/>
    <x v="28"/>
    <x v="38"/>
    <n v="865"/>
    <n v="865"/>
    <m/>
    <m/>
    <m/>
    <m/>
    <m/>
    <m/>
    <m/>
    <m/>
    <m/>
    <m/>
    <m/>
    <m/>
    <m/>
    <x v="0"/>
    <x v="19"/>
    <m/>
    <m/>
    <s v=""/>
    <x v="6"/>
    <x v="4"/>
    <m/>
    <x v="1"/>
    <x v="5"/>
    <s v="Se elaboraron en julio  de 2019"/>
    <m/>
  </r>
  <r>
    <n v="119"/>
    <s v="Cali progresa contigo 2016 - 2019"/>
    <s v="2. Cali amable y sostenible"/>
    <s v="2.3. Viviendo mejor y disfrutando más a Cali"/>
    <s v="2.3.2. Espacios públicos más verdes e incluyentes"/>
    <s v="MMCS03 Convivencia y Seguridad"/>
    <x v="0"/>
    <s v="MMCS03.02"/>
    <x v="22"/>
    <s v="MMCS03.02.02 Control del Espacio público"/>
    <s v="MMCS03.02.4.18.P02"/>
    <x v="118"/>
    <x v="118"/>
    <x v="1"/>
    <x v="1"/>
    <s v="NUEVO"/>
    <m/>
    <s v="Secretaría de Seguridad y Justicia"/>
    <s v="EFICIENCIA"/>
    <s v="Número"/>
    <s v="Número de operativos de espacio público realizados"/>
    <s v="V1"/>
    <x v="3"/>
    <x v="0"/>
    <x v="39"/>
    <n v="9"/>
    <n v="6"/>
    <m/>
    <m/>
    <m/>
    <m/>
    <m/>
    <m/>
    <m/>
    <m/>
    <m/>
    <m/>
    <m/>
    <m/>
    <m/>
    <x v="0"/>
    <x v="19"/>
    <m/>
    <m/>
    <s v=""/>
    <x v="6"/>
    <x v="4"/>
    <m/>
    <x v="1"/>
    <x v="5"/>
    <s v="Se elaboraron en julio  de 2019"/>
    <m/>
  </r>
  <r>
    <n v="120"/>
    <s v="No aplica"/>
    <s v="No aplica"/>
    <s v="No aplica"/>
    <s v="No aplica"/>
    <s v="MAHP03 - HACIENDA PUBLICA "/>
    <x v="1"/>
    <s v="MAHP03.03"/>
    <x v="23"/>
    <s v="MAHP03.03.01 Contabilización"/>
    <s v="MAHP03.03.01.18.P02 Causación de cuentas por pagar proveedores y acreededores financieros y de bienes y servicios."/>
    <x v="119"/>
    <x v="119"/>
    <x v="0"/>
    <x v="0"/>
    <m/>
    <m/>
    <s v="Departamento Administrativo de Hacienda Municipal"/>
    <s v="EFICIENCIA"/>
    <s v="Porcentaje"/>
    <s v="Número total de cuentas por pagar contabilizadas dentro de los tiempos establecidos ( oportunamente) sobre el Número total de cuentas radicadas por cien (100"/>
    <s v="(V1 / V2) * 100"/>
    <x v="3"/>
    <x v="29"/>
    <x v="40"/>
    <n v="0.9"/>
    <n v="0.9"/>
    <n v="0.78"/>
    <n v="0.5"/>
    <n v="0.46"/>
    <n v="0.97"/>
    <n v="0.93"/>
    <n v="0.94"/>
    <m/>
    <m/>
    <m/>
    <m/>
    <m/>
    <m/>
    <m/>
    <x v="42"/>
    <x v="75"/>
    <n v="0"/>
    <n v="0"/>
    <s v="POSITIVA"/>
    <x v="4"/>
    <x v="0"/>
    <s v="CRÍTICO"/>
    <x v="0"/>
    <x v="1"/>
    <m/>
    <m/>
  </r>
  <r>
    <n v="121"/>
    <s v="No aplica"/>
    <s v="No aplica"/>
    <s v="No aplica"/>
    <s v="No aplica"/>
    <s v="MAHP03 - HACIENDA PUBLICA "/>
    <x v="1"/>
    <s v="MAHP03.03"/>
    <x v="23"/>
    <s v="MAHP03.03.01 CONTABILIZACION "/>
    <s v="MAHP03.03.01.18.P02 CAUSACION DE CUENTAS POR PAGAR PROVEEDORES Y ACREEDORES FINANCIEROS Y DE BIENES Y SERVICIOS"/>
    <x v="120"/>
    <x v="120"/>
    <x v="0"/>
    <x v="0"/>
    <m/>
    <m/>
    <s v="Departamento Administrativo de Hacienda Municipal"/>
    <s v="EFICACIA"/>
    <s v="Porcentaje"/>
    <s v="Número total de cuentas por pagar contabilizadas sobre el Número total de cuentas por pagar radicadas por cien (100)"/>
    <s v="(V1 / V2) * 100"/>
    <x v="3"/>
    <x v="29"/>
    <x v="40"/>
    <n v="0.97"/>
    <n v="0.97"/>
    <n v="0.98"/>
    <n v="0.98"/>
    <n v="0.97"/>
    <n v="0.99870592041410544"/>
    <n v="0.95257406781570353"/>
    <n v="0.96484237665533812"/>
    <m/>
    <m/>
    <m/>
    <m/>
    <m/>
    <m/>
    <m/>
    <x v="43"/>
    <x v="76"/>
    <n v="0"/>
    <n v="0"/>
    <s v="POSITIVA"/>
    <x v="2"/>
    <x v="0"/>
    <s v="CRÍTICO"/>
    <x v="0"/>
    <x v="1"/>
    <m/>
    <m/>
  </r>
  <r>
    <n v="122"/>
    <s v="No aplica"/>
    <s v="No aplica"/>
    <s v="No aplica"/>
    <s v="No aplica"/>
    <s v="MAHP03 - HACIENDA PUBLICA "/>
    <x v="1"/>
    <s v="MAHP03.03"/>
    <x v="23"/>
    <s v="CONTABILIZACION MAHP03.03.01"/>
    <s v="MAHP03.03.02.18 P01 PREPARACIÓN DE LA INFORMACIÓN CONTABLE"/>
    <x v="121"/>
    <x v="121"/>
    <x v="0"/>
    <x v="0"/>
    <m/>
    <m/>
    <s v="Departamento Administrativo de Hacienda Municipal"/>
    <s v="EFICACIA"/>
    <s v="Porcentaje"/>
    <s v="Número total de informes financieros presentados oportunamente sobre el Número de informes financieros por presentar por cien (100)"/>
    <s v="(V1 / V2) * 100"/>
    <x v="3"/>
    <x v="2"/>
    <x v="5"/>
    <n v="1"/>
    <n v="1"/>
    <n v="1"/>
    <n v="1"/>
    <n v="1"/>
    <n v="1"/>
    <n v="1"/>
    <n v="1"/>
    <m/>
    <m/>
    <m/>
    <m/>
    <m/>
    <m/>
    <m/>
    <x v="9"/>
    <x v="23"/>
    <n v="0"/>
    <n v="0"/>
    <s v=""/>
    <x v="2"/>
    <x v="0"/>
    <s v="CRÍTICO"/>
    <x v="0"/>
    <x v="1"/>
    <m/>
    <m/>
  </r>
  <r>
    <n v="123"/>
    <s v="No aplica"/>
    <s v="No aplica"/>
    <s v="No aplica"/>
    <s v="No aplica"/>
    <s v="MAHP03 - HACIENDA PUBLICA "/>
    <x v="1"/>
    <s v="MAHP03.03"/>
    <x v="23"/>
    <s v="CONTABILIZACION MAHP03.03.01"/>
    <s v="AFECTA TODOS LOS PROCEDIMIENTOS DE LOS DOS SUBPROCESOS"/>
    <x v="122"/>
    <x v="122"/>
    <x v="0"/>
    <x v="0"/>
    <m/>
    <m/>
    <s v="Departamento Administrativo de Hacienda Municipal"/>
    <s v="EFECTIVIDAD"/>
    <s v="Porcentaje"/>
    <m/>
    <s v="1- (V1/V2)"/>
    <x v="2"/>
    <x v="0"/>
    <x v="8"/>
    <m/>
    <n v="0.92"/>
    <m/>
    <m/>
    <m/>
    <m/>
    <m/>
    <m/>
    <m/>
    <m/>
    <m/>
    <m/>
    <m/>
    <m/>
    <m/>
    <x v="0"/>
    <x v="19"/>
    <m/>
    <n v="0"/>
    <s v=""/>
    <x v="0"/>
    <x v="4"/>
    <s v="NO APLICA"/>
    <x v="0"/>
    <x v="1"/>
    <m/>
    <m/>
  </r>
  <r>
    <n v="124"/>
    <s v="No aplica"/>
    <s v="No aplica"/>
    <s v="No aplica"/>
    <s v="No aplica"/>
    <s v="MAHP03 - HACIENDA PUBLICA "/>
    <x v="1"/>
    <s v="MAHP03.03"/>
    <x v="23"/>
    <s v="CONTABILIZACION MAHP03.03.01"/>
    <s v="MAHP03.03.01.18 P02 CAUSACIÓN DE CUENTAS POR PAGAR PROVEEDORES Y ACREEDORES FINANCIEROS Y DE BIENES Y SERVICIOS"/>
    <x v="123"/>
    <x v="123"/>
    <x v="0"/>
    <x v="0"/>
    <m/>
    <m/>
    <s v="Departamento Administrativo de Hacienda Municipal"/>
    <s v="EFICIENCIA"/>
    <s v="Pesos"/>
    <s v="Costo total del personal operativo relacionado con las cuentas por pagar sobre el Numero total de cuentas por pagar contabilizadas"/>
    <s v="(V1 / V2)"/>
    <x v="3"/>
    <x v="30"/>
    <x v="41"/>
    <n v="8500"/>
    <n v="8500"/>
    <n v="32220"/>
    <n v="8029"/>
    <n v="6070"/>
    <n v="6022.783716661268"/>
    <n v="6596.1447492904445"/>
    <n v="6774.8086967083691"/>
    <m/>
    <m/>
    <m/>
    <m/>
    <m/>
    <m/>
    <m/>
    <x v="44"/>
    <x v="77"/>
    <n v="0"/>
    <n v="0"/>
    <s v="POSITIVA"/>
    <x v="2"/>
    <x v="0"/>
    <s v="CRÍTICO"/>
    <x v="0"/>
    <x v="1"/>
    <m/>
    <m/>
  </r>
  <r>
    <n v="125"/>
    <s v="No aplica"/>
    <s v="No aplica"/>
    <s v="No aplica"/>
    <s v="No aplica"/>
    <s v="MAHP03 - HACIENDA PUBLICA "/>
    <x v="1"/>
    <s v="MAHP03.03"/>
    <x v="23"/>
    <s v="CONTABILIZACION MAHP03.03.01"/>
    <s v="MAHP03.03.01.18 P02 CAUSACIÓN DE CUENTAS POR PAGAR PROVEEDORES Y ACREEDORES FINANCIEROS Y DE BIENES Y SERVICIOS"/>
    <x v="124"/>
    <x v="124"/>
    <x v="0"/>
    <x v="0"/>
    <m/>
    <m/>
    <s v="Departamento Administrativo de Hacienda Municipal"/>
    <s v="EFICIENCIA"/>
    <s v="Días"/>
    <s v="Sumatoria de los tiempos de contabilización de las cuentas por pagar sobre el Número total de cuentas por pagar contabilizadas en el mes"/>
    <s v="(V1 / V2)"/>
    <x v="3"/>
    <x v="24"/>
    <x v="35"/>
    <n v="3"/>
    <n v="3"/>
    <n v="1.86"/>
    <n v="4.71"/>
    <n v="5.27"/>
    <n v="2.2907893316056582"/>
    <n v="1.9584910122989594"/>
    <n v="2.1479412121948256"/>
    <m/>
    <m/>
    <m/>
    <m/>
    <m/>
    <m/>
    <s v="DECRECIENTE"/>
    <x v="45"/>
    <x v="78"/>
    <n v="0"/>
    <n v="0"/>
    <s v="POSITIVA"/>
    <x v="5"/>
    <x v="0"/>
    <s v="CRÍTICO"/>
    <x v="0"/>
    <x v="1"/>
    <s v="No se si se ajustó bien el cumplimiento"/>
    <m/>
  </r>
  <r>
    <n v="126"/>
    <s v="No aplica"/>
    <s v="No aplica"/>
    <s v="No aplica"/>
    <s v="No aplica"/>
    <s v="MAHP03 - HACIENDA PUBLICA "/>
    <x v="1"/>
    <s v="MAHP03.03"/>
    <x v="23"/>
    <s v="MAHP03.03.01 CONTABILIZACION "/>
    <s v="MAHP03.03.01.18 P02 CAUSACIÓN DE CUENTAS POR PAGAR PROVEEDORES Y ACREEDORES FINANCIEROS Y DE BIENES Y SERVICIOS"/>
    <x v="125"/>
    <x v="125"/>
    <x v="0"/>
    <x v="0"/>
    <m/>
    <m/>
    <s v="Departamento Administrativo de Hacienda Municipal"/>
    <s v="EFICIENCIA"/>
    <s v="Días"/>
    <s v="Sumatoria de los tiempos de contabilización de las sentencias sobre el numero de sentencias contabilizadas"/>
    <s v="(V1 / V2)"/>
    <x v="3"/>
    <x v="2"/>
    <x v="5"/>
    <n v="1"/>
    <n v="1"/>
    <n v="0"/>
    <n v="0"/>
    <n v="1"/>
    <n v="1"/>
    <n v="1"/>
    <n v="1"/>
    <m/>
    <m/>
    <m/>
    <m/>
    <m/>
    <m/>
    <m/>
    <x v="9"/>
    <x v="23"/>
    <n v="0"/>
    <n v="0"/>
    <s v=""/>
    <x v="2"/>
    <x v="0"/>
    <s v="CRÍTICO"/>
    <x v="0"/>
    <x v="1"/>
    <m/>
    <m/>
  </r>
  <r>
    <n v="127"/>
    <s v="Cali progresa contigo 2016 - 2019"/>
    <s v="5. Cali participativa y bien gobernada"/>
    <s v="5.1. Gerencia Pública basada en resultados y la defensa de lo público"/>
    <s v="5.1.1. Finanzas Públicas Sostenibles"/>
    <s v="MAHP03 Gestión de Hacienda Pública "/>
    <x v="1"/>
    <s v="MAHP03.02 "/>
    <x v="24"/>
    <s v="MAHP03.02.02 Administración de Ingresos"/>
    <s v="MAHP03.02.02.18.P01"/>
    <x v="126"/>
    <x v="126"/>
    <x v="0"/>
    <x v="0"/>
    <m/>
    <m/>
    <s v="Departamento Admnistrativo de Hacienda Pública"/>
    <s v="EFICACIA"/>
    <s v="Porcentaje"/>
    <s v="Número de Recaudos registrados en SGF-SAP de  Destinación Específica sobre el Número Total de recaudos reportados por las diferentes entidades financieras con recursos de Destinación Específica por cien (100)"/>
    <s v="(V1 / V2) * 100"/>
    <x v="3"/>
    <x v="2"/>
    <x v="5"/>
    <n v="1"/>
    <n v="1"/>
    <s v="99,97%"/>
    <n v="1"/>
    <n v="1"/>
    <n v="1.0053963927989173"/>
    <n v="1.0170017303590071"/>
    <n v="1"/>
    <m/>
    <m/>
    <m/>
    <m/>
    <m/>
    <m/>
    <m/>
    <x v="9"/>
    <x v="79"/>
    <n v="0"/>
    <n v="0"/>
    <s v="POSITIVA"/>
    <x v="2"/>
    <x v="0"/>
    <s v="CRÍTICO"/>
    <x v="0"/>
    <x v="1"/>
    <m/>
    <m/>
  </r>
  <r>
    <n v="128"/>
    <s v="Cali progresa contigo 2016 - 2019"/>
    <s v="5. Cali participativa y bien gobernada"/>
    <s v="5.1. Gerencia Pública basada en resultados y la defensa de lo público"/>
    <s v="5.1.1. Finanzas Públicas Sostenibles"/>
    <s v="MAHP03 Gestión de Hacienda Pública "/>
    <x v="1"/>
    <s v="MAHP03.02 "/>
    <x v="24"/>
    <s v="Administración de Ingresos MAHP03.02.02"/>
    <s v="MAHP03.02.02.18.P01"/>
    <x v="127"/>
    <x v="127"/>
    <x v="0"/>
    <x v="0"/>
    <m/>
    <m/>
    <s v="Departamento Admnistrativo de Hacienda Pública"/>
    <s v="EFICACIA"/>
    <s v="Porcentaje"/>
    <s v="Número de  Recaudos registrados en SGFT-SAP de Libre Destinación  sobre el Número Total de recaudos reportados por las diferentes entidades financieras con recursos de Libre destinación por cien (100)"/>
    <s v="(V1 / V2) * 100"/>
    <x v="3"/>
    <x v="2"/>
    <x v="5"/>
    <n v="1"/>
    <n v="1"/>
    <s v="100,4%"/>
    <s v="100,9%"/>
    <s v="99,7%"/>
    <n v="0.98917698946903199"/>
    <n v="1.1551433586995148"/>
    <n v="1.0077634066067778"/>
    <m/>
    <m/>
    <m/>
    <m/>
    <m/>
    <m/>
    <m/>
    <x v="46"/>
    <x v="80"/>
    <n v="0"/>
    <n v="0"/>
    <s v="POSITIVA"/>
    <x v="2"/>
    <x v="0"/>
    <s v="CRÍTICO"/>
    <x v="0"/>
    <x v="1"/>
    <m/>
    <m/>
  </r>
  <r>
    <n v="129"/>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1"/>
    <x v="128"/>
    <x v="128"/>
    <x v="0"/>
    <x v="0"/>
    <m/>
    <m/>
    <s v="Departamento Admnistrativo de Hacienda Pública"/>
    <s v="EFICACIA"/>
    <s v="Número"/>
    <s v="Sumatoria de los días de trámite de las cuentas por pagar en el mes sobre Número total de cuentas tramitadas en el mes"/>
    <s v="(V1 / V2)"/>
    <x v="3"/>
    <x v="24"/>
    <x v="35"/>
    <n v="3"/>
    <n v="3"/>
    <s v="8,58"/>
    <s v="0,64"/>
    <s v="0,53"/>
    <s v="1,24"/>
    <s v="0,86"/>
    <s v="0,82"/>
    <m/>
    <m/>
    <m/>
    <m/>
    <m/>
    <m/>
    <m/>
    <x v="9"/>
    <x v="23"/>
    <n v="0"/>
    <n v="0"/>
    <s v=""/>
    <x v="2"/>
    <x v="0"/>
    <s v="CRÍTICO"/>
    <x v="0"/>
    <x v="1"/>
    <m/>
    <m/>
  </r>
  <r>
    <n v="130"/>
    <s v="Cali progresa contigo 2016 - 2019"/>
    <s v="5. Cali participativa y bien gobernada"/>
    <s v="5.1. Gerencia Pública basada en resultados y la defensa de lo público"/>
    <s v="5.1.1. Finanzas Públicas Sostenibles"/>
    <s v="MAHP03 Gestión de Hacienda Pública "/>
    <x v="1"/>
    <s v="MAHP03.02 "/>
    <x v="24"/>
    <s v="Administración de Pagos MAHP03.02.03"/>
    <s v="MAHP03.02.03.18.P04"/>
    <x v="129"/>
    <x v="129"/>
    <x v="0"/>
    <x v="0"/>
    <m/>
    <m/>
    <s v="Departamento Admnistrativo de Hacienda Pública"/>
    <s v="EFICACIA"/>
    <s v="Porcentaje"/>
    <s v="Número de solicitudes de embargos, desembargos y certificaciones no embargo atendidas en el mes sobre elNúmero  de solicitudes de embargos, desembargos y certificaciones no embargo radicadas en el mes por cien (100)"/>
    <s v="(V1 / V2) * 100"/>
    <x v="3"/>
    <x v="2"/>
    <x v="5"/>
    <n v="1"/>
    <n v="1"/>
    <n v="1"/>
    <n v="1"/>
    <n v="1"/>
    <n v="1"/>
    <n v="1"/>
    <n v="1"/>
    <m/>
    <m/>
    <m/>
    <m/>
    <m/>
    <m/>
    <m/>
    <x v="9"/>
    <x v="23"/>
    <n v="0"/>
    <n v="0"/>
    <s v=""/>
    <x v="2"/>
    <x v="0"/>
    <s v="CRÍTICO"/>
    <x v="0"/>
    <x v="1"/>
    <m/>
    <m/>
  </r>
  <r>
    <n v="131"/>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x v="130"/>
    <x v="130"/>
    <x v="0"/>
    <x v="0"/>
    <m/>
    <m/>
    <s v="Departamento Admnistrativo de Hacienda Pública"/>
    <s v="EFICIENCIA"/>
    <s v="Porcentaje"/>
    <s v="Valor en millones de pesos de rendimientos financieros acumulados hasta el mes recuadados sobre Valor en millones de pesos del presupuesto asignado mensual acumulado hasta el mes."/>
    <s v="(V1 / V2) * 100"/>
    <x v="3"/>
    <x v="2"/>
    <x v="5"/>
    <n v="1"/>
    <n v="1"/>
    <n v="0.81"/>
    <n v="0.78"/>
    <n v="0.87"/>
    <n v="1.0651497736292972"/>
    <n v="1.2024608421410752"/>
    <n v="1.5206238093476045"/>
    <m/>
    <m/>
    <m/>
    <m/>
    <m/>
    <m/>
    <m/>
    <x v="47"/>
    <x v="38"/>
    <n v="0"/>
    <n v="0"/>
    <s v="POSITIVA"/>
    <x v="2"/>
    <x v="0"/>
    <s v="CRÍTICO"/>
    <x v="0"/>
    <x v="1"/>
    <m/>
    <m/>
  </r>
  <r>
    <n v="132"/>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2"/>
    <x v="131"/>
    <x v="131"/>
    <x v="0"/>
    <x v="0"/>
    <m/>
    <m/>
    <s v="Departamento Admnistrativo de Hacienda Pública"/>
    <s v="EFICIENCIA"/>
    <s v="Porcentaje"/>
    <s v="Numero de  solicitudes de  asignación  y modificación del PAC(Plan Anual de Caja) de las dependencias de la administración  central y concejo de cali oportunamente  atendidas sobre Número total  de solicitudes de  asignación  y modificación del PAC(Plan Anual de Caja) de las dependencias de la administración central y Concejo de Cali  radicadas por cien (100)"/>
    <s v="(V1 / V2) * 100"/>
    <x v="3"/>
    <x v="9"/>
    <x v="14"/>
    <n v="0.98"/>
    <n v="0.98"/>
    <n v="1"/>
    <n v="0.98"/>
    <n v="0.98"/>
    <n v="0.97484276729559749"/>
    <n v="0.97983870967741937"/>
    <n v="0.99459459459459465"/>
    <m/>
    <m/>
    <m/>
    <m/>
    <m/>
    <m/>
    <m/>
    <x v="48"/>
    <x v="81"/>
    <n v="0"/>
    <n v="0"/>
    <s v="POSITIVA"/>
    <x v="2"/>
    <x v="0"/>
    <s v="CRÍTICO"/>
    <x v="0"/>
    <x v="1"/>
    <m/>
    <m/>
  </r>
  <r>
    <n v="133"/>
    <s v="Cali progresa contigo 2016 - 2019"/>
    <s v="5. Cali participativa y bien gobernada"/>
    <s v="5.1. Gerencia Pública basada en resultados y la defensa de lo público"/>
    <s v="5.1.1. Finanzas Públicas Sostenibles"/>
    <s v="MAHP03 Gestión de Hacienda Pública "/>
    <x v="1"/>
    <s v="MAHP03.02 "/>
    <x v="24"/>
    <s v="Administración de Financiera MAHP03.02.01"/>
    <s v="MAHP03.02.01.18.P01"/>
    <x v="132"/>
    <x v="132"/>
    <x v="0"/>
    <x v="0"/>
    <m/>
    <m/>
    <s v="Departamento Admnistrativo de Hacienda Pública"/>
    <s v="EFICIENCIA"/>
    <s v="Porcentaje"/>
    <s v="Promedio ponderado de los excedentes de liquidez sobre TIBR-(Tasa de Intervención Politica  Monetaria del Banco de la República)"/>
    <s v="(V1 / V2) * 100"/>
    <x v="3"/>
    <x v="2"/>
    <x v="5"/>
    <m/>
    <m/>
    <n v="1.04"/>
    <n v="1.04"/>
    <n v="1.04"/>
    <n v="1.0494117647058823"/>
    <n v="1.0376470588235294"/>
    <n v="1.0188235294117647"/>
    <m/>
    <m/>
    <m/>
    <m/>
    <m/>
    <m/>
    <m/>
    <x v="49"/>
    <x v="82"/>
    <e v="#DIV/0!"/>
    <e v="#DIV/0!"/>
    <s v="POSITIVA"/>
    <x v="2"/>
    <x v="0"/>
    <e v="#DIV/0!"/>
    <x v="2"/>
    <x v="1"/>
    <m/>
    <m/>
  </r>
  <r>
    <n v="134"/>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x v="133"/>
    <x v="133"/>
    <x v="0"/>
    <x v="0"/>
    <m/>
    <m/>
    <s v="Departamento Admnistrativo de Hacienda Pública"/>
    <s v="EFICACIA"/>
    <s v="Porcentaje"/>
    <s v="Número de partidas de la vigencia actual concililadas en el mes sobre Número total de partidas conciliatorias de la vigencia actual "/>
    <s v="(V1 / V2) * 100"/>
    <x v="3"/>
    <x v="29"/>
    <x v="40"/>
    <n v="0.97"/>
    <n v="0.97"/>
    <n v="0.98"/>
    <s v="98,6%"/>
    <s v="99,0%"/>
    <n v="0.97389864016456951"/>
    <n v="0.98723002551920169"/>
    <n v="0.97541394882087307"/>
    <m/>
    <m/>
    <m/>
    <m/>
    <m/>
    <m/>
    <m/>
    <x v="50"/>
    <x v="83"/>
    <n v="0"/>
    <n v="0"/>
    <s v="POSITIVA"/>
    <x v="2"/>
    <x v="0"/>
    <s v="CRÍTICO"/>
    <x v="0"/>
    <x v="1"/>
    <m/>
    <m/>
  </r>
  <r>
    <n v="135"/>
    <s v="Cali progresa contigo 2016 - 2019"/>
    <s v="5. Cali participativa y bien gobernada"/>
    <s v="5.1. Gerencia Pública basada en resultados y la defensa de lo público"/>
    <s v="5.1.1. Finanzas Públicas Sostenibles"/>
    <s v="MAHP03 Gestión de Hacienda Pública "/>
    <x v="1"/>
    <s v="MAHP03.02 "/>
    <x v="24"/>
    <s v="Manejo y control de cuentas bancarios MAHP03.02.08"/>
    <s v="MAHP03.02.08.18.P02"/>
    <x v="134"/>
    <x v="134"/>
    <x v="0"/>
    <x v="0"/>
    <m/>
    <m/>
    <s v="Departamento Admnistrativo de Hacienda Pública"/>
    <s v="EFICACIA"/>
    <s v="Porcentaje"/>
    <s v="Número de partidas de la vigencia anterior concililadas en el mes sobre Número total de partidas de la vigencia anterior pendientes por conciliar"/>
    <s v="(V1 / V2) * 100"/>
    <x v="3"/>
    <x v="15"/>
    <x v="42"/>
    <n v="0.05"/>
    <n v="0.05"/>
    <s v="8,6%"/>
    <n v="0"/>
    <s v="9,4%"/>
    <n v="9.45945945945946E-2"/>
    <n v="0.22388059701492538"/>
    <n v="0.16058394160583941"/>
    <m/>
    <m/>
    <m/>
    <m/>
    <m/>
    <m/>
    <m/>
    <x v="51"/>
    <x v="84"/>
    <n v="0"/>
    <n v="0"/>
    <s v="POSITIVA"/>
    <x v="2"/>
    <x v="0"/>
    <s v="CRÍTICO"/>
    <x v="0"/>
    <x v="1"/>
    <m/>
    <m/>
  </r>
  <r>
    <n v="136"/>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plicación de actos administrativos MAHP03.01.01.18.P13"/>
    <x v="135"/>
    <x v="135"/>
    <x v="0"/>
    <x v="0"/>
    <m/>
    <m/>
    <s v="Departamento Administrativo de Hacienda Municipal"/>
    <s v="EFICACIA"/>
    <s v="Porcentaje"/>
    <s v="Número de actos administrativos aplicados en la cuenta corriente del contribuyente en el período objeto de medición sobre total de actos administrativos recibidos en el subproceso de cuenta corriente para su aplicación."/>
    <s v="(V1 / V2) * 100"/>
    <x v="1"/>
    <x v="31"/>
    <x v="28"/>
    <n v="0.6"/>
    <n v="0.8"/>
    <n v="0.6224741631960512"/>
    <m/>
    <m/>
    <n v="0.49530000000000002"/>
    <m/>
    <m/>
    <m/>
    <m/>
    <m/>
    <m/>
    <m/>
    <m/>
    <m/>
    <x v="52"/>
    <x v="85"/>
    <n v="0"/>
    <n v="0"/>
    <s v="POSITIVA"/>
    <x v="2"/>
    <x v="0"/>
    <s v="CRÍTICO"/>
    <x v="0"/>
    <x v="1"/>
    <m/>
    <m/>
  </r>
  <r>
    <n v="137"/>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Revisión y ajuste de la cuenta corriente de los diferentes impuestos y rentas municipales (MAHP03.01.01.18.P20)."/>
    <x v="136"/>
    <x v="136"/>
    <x v="0"/>
    <x v="0"/>
    <m/>
    <m/>
    <s v="Departamento Administrativo de Hacienda Municipal"/>
    <s v="EFICACIA"/>
    <s v="Número"/>
    <s v="Número de revisiones y ajustes realizados a la cuenta corriente del contribuyente en el período objeto de medición"/>
    <s v="V1"/>
    <x v="1"/>
    <x v="2"/>
    <x v="5"/>
    <n v="1"/>
    <n v="1"/>
    <n v="1"/>
    <m/>
    <m/>
    <n v="1"/>
    <m/>
    <m/>
    <m/>
    <m/>
    <m/>
    <m/>
    <m/>
    <m/>
    <m/>
    <x v="9"/>
    <x v="23"/>
    <n v="0"/>
    <n v="0"/>
    <s v=""/>
    <x v="2"/>
    <x v="0"/>
    <s v="CRÍTICO"/>
    <x v="0"/>
    <x v="1"/>
    <m/>
    <m/>
  </r>
  <r>
    <n v="138"/>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Liquidación y facturación masiva del impuesto predial unificado IPU MAHP03.01.01.18.P10"/>
    <x v="137"/>
    <x v="137"/>
    <x v="0"/>
    <x v="0"/>
    <m/>
    <m/>
    <s v="Departamento Administrativo de Hacienda Municipal"/>
    <s v="EFICACIA"/>
    <s v="Porcentaje"/>
    <s v="Número total documentos de cobro del impuesto predial unificado entregados oportunamente en el período objeto de medición sobre número total de documentos de cobro emitidos en el período objeto de medición"/>
    <s v="(V1 / V2) * 100"/>
    <x v="1"/>
    <x v="2"/>
    <x v="5"/>
    <n v="1"/>
    <n v="1"/>
    <n v="0.9433473731567884"/>
    <m/>
    <m/>
    <n v="1"/>
    <m/>
    <m/>
    <m/>
    <m/>
    <m/>
    <m/>
    <m/>
    <m/>
    <m/>
    <x v="53"/>
    <x v="23"/>
    <n v="0"/>
    <n v="0"/>
    <s v=""/>
    <x v="2"/>
    <x v="0"/>
    <s v="CRÍTICO"/>
    <x v="0"/>
    <x v="1"/>
    <s v="No se efectuó emisión masiva de documentos de cobro"/>
    <m/>
  </r>
  <r>
    <n v="139"/>
    <s v="Cali progresa contigo 2016 - 2019"/>
    <s v="5. Cali participativa y bien gobernada"/>
    <s v="5.1. Gerencia Pública basada en resultados y la defensa de lo público"/>
    <s v="5.1.1. Finanzas Públicas Sostenibles"/>
    <s v="Gestion de Hacienda Publica MAHP03"/>
    <x v="1"/>
    <s v="MAHP03.01"/>
    <x v="25"/>
    <s v="Administracion de la Cuenta Corriente MAHP03.01.01"/>
    <s v="Ajuste del impuesto predial unificado en el estado de cuenta de predios propiedad del municipio (MAHP03.01.01.18.P21)"/>
    <x v="138"/>
    <x v="138"/>
    <x v="0"/>
    <x v="0"/>
    <m/>
    <m/>
    <s v="Departamento Administrativo de Hacienda Municipal"/>
    <s v="EFICACIA"/>
    <s v="Porcentaje"/>
    <s v="Número de predios propiedad del municipio ajustados IPU por solicitud en la cuenta corriente sobre Número de predios seleccionados de la Base de datos y por solicitud a ajustar del IPU propiedad del municipio"/>
    <s v="(V1 / V2) * 100"/>
    <x v="1"/>
    <x v="17"/>
    <x v="28"/>
    <n v="0.7"/>
    <n v="1"/>
    <n v="0.13190476190476191"/>
    <m/>
    <m/>
    <n v="0.20619999999999999"/>
    <m/>
    <m/>
    <m/>
    <m/>
    <m/>
    <m/>
    <m/>
    <m/>
    <m/>
    <x v="54"/>
    <x v="86"/>
    <n v="0"/>
    <n v="0"/>
    <s v=""/>
    <x v="2"/>
    <x v="3"/>
    <s v="CRÍTICO"/>
    <x v="0"/>
    <x v="1"/>
    <m/>
    <m/>
  </r>
  <r>
    <n v="140"/>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x v="139"/>
    <x v="139"/>
    <x v="0"/>
    <x v="0"/>
    <m/>
    <m/>
    <s v="Departamento Administrativo de Hacienda Municipal"/>
    <s v="EFICACIA"/>
    <s v="Porcentaje"/>
    <s v="Número de Liquidaciones Oficiales proferidas en el periodo objeto de medición sobre número de expedientes trasladados del subporceso de fiscalización"/>
    <s v="(V1 / V2) * 100"/>
    <x v="1"/>
    <x v="13"/>
    <x v="28"/>
    <n v="0.6"/>
    <n v="0.8"/>
    <n v="0.27856025039123633"/>
    <m/>
    <m/>
    <n v="0.43099999999999999"/>
    <m/>
    <m/>
    <m/>
    <m/>
    <m/>
    <m/>
    <m/>
    <m/>
    <m/>
    <x v="55"/>
    <x v="87"/>
    <n v="0"/>
    <n v="0"/>
    <s v="POSITIVA"/>
    <x v="2"/>
    <x v="0"/>
    <s v="CRÍTICO"/>
    <x v="0"/>
    <x v="1"/>
    <m/>
    <m/>
  </r>
  <r>
    <n v="141"/>
    <s v="Cali progresa contigo 2016 - 2019"/>
    <s v="5. Cali participativa y bien gobernada"/>
    <s v="5.1. Gerencia Pública basada en resultados y la defensa de lo público"/>
    <s v="5.1.2. Información de calidad para la planificación territorial"/>
    <s v="Gestion de Hacienda Publica MAHP03"/>
    <x v="1"/>
    <s v="MAHP03.01"/>
    <x v="25"/>
    <s v="Determinacion MAHP03.01.03"/>
    <s v="MEDE01.07.01.18.P05.F02."/>
    <x v="140"/>
    <x v="140"/>
    <x v="0"/>
    <x v="0"/>
    <m/>
    <m/>
    <s v="Departamento Administrativo de Hacienda Municipal"/>
    <s v="EFICACIA"/>
    <s v="Porcentaje"/>
    <s v="Número de resoluciones sanción por no declarar o autos de archivo expedidios en el período objeto de medición sobre Número de expedientes trasladados del subproceso de fiscalizacón para sanción"/>
    <s v="(V1 / V2) * 100"/>
    <x v="1"/>
    <x v="31"/>
    <x v="28"/>
    <n v="0.6"/>
    <n v="0.8"/>
    <n v="0"/>
    <m/>
    <m/>
    <n v="7.1499999999999994E-2"/>
    <m/>
    <m/>
    <m/>
    <m/>
    <m/>
    <m/>
    <m/>
    <m/>
    <m/>
    <x v="32"/>
    <x v="88"/>
    <n v="0"/>
    <n v="0"/>
    <s v=""/>
    <x v="1"/>
    <x v="1"/>
    <s v="CRÍTICO"/>
    <x v="0"/>
    <x v="1"/>
    <m/>
    <m/>
  </r>
  <r>
    <n v="142"/>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1"/>
    <x v="141"/>
    <x v="141"/>
    <x v="0"/>
    <x v="0"/>
    <m/>
    <m/>
    <s v="Departamento Administrativo de Hacienda Municipal"/>
    <s v="EFICACIA"/>
    <s v="Porcentaje"/>
    <s v="Número de derechos de petición de pérdida de la fuerza ejecutoria y/o caducidad de la facultad de aforo resueltos en el período de medición sobre total solicitudes radicadas de derechos de petición de pérdida de la fuerza ejecutoria y/o caducidad de la facultad de aforo sin resolver al período de medición."/>
    <s v="(V1 / V2) * 100"/>
    <x v="1"/>
    <x v="18"/>
    <x v="26"/>
    <n v="0.8"/>
    <n v="0.8"/>
    <n v="0.49431818181818182"/>
    <m/>
    <m/>
    <n v="0.69269999999999998"/>
    <m/>
    <m/>
    <m/>
    <m/>
    <m/>
    <m/>
    <m/>
    <m/>
    <m/>
    <x v="56"/>
    <x v="89"/>
    <n v="0"/>
    <n v="0"/>
    <s v=""/>
    <x v="5"/>
    <x v="0"/>
    <s v="CRÍTICO"/>
    <x v="0"/>
    <x v="1"/>
    <m/>
    <m/>
  </r>
  <r>
    <n v="143"/>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x v="142"/>
    <x v="142"/>
    <x v="0"/>
    <x v="0"/>
    <m/>
    <m/>
    <s v="Departamento Administrativo de Hacienda Municipal"/>
    <s v="EFICACIA"/>
    <s v="Porcentaje"/>
    <s v="Número de recursos de reconsideración resueltos en el perído de medición sobre total de solicitudes radicadas de recursos de reconsideracion sin resolver al período de medición"/>
    <s v="(V1 / V2) * 100"/>
    <x v="1"/>
    <x v="19"/>
    <x v="30"/>
    <n v="0.7"/>
    <n v="0.7"/>
    <n v="0.32200000000000001"/>
    <m/>
    <m/>
    <n v="0.55840000000000001"/>
    <m/>
    <m/>
    <m/>
    <m/>
    <m/>
    <m/>
    <m/>
    <m/>
    <m/>
    <x v="57"/>
    <x v="90"/>
    <n v="0"/>
    <n v="0"/>
    <s v=""/>
    <x v="4"/>
    <x v="2"/>
    <s v="CRÍTICO"/>
    <x v="0"/>
    <x v="1"/>
    <s v="Pendiente verificar peridodicidad"/>
    <m/>
  </r>
  <r>
    <n v="144"/>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4"/>
    <x v="143"/>
    <x v="143"/>
    <x v="0"/>
    <x v="0"/>
    <m/>
    <m/>
    <s v="Departamento Administrativo de Hacienda Municipal"/>
    <s v="EFICACIA"/>
    <s v="Porcentaje"/>
    <s v="Número de respuestas de los derechos de petición de reducción de tarifa resueltos en el período de medición sobre total de solicitudes radicadas de derechos de petición de reducción de tarifa sin resolver al periodo de medición."/>
    <s v="(V1 / V2) * 100"/>
    <x v="1"/>
    <x v="18"/>
    <x v="26"/>
    <n v="0.8"/>
    <n v="0.8"/>
    <n v="0.5"/>
    <m/>
    <m/>
    <n v="0.94289999999999996"/>
    <m/>
    <m/>
    <m/>
    <m/>
    <m/>
    <m/>
    <m/>
    <m/>
    <m/>
    <x v="58"/>
    <x v="91"/>
    <n v="0"/>
    <n v="0"/>
    <s v="POSITIVA"/>
    <x v="5"/>
    <x v="0"/>
    <s v="CRÍTICO"/>
    <x v="0"/>
    <x v="1"/>
    <m/>
    <m/>
  </r>
  <r>
    <n v="145"/>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3"/>
    <x v="144"/>
    <x v="144"/>
    <x v="0"/>
    <x v="0"/>
    <m/>
    <m/>
    <s v="Departamento Administrativo de Hacienda Municipal"/>
    <s v="EFICACIA"/>
    <s v="Porcentaje"/>
    <s v="Número revocatoria directa resueltas en el periodo de medición sobre total solicitudes radicadas de revocatoria directa sin resolver al periodo de medición"/>
    <s v="(V1 / V2) * 100"/>
    <x v="1"/>
    <x v="19"/>
    <x v="30"/>
    <n v="0.7"/>
    <n v="0.7"/>
    <n v="0.26919999999999999"/>
    <m/>
    <m/>
    <n v="0.36840000000000001"/>
    <m/>
    <m/>
    <m/>
    <m/>
    <m/>
    <m/>
    <m/>
    <m/>
    <m/>
    <x v="59"/>
    <x v="92"/>
    <n v="0"/>
    <n v="0"/>
    <s v=""/>
    <x v="1"/>
    <x v="3"/>
    <s v="CRÍTICO"/>
    <x v="0"/>
    <x v="1"/>
    <m/>
    <m/>
  </r>
  <r>
    <n v="146"/>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x v="145"/>
    <x v="145"/>
    <x v="0"/>
    <x v="0"/>
    <m/>
    <m/>
    <s v="Departamento Administrativo de Hacienda Municipal"/>
    <s v="EFICIENCIA"/>
    <s v="Porcentaje"/>
    <s v="Número solicitudes de revocatorias resueltas en el periódo de medición con un término inferior o igual a 180 días hábiles a partir de la radicación de la revocatoria sobre total de solicitudes de revocatorias resueltas en el período de medición."/>
    <s v="(V1 / V2) * 100"/>
    <x v="1"/>
    <x v="0"/>
    <x v="5"/>
    <m/>
    <n v="1"/>
    <n v="0.26919999999999999"/>
    <m/>
    <m/>
    <n v="0.36840000000000001"/>
    <m/>
    <m/>
    <m/>
    <m/>
    <m/>
    <m/>
    <m/>
    <m/>
    <m/>
    <x v="0"/>
    <x v="93"/>
    <m/>
    <n v="0"/>
    <s v=""/>
    <x v="0"/>
    <x v="1"/>
    <s v="NO APLICA"/>
    <x v="0"/>
    <x v="1"/>
    <m/>
    <m/>
  </r>
  <r>
    <n v="147"/>
    <s v="Cali progresa contigo 2016 - 2019"/>
    <s v="5. Cali participativa y bien gobernada"/>
    <s v="5.1. Gerencia Pública basada en resultados y la defensa de lo público"/>
    <s v="5.1.2. Información de calidad para la planificación territorial"/>
    <s v="Gestión Hacienda Pública / MAHP03"/>
    <x v="1"/>
    <s v="MAHP03.01"/>
    <x v="25"/>
    <s v="Discusión Tributaria / MAHP03.01.04"/>
    <s v="MAHP03.01.04.18.P02"/>
    <x v="146"/>
    <x v="146"/>
    <x v="0"/>
    <x v="0"/>
    <m/>
    <m/>
    <s v="Departamento Administrativo de Hacienda Municipal"/>
    <s v="EFICIENCIA"/>
    <s v="Porcentaje"/>
    <s v="Número de recursos de reconsideración resueltos en el período de medición con un término inferior o igual a 180 dias hábiles sobre total de recursos de reconsideración resueltos en el período de medición"/>
    <s v="(V1 / V2) * 100"/>
    <x v="1"/>
    <x v="0"/>
    <x v="5"/>
    <m/>
    <n v="1"/>
    <n v="1"/>
    <m/>
    <m/>
    <n v="0.86050000000000004"/>
    <m/>
    <m/>
    <m/>
    <m/>
    <m/>
    <m/>
    <m/>
    <m/>
    <m/>
    <x v="0"/>
    <x v="94"/>
    <m/>
    <n v="0"/>
    <s v=""/>
    <x v="0"/>
    <x v="0"/>
    <s v="NO APLICA"/>
    <x v="0"/>
    <x v="1"/>
    <m/>
    <m/>
  </r>
  <r>
    <n v="148"/>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x v="147"/>
    <x v="147"/>
    <x v="0"/>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inexactos en el año gravable fiscalizado"/>
    <s v="(V1 / V2) * 100"/>
    <x v="2"/>
    <x v="0"/>
    <x v="8"/>
    <m/>
    <n v="1"/>
    <m/>
    <m/>
    <m/>
    <m/>
    <m/>
    <m/>
    <m/>
    <m/>
    <m/>
    <m/>
    <m/>
    <m/>
    <m/>
    <x v="0"/>
    <x v="19"/>
    <m/>
    <e v="#REF!"/>
    <s v=""/>
    <x v="0"/>
    <x v="4"/>
    <s v="NO APLICA"/>
    <x v="3"/>
    <x v="1"/>
    <s v="Verificar periodicidad"/>
    <m/>
  </r>
  <r>
    <n v="149"/>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09"/>
    <x v="148"/>
    <x v="148"/>
    <x v="0"/>
    <x v="0"/>
    <m/>
    <m/>
    <s v="Departamento Administrativo de Hacienda Municipal"/>
    <s v="EFICACIA"/>
    <s v="Porcentaje"/>
    <s v="Número de contribuyentes con indicios de inexactitud fiscalizados en el periodo objeto de análisis sobre Número total de contribuyentes con indicios de inexactitud seleccionados a fiscalizar en el periodo objeto de análisis"/>
    <s v="(V1 / V2) * 100"/>
    <x v="0"/>
    <x v="0"/>
    <x v="43"/>
    <m/>
    <n v="1"/>
    <n v="0.10829999999999999"/>
    <m/>
    <m/>
    <m/>
    <m/>
    <m/>
    <m/>
    <m/>
    <m/>
    <m/>
    <m/>
    <m/>
    <m/>
    <x v="0"/>
    <x v="95"/>
    <m/>
    <n v="0"/>
    <s v=""/>
    <x v="0"/>
    <x v="3"/>
    <s v="NO APLICA"/>
    <x v="0"/>
    <x v="1"/>
    <m/>
    <m/>
  </r>
  <r>
    <n v="150"/>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x v="149"/>
    <x v="149"/>
    <x v="0"/>
    <x v="0"/>
    <m/>
    <m/>
    <s v="Departamento Administrativo de Hacienda Municipal"/>
    <s v="EFECTIVIDAD"/>
    <s v="Porcentaje"/>
    <s v="Número de contribuyentes que presentaron y/o pago de la declaración de ICA en el año gravable siguiente a la fiscalización sobre número total de contribuyentes fiscalizados de ICA e identificados como omisos en el año gravable fiscalizado"/>
    <s v="(V1 / V2) * 100"/>
    <x v="0"/>
    <x v="0"/>
    <x v="5"/>
    <m/>
    <n v="1"/>
    <n v="0.30370000000000003"/>
    <m/>
    <m/>
    <m/>
    <m/>
    <m/>
    <m/>
    <m/>
    <m/>
    <m/>
    <m/>
    <m/>
    <m/>
    <x v="0"/>
    <x v="96"/>
    <e v="#DIV/0!"/>
    <e v="#REF!"/>
    <s v=""/>
    <x v="0"/>
    <x v="1"/>
    <e v="#DIV/0!"/>
    <x v="3"/>
    <x v="1"/>
    <s v="Pendiente verificar peridodicidad"/>
    <m/>
  </r>
  <r>
    <n v="151"/>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0"/>
    <x v="150"/>
    <x v="150"/>
    <x v="0"/>
    <x v="0"/>
    <m/>
    <m/>
    <s v="Departamento Administrativo de Hacienda Municipal"/>
    <s v="EFICACIA"/>
    <s v="Porcentaje"/>
    <s v="Número de contribuyentes con indicios de omision fiscalizados en el periodo objeto de análisis sobre número total de contribuyentes de la base con indicios de omisión seleccionados a fiscalizar en el periodo objeto de análisis"/>
    <s v="(V1 / V2) * 100"/>
    <x v="0"/>
    <x v="0"/>
    <x v="43"/>
    <m/>
    <n v="1"/>
    <n v="0.1353"/>
    <m/>
    <m/>
    <m/>
    <m/>
    <m/>
    <m/>
    <m/>
    <m/>
    <m/>
    <m/>
    <m/>
    <m/>
    <x v="0"/>
    <x v="97"/>
    <e v="#DIV/0!"/>
    <n v="0"/>
    <s v=""/>
    <x v="0"/>
    <x v="3"/>
    <e v="#DIV/0!"/>
    <x v="0"/>
    <x v="1"/>
    <m/>
    <m/>
  </r>
  <r>
    <n v="152"/>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1"/>
    <x v="151"/>
    <x v="151"/>
    <x v="0"/>
    <x v="0"/>
    <m/>
    <m/>
    <s v="Departamento Administrativo de Hacienda Municipal"/>
    <s v="EFICACIA"/>
    <s v="Porcentaje"/>
    <s v="Número contribuyentes correspondientes a las solicitudes de Cancelación del registro de impuesto de industria y comercio fiscalizados y trasladados al Subproceso de Determinación en el periodo objeto de medición sobre número total de solicitudes de cancelacion del registro de contribuyentes del Impuesto de industria y comercio presentadas en el periodo objeto de analisis."/>
    <s v="(V1 / V2) * 100"/>
    <x v="1"/>
    <x v="18"/>
    <x v="26"/>
    <n v="0.8"/>
    <n v="0.8"/>
    <n v="0.65969999999999995"/>
    <m/>
    <m/>
    <n v="0.2429"/>
    <m/>
    <m/>
    <m/>
    <m/>
    <m/>
    <m/>
    <m/>
    <m/>
    <m/>
    <x v="60"/>
    <x v="98"/>
    <n v="0"/>
    <n v="0"/>
    <s v=""/>
    <x v="2"/>
    <x v="1"/>
    <s v="CRÍTICO"/>
    <x v="0"/>
    <x v="1"/>
    <m/>
    <m/>
  </r>
  <r>
    <n v="153"/>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10.02"/>
    <s v="MAHP03.01.02.18.P12"/>
    <x v="152"/>
    <x v="152"/>
    <x v="0"/>
    <x v="0"/>
    <m/>
    <m/>
    <s v="Departamento Administrativo de Hacienda Municipal"/>
    <s v="EFICACIA"/>
    <s v="Porcentaje"/>
    <s v="Número de obras de construcción y sus modalidades a los que se les haya otorgado o no licencia fiscalizados que cumplen correctamente con el pago del impuesto en el periodo objeto de medición sobre número total de obras de construcción y sus modalidades a los que se les haya otorgado o no licencia ha fiscalizar en el periodo objeto de medición"/>
    <s v="(V1 / V2) * 100"/>
    <x v="0"/>
    <x v="17"/>
    <x v="28"/>
    <n v="0.4"/>
    <n v="0.1"/>
    <n v="0"/>
    <m/>
    <m/>
    <m/>
    <m/>
    <m/>
    <m/>
    <m/>
    <m/>
    <m/>
    <m/>
    <m/>
    <m/>
    <x v="32"/>
    <x v="33"/>
    <n v="0"/>
    <n v="0"/>
    <s v=""/>
    <x v="1"/>
    <x v="1"/>
    <s v="CRÍTICO"/>
    <x v="0"/>
    <x v="1"/>
    <m/>
    <m/>
  </r>
  <r>
    <n v="154"/>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x v="153"/>
    <x v="153"/>
    <x v="0"/>
    <x v="0"/>
    <m/>
    <m/>
    <s v="Departamento Administrativo de Hacienda Municipal"/>
    <s v="EFICACIA"/>
    <s v="Porcentaje"/>
    <s v="Número de eventos de espectáculos públicos fiscalizados que pagaron correctamente el impuesto en el periodo objeto de medición sobre número total de eventos de espectáculos públicos fiscalizados en el periodo objeto de medición."/>
    <s v="(V1 / V2) * 100"/>
    <x v="1"/>
    <x v="2"/>
    <x v="5"/>
    <n v="1"/>
    <n v="1"/>
    <n v="0.31"/>
    <m/>
    <m/>
    <n v="0.24"/>
    <m/>
    <m/>
    <m/>
    <m/>
    <m/>
    <m/>
    <m/>
    <m/>
    <m/>
    <x v="61"/>
    <x v="99"/>
    <n v="0"/>
    <n v="0"/>
    <s v=""/>
    <x v="1"/>
    <x v="1"/>
    <s v="CRÍTICO"/>
    <x v="0"/>
    <x v="1"/>
    <m/>
    <m/>
  </r>
  <r>
    <n v="155"/>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2"/>
    <x v="154"/>
    <x v="154"/>
    <x v="0"/>
    <x v="0"/>
    <m/>
    <m/>
    <s v="Departamento Administrativo de Hacienda Municipal"/>
    <s v="EFICACIA"/>
    <s v="Porcentaje"/>
    <s v="Número de Agentes Retenedores (Entidades de derecho público del nivel central y descentralizado) fiscalizados (Contribución sobre contratos de obra pública, Estampilla Prodesarrollo Urbano) que cumplen con la retención y pago en el periodo objeto de medición sobre número total de Agentes Retenedores (Entidades de derecho público del nivel central y descentralizado) a fiscalizar (Contribución sobre contratos de obra pública, Estampilla Prodesarrollo Urbano ) en el periodo objeto de medición"/>
    <s v="(V1 / V2) * 100"/>
    <x v="0"/>
    <x v="0"/>
    <x v="43"/>
    <m/>
    <n v="1"/>
    <n v="0"/>
    <m/>
    <m/>
    <m/>
    <m/>
    <m/>
    <m/>
    <m/>
    <m/>
    <m/>
    <m/>
    <m/>
    <m/>
    <x v="62"/>
    <x v="33"/>
    <e v="#DIV/0!"/>
    <n v="0"/>
    <s v=""/>
    <x v="7"/>
    <x v="1"/>
    <e v="#DIV/0!"/>
    <x v="0"/>
    <x v="1"/>
    <m/>
    <m/>
  </r>
  <r>
    <n v="156"/>
    <s v="Cali progresa contigo 2016 - 2019"/>
    <s v="2. Cali amable y sostenible"/>
    <s v="5.1. Gerencia Pública basada en resultados y la defensa de lo público"/>
    <s v="5.1.2. Información de calidad para la planificación territorial"/>
    <s v="Gestion Hacienda Pública MAHP03"/>
    <x v="1"/>
    <s v="MAHP03.01"/>
    <x v="25"/>
    <s v="Fiscalizacion MAHP03.01.02"/>
    <s v="MAHP03.01.02.18.P13"/>
    <x v="155"/>
    <x v="155"/>
    <x v="0"/>
    <x v="0"/>
    <m/>
    <m/>
    <s v="Departamento Administrativo de Hacienda Municipal"/>
    <s v="EFICACIA"/>
    <s v="Porcentaje"/>
    <s v="Número de Agentes Retenedores de Estampilla Procultura (entidades descentralizadas y entidades educativas privadas) fiscalizados que cumplen con la declaración y pago en el periodo objeto de medición sobre Número total de Agentes retenedores de la Estampilla Procultura (entidades descentralizadas y entidades educativas privadas) a fiscalizar en el periodo objeto de medición."/>
    <s v="(V1 / V2) * 100"/>
    <x v="0"/>
    <x v="0"/>
    <x v="43"/>
    <m/>
    <n v="1"/>
    <n v="0"/>
    <m/>
    <m/>
    <m/>
    <m/>
    <m/>
    <m/>
    <m/>
    <m/>
    <m/>
    <m/>
    <m/>
    <m/>
    <x v="62"/>
    <x v="33"/>
    <e v="#DIV/0!"/>
    <n v="0"/>
    <s v=""/>
    <x v="7"/>
    <x v="1"/>
    <e v="#DIV/0!"/>
    <x v="0"/>
    <x v="1"/>
    <m/>
    <m/>
  </r>
  <r>
    <n v="157"/>
    <s v="Cali progresa contigo 2016 - 2019"/>
    <s v="5. Cali participativa y bien gobernada"/>
    <s v="5.1. Gerencia Pública basada en resultados y la defensa de lo público"/>
    <s v="5.1.1. Finanzas Públicas Sostenibles"/>
    <s v="MATH.02 Gestión del Talento Humano"/>
    <x v="1"/>
    <s v="MATH.02.06"/>
    <x v="26"/>
    <s v="NO APLICA"/>
    <s v="NO APLICA"/>
    <x v="156"/>
    <x v="156"/>
    <x v="0"/>
    <x v="0"/>
    <m/>
    <m/>
    <s v="Departamento Administrativo de Desarrollo e Innovación Institucional"/>
    <s v="EFICACIA"/>
    <s v="Porcentaje"/>
    <s v="Número de solicitudes de elementos salariales y prestaciones sociales respondidas sobre  Número de solicitudes de elementos salariales y prestaciones sociales recibidas por cien (100)"/>
    <s v="(V1 / V2) * 100"/>
    <x v="1"/>
    <x v="2"/>
    <x v="5"/>
    <n v="1"/>
    <n v="1"/>
    <n v="0.9"/>
    <m/>
    <m/>
    <n v="0.98"/>
    <m/>
    <m/>
    <m/>
    <m/>
    <m/>
    <m/>
    <m/>
    <m/>
    <s v="CRECIENTE"/>
    <x v="63"/>
    <x v="100"/>
    <n v="0"/>
    <n v="0"/>
    <s v=""/>
    <x v="2"/>
    <x v="0"/>
    <s v="CRÍTICO"/>
    <x v="0"/>
    <x v="0"/>
    <m/>
    <m/>
  </r>
  <r>
    <n v="158"/>
    <s v="Cali progresa contigo 2016 - 2019"/>
    <s v="5. Cali participativa y bien gobernada"/>
    <s v="5.1. Gerencia Pública basada en resultados y la defensa de lo público"/>
    <s v="5.1.1. Finanzas Públicas Sostenibles"/>
    <s v="MATH.02 Gestión del Talento Humano"/>
    <x v="1"/>
    <s v="MATH.02.06"/>
    <x v="26"/>
    <s v="NO APLICA"/>
    <s v="NO APLICA"/>
    <x v="157"/>
    <x v="157"/>
    <x v="0"/>
    <x v="0"/>
    <m/>
    <m/>
    <s v="Departamento Administrativo de Desarrollo e Innovación Institucional"/>
    <s v="EFICIENCIA"/>
    <s v="Días"/>
    <s v="Sumatoria del Número de días empleados en el total de liquidaciones y reconocimientos de elementos salariales y prestaciones sociales atendidas sobre Número de solicitudes atendidas"/>
    <s v="(V1 / V2) * 100"/>
    <x v="3"/>
    <x v="32"/>
    <x v="44"/>
    <n v="15"/>
    <n v="15"/>
    <n v="4.05"/>
    <n v="5.05"/>
    <n v="7.98"/>
    <n v="6.06"/>
    <n v="5.87"/>
    <n v="6.13"/>
    <m/>
    <m/>
    <m/>
    <m/>
    <m/>
    <m/>
    <s v="DECRECIENTE"/>
    <x v="64"/>
    <x v="8"/>
    <n v="0"/>
    <n v="0"/>
    <s v="POSITIVA"/>
    <x v="2"/>
    <x v="0"/>
    <s v="CRÍTICO"/>
    <x v="0"/>
    <x v="0"/>
    <s v="Se solicitó reunión para revisar indicador"/>
    <m/>
  </r>
  <r>
    <n v="159"/>
    <s v="Cali progresa contigo 2016 - 2019"/>
    <s v="5. Cali participativa y bien gobernada"/>
    <s v="5.1. Gerencia Pública basada en resultados y la defensa de lo público"/>
    <s v="5.1.1. Finanzas Públicas Sostenibles"/>
    <s v="MATH.02 Gestión del Talento Humano"/>
    <x v="1"/>
    <s v="MATH.02.06"/>
    <x v="26"/>
    <s v="NO APLICA"/>
    <s v="NO APLICA"/>
    <x v="158"/>
    <x v="158"/>
    <x v="0"/>
    <x v="0"/>
    <m/>
    <m/>
    <s v="Departamento Administrativo de Desarrollo e Innovación Institucional"/>
    <s v="EFECTIVIDAD"/>
    <s v="Porcentaje"/>
    <s v="Número de reclamaciones válidas de elementos salariales y prestaciones sociales del periodo actual sobre Número de reclamaciones válidas de elementos salariales y prestaciones sociales del periodo anterior por cien (100)"/>
    <s v="(V1 - V2) / V2 * 100"/>
    <x v="1"/>
    <x v="33"/>
    <x v="45"/>
    <n v="0.01"/>
    <n v="0.01"/>
    <n v="1"/>
    <m/>
    <m/>
    <n v="0.71"/>
    <m/>
    <m/>
    <m/>
    <m/>
    <m/>
    <m/>
    <m/>
    <m/>
    <s v="DECRECIENTE"/>
    <x v="65"/>
    <x v="101"/>
    <n v="0"/>
    <n v="0"/>
    <s v=""/>
    <x v="1"/>
    <x v="1"/>
    <s v="CRÍTICO"/>
    <x v="0"/>
    <x v="0"/>
    <m/>
    <m/>
  </r>
  <r>
    <n v="160"/>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2"/>
    <x v="159"/>
    <x v="159"/>
    <x v="0"/>
    <x v="0"/>
    <m/>
    <m/>
    <s v="Departamento Administrativo de Hacienda Municipal"/>
    <s v="EFICACIA"/>
    <s v="Porcentaje"/>
    <s v="Numero de actividades cumplidas de acuerdo con los tiempos establecidos sobre el numero total de actividades esperadas en el trimestre por cien (100)"/>
    <s v="(V1 / V2) * 100"/>
    <x v="1"/>
    <x v="34"/>
    <x v="46"/>
    <n v="24"/>
    <n v="24"/>
    <n v="3"/>
    <m/>
    <m/>
    <n v="5"/>
    <m/>
    <m/>
    <m/>
    <m/>
    <m/>
    <m/>
    <m/>
    <m/>
    <m/>
    <x v="66"/>
    <x v="102"/>
    <n v="0"/>
    <n v="0"/>
    <s v=""/>
    <x v="1"/>
    <x v="3"/>
    <s v="CRÍTICO"/>
    <x v="0"/>
    <x v="1"/>
    <m/>
    <m/>
  </r>
  <r>
    <n v="161"/>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x v="160"/>
    <x v="160"/>
    <x v="0"/>
    <x v="0"/>
    <m/>
    <m/>
    <s v="Departamento Administrativo de Hacienda Municipal"/>
    <s v="EFICACIA"/>
    <s v="Porcentaje"/>
    <s v="Número de solicitudes de Liquidacion de de Sentencias y/o acuerdos Conciliatorios atendidas sobre el número de solicitudes de Liquidacion de Sentencias y/o Acuerdos conciliatorios radicadas por cien (100)"/>
    <s v="(V1 / V2) * 100"/>
    <x v="5"/>
    <x v="2"/>
    <x v="5"/>
    <n v="1"/>
    <n v="1"/>
    <n v="1"/>
    <m/>
    <n v="1"/>
    <m/>
    <n v="1"/>
    <m/>
    <m/>
    <m/>
    <m/>
    <m/>
    <m/>
    <m/>
    <m/>
    <x v="67"/>
    <x v="23"/>
    <n v="0"/>
    <n v="0"/>
    <s v=""/>
    <x v="1"/>
    <x v="0"/>
    <s v="CRÍTICO"/>
    <x v="0"/>
    <x v="1"/>
    <m/>
    <m/>
  </r>
  <r>
    <n v="162"/>
    <s v="Cali progresa contigo 2016 - 2019"/>
    <s v="4.5. Cali Participativa y Bien Gobernada"/>
    <s v="4.5.0.1 Gerencia pública basada en resultado y defensa en lo publico"/>
    <s v="4.5.0.1.00.1: Finanzas Públicas Sostenibles"/>
    <s v="MAHP03 - Gestión de Hacienda Pública"/>
    <x v="1"/>
    <s v="MAHP03.06 "/>
    <x v="27"/>
    <s v="MAHP03.06.01 - Planeación Financiera y Prespuestal"/>
    <s v="MAHP03.06.01.18.P04"/>
    <x v="161"/>
    <x v="161"/>
    <x v="0"/>
    <x v="0"/>
    <m/>
    <m/>
    <s v="Departamento Administrativo de Hacienda Municipal"/>
    <s v="EFICIENCIA"/>
    <s v="Porcentaje"/>
    <s v="Número de Solicitudes de Liquidacion de Sentencias y/o Acuerdos Conciliatorios atendidas oportunamente ( Dentro de los 3 dias luego de cumplido el lleno de los requisitos ) sobre el Número de solicitudes de Liquidacion de Sentencias y/o Acuerdos conciliatorios (con el lleno de los requisitos) radicadas por cien (100)"/>
    <s v="(V1 / V2) * 100"/>
    <x v="5"/>
    <x v="2"/>
    <x v="5"/>
    <n v="1"/>
    <n v="1"/>
    <n v="1"/>
    <m/>
    <n v="1"/>
    <m/>
    <n v="1"/>
    <m/>
    <m/>
    <m/>
    <m/>
    <m/>
    <m/>
    <m/>
    <m/>
    <x v="9"/>
    <x v="23"/>
    <n v="0"/>
    <n v="0"/>
    <s v=""/>
    <x v="2"/>
    <x v="0"/>
    <s v="CRÍTICO"/>
    <x v="0"/>
    <x v="1"/>
    <m/>
    <m/>
  </r>
  <r>
    <n v="163"/>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x v="162"/>
    <x v="162"/>
    <x v="0"/>
    <x v="0"/>
    <m/>
    <m/>
    <s v="Departamento Administrativo de Hacienda Municipal"/>
    <s v="EFICACIA"/>
    <s v="Porcentaje"/>
    <s v="Numero de solicitudes de viabilidad financiera de proyectos de acuerdo revisadas sobre el Numero de solicitudes de viabilidad financiera de proyectos de acuerdo radicadas por cien (100)"/>
    <s v="(V1 / V2) * 100"/>
    <x v="3"/>
    <x v="2"/>
    <x v="5"/>
    <n v="1"/>
    <n v="1"/>
    <n v="1"/>
    <n v="1"/>
    <n v="1"/>
    <n v="1"/>
    <n v="1"/>
    <n v="1"/>
    <m/>
    <m/>
    <m/>
    <m/>
    <m/>
    <m/>
    <m/>
    <x v="9"/>
    <x v="23"/>
    <n v="0"/>
    <n v="0"/>
    <s v=""/>
    <x v="2"/>
    <x v="0"/>
    <s v="CRÍTICO"/>
    <x v="0"/>
    <x v="1"/>
    <m/>
    <m/>
  </r>
  <r>
    <n v="164"/>
    <s v="Cali progresa contigo 2016 - 2019"/>
    <s v="5. Cali participativa y bien gobernada"/>
    <s v="5.1. Gerencia Pública basada en resultados y la defensa de lo público"/>
    <s v="5.1.1. Finanzas Públicas Sostenibles"/>
    <s v="MAHP03 - Gestión de Hacienda Pública"/>
    <x v="1"/>
    <s v="MAHP03.06 "/>
    <x v="27"/>
    <s v="MAHP03.06.01 - Planeación Financiera y Prespuestal"/>
    <s v="MAHP03.06.01.18.P01"/>
    <x v="163"/>
    <x v="163"/>
    <x v="0"/>
    <x v="0"/>
    <m/>
    <m/>
    <s v="Departamento Administrativo de Hacienda Municipal"/>
    <s v="EFECTIVIDAD"/>
    <s v="Porcentaje"/>
    <s v="Gastos de Funcionaniento (GF) sobre Ingresos corrientes de Libre Destinacion (ICLD) por cien (100)"/>
    <s v="(V1 / V2) * 100"/>
    <x v="2"/>
    <x v="0"/>
    <x v="8"/>
    <m/>
    <n v="0.48"/>
    <m/>
    <m/>
    <m/>
    <m/>
    <m/>
    <m/>
    <m/>
    <m/>
    <m/>
    <m/>
    <m/>
    <m/>
    <m/>
    <x v="0"/>
    <x v="19"/>
    <m/>
    <n v="0"/>
    <s v=""/>
    <x v="0"/>
    <x v="4"/>
    <s v="NO APLICA"/>
    <x v="0"/>
    <x v="1"/>
    <m/>
    <m/>
  </r>
  <r>
    <n v="165"/>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1"/>
    <x v="164"/>
    <x v="164"/>
    <x v="0"/>
    <x v="0"/>
    <m/>
    <m/>
    <s v="Departamento Administrativo de Hacienda Municipal"/>
    <s v="EFICACIA"/>
    <s v="Porcentaje"/>
    <s v="Valor Ejecutado del Presupuesto de gastos sobre el Valor del Presupuesto de gastos asignado por cien (100)"/>
    <s v="(V1 / V2) * 100"/>
    <x v="3"/>
    <x v="13"/>
    <x v="7"/>
    <n v="0.75"/>
    <n v="0.9"/>
    <n v="0.14000000000000001"/>
    <n v="0.2"/>
    <n v="0.3"/>
    <n v="0.37938823304111419"/>
    <n v="0.47232500837845554"/>
    <n v="0.55384025059487607"/>
    <m/>
    <m/>
    <m/>
    <m/>
    <m/>
    <m/>
    <m/>
    <x v="9"/>
    <x v="103"/>
    <n v="0"/>
    <n v="0"/>
    <s v="POSITIVA"/>
    <x v="2"/>
    <x v="0"/>
    <s v="CRÍTICO"/>
    <x v="0"/>
    <x v="1"/>
    <m/>
    <m/>
  </r>
  <r>
    <n v="166"/>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x v="165"/>
    <x v="165"/>
    <x v="0"/>
    <x v="0"/>
    <m/>
    <m/>
    <s v="Departamento Administrativo de Hacienda Municipal"/>
    <s v="EFICACIA"/>
    <s v="Porcentaje"/>
    <s v="Número Modificaciones Presupuestales realizadas en SAP sobre el Número de modificaciones del presupuesto autorizadas por el Confis por cien (100)"/>
    <s v="(V1 / V2) * 100"/>
    <x v="3"/>
    <x v="2"/>
    <x v="5"/>
    <n v="1"/>
    <n v="1"/>
    <n v="1"/>
    <n v="1"/>
    <n v="1"/>
    <n v="1"/>
    <n v="1"/>
    <n v="1"/>
    <m/>
    <m/>
    <m/>
    <m/>
    <m/>
    <m/>
    <m/>
    <x v="9"/>
    <x v="23"/>
    <n v="0"/>
    <n v="0"/>
    <s v=""/>
    <x v="2"/>
    <x v="0"/>
    <s v="CRÍTICO"/>
    <x v="0"/>
    <x v="1"/>
    <m/>
    <m/>
  </r>
  <r>
    <n v="167"/>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3"/>
    <x v="166"/>
    <x v="166"/>
    <x v="0"/>
    <x v="0"/>
    <m/>
    <m/>
    <s v="Departamento Administrativo de Hacienda Municipal"/>
    <s v="EFICIENCIA"/>
    <s v="Porcentaje"/>
    <s v="Valor del ingreso de la fuente de financiación menos el valor del gasto de la fuente de financiación"/>
    <s v="(V1 - V2)"/>
    <x v="1"/>
    <x v="35"/>
    <x v="47"/>
    <n v="0.85"/>
    <n v="0.9"/>
    <n v="0.97"/>
    <m/>
    <m/>
    <n v="0.88040985941527605"/>
    <m/>
    <m/>
    <m/>
    <m/>
    <m/>
    <m/>
    <m/>
    <m/>
    <m/>
    <x v="68"/>
    <x v="104"/>
    <n v="0"/>
    <n v="0"/>
    <s v="POSITIVA"/>
    <x v="2"/>
    <x v="0"/>
    <s v="CRÍTICO"/>
    <x v="0"/>
    <x v="1"/>
    <m/>
    <m/>
  </r>
  <r>
    <n v="168"/>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4"/>
    <x v="167"/>
    <x v="167"/>
    <x v="0"/>
    <x v="0"/>
    <m/>
    <m/>
    <s v="Departamento Administrativo de Hacienda Municipal"/>
    <s v="EFICACIA"/>
    <s v="Porcentaje"/>
    <s v="Numero de Informes Presentados en el Mes Sobre el Numero de Informes a Presentar en el Mes por cien (100)"/>
    <s v="(V1 / V2) * 100"/>
    <x v="3"/>
    <x v="2"/>
    <x v="5"/>
    <n v="1"/>
    <n v="1"/>
    <n v="1"/>
    <n v="1"/>
    <n v="1"/>
    <n v="1"/>
    <n v="1"/>
    <n v="1"/>
    <m/>
    <m/>
    <m/>
    <m/>
    <m/>
    <m/>
    <m/>
    <x v="9"/>
    <x v="23"/>
    <n v="0"/>
    <n v="0"/>
    <s v=""/>
    <x v="2"/>
    <x v="0"/>
    <s v="CRÍTICO"/>
    <x v="0"/>
    <x v="1"/>
    <m/>
    <m/>
  </r>
  <r>
    <n v="169"/>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8"/>
    <x v="168"/>
    <x v="168"/>
    <x v="0"/>
    <x v="0"/>
    <m/>
    <m/>
    <s v="Departamento Administrativo de Hacienda Municipal"/>
    <s v="EFICACIA"/>
    <s v="Porcentaje"/>
    <s v="Numero de solicitudes de modificaciones presupuetales aprobadas por el confis sobre el numero de solicitudes realizadas por los organismos de la Administración Municipal por 100"/>
    <s v="(V1 / V2) * 100"/>
    <x v="3"/>
    <x v="2"/>
    <x v="5"/>
    <n v="1"/>
    <n v="1"/>
    <n v="1"/>
    <n v="1"/>
    <n v="1"/>
    <n v="1"/>
    <n v="1"/>
    <n v="1"/>
    <m/>
    <m/>
    <m/>
    <m/>
    <m/>
    <m/>
    <m/>
    <x v="9"/>
    <x v="23"/>
    <n v="0"/>
    <n v="0"/>
    <s v=""/>
    <x v="2"/>
    <x v="0"/>
    <s v="CRÍTICO"/>
    <x v="0"/>
    <x v="1"/>
    <m/>
    <m/>
  </r>
  <r>
    <n v="170"/>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9"/>
    <x v="169"/>
    <x v="169"/>
    <x v="0"/>
    <x v="0"/>
    <m/>
    <m/>
    <s v="Departamento Administrativo de Hacienda Municipal"/>
    <s v="EFICACIA"/>
    <s v="Porcentaje"/>
    <s v="Valor Ejecutado del Presupuesto de ingresos al mes sobre Valor del Presupuesto de ingresos asignado en la vigencia por cien (100)"/>
    <s v="(V1 / V2) * 100"/>
    <x v="3"/>
    <x v="36"/>
    <x v="48"/>
    <n v="0.8"/>
    <n v="0.9"/>
    <n v="0.1"/>
    <n v="0.16"/>
    <n v="0.31"/>
    <n v="0.49738352249405543"/>
    <n v="0.57002243239255768"/>
    <n v="0.62907093176206463"/>
    <m/>
    <m/>
    <m/>
    <m/>
    <m/>
    <m/>
    <m/>
    <x v="69"/>
    <x v="105"/>
    <n v="0"/>
    <n v="0"/>
    <s v=""/>
    <x v="3"/>
    <x v="0"/>
    <s v="CRÍTICO"/>
    <x v="0"/>
    <x v="1"/>
    <m/>
    <m/>
  </r>
  <r>
    <n v="171"/>
    <s v="Cali progresa contigo 2016 - 2019"/>
    <s v="5. Cali participativa y bien gobernada"/>
    <s v="5.1. Gerencia Pública basada en resultados y la defensa de lo público"/>
    <s v="5.1.1. Finanzas Públicas Sostenibles"/>
    <s v="MAHP03 - Gestión de Hacienda Pública"/>
    <x v="1"/>
    <s v="MAHP03.06 "/>
    <x v="27"/>
    <s v="MAHP03.06.02. - Seguimiento Manejo y Control Presupuestal"/>
    <s v="MAHP03.06.02.18.P02"/>
    <x v="170"/>
    <x v="170"/>
    <x v="0"/>
    <x v="0"/>
    <m/>
    <m/>
    <s v="Departamento Administrativo de Hacienda Municipal"/>
    <s v="EFICACIA"/>
    <s v="Porcentaje"/>
    <s v="Número de Modificaciones Presupuestales realizadas por la dependencia con mayores solicitudes sobre el Número total de Modificaciones Presupuestales realizadas por las dependencias de la entidad por cien (100)"/>
    <s v="(V1 / V2) * 100"/>
    <x v="3"/>
    <x v="17"/>
    <x v="23"/>
    <n v="0.1"/>
    <n v="0.1"/>
    <n v="0.45"/>
    <n v="0.17"/>
    <n v="0.26"/>
    <n v="0.64150943396226412"/>
    <n v="0.5892857142857143"/>
    <n v="0.13609467455621302"/>
    <m/>
    <m/>
    <m/>
    <m/>
    <m/>
    <m/>
    <m/>
    <x v="70"/>
    <x v="106"/>
    <n v="0"/>
    <n v="0"/>
    <s v="POSITIVA"/>
    <x v="2"/>
    <x v="0"/>
    <s v="CRÍTICO"/>
    <x v="0"/>
    <x v="1"/>
    <m/>
    <m/>
  </r>
  <r>
    <n v="172"/>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1"/>
    <x v="171"/>
    <x v="0"/>
    <x v="0"/>
    <m/>
    <m/>
    <s v="Departamento Administrativo de Hacienda Municipal"/>
    <s v="EFICACIA"/>
    <s v="Porcentaje"/>
    <s v="Superavit Primario sobre los Intereses de la Deuda Pública por cien (100)"/>
    <s v="(V1 / V2) * 100"/>
    <x v="1"/>
    <x v="2"/>
    <x v="5"/>
    <n v="1"/>
    <n v="1"/>
    <n v="57.236337625178827"/>
    <m/>
    <m/>
    <n v="14.918730528178832"/>
    <m/>
    <m/>
    <m/>
    <m/>
    <m/>
    <m/>
    <m/>
    <m/>
    <m/>
    <x v="71"/>
    <x v="107"/>
    <m/>
    <n v="57.236337625178827"/>
    <s v="POSITIVA"/>
    <x v="2"/>
    <x v="0"/>
    <s v="NO APLICA"/>
    <x v="4"/>
    <x v="1"/>
    <s v="Se modificó la periodicidad de anual a trimestral en junio de 2019"/>
    <m/>
  </r>
  <r>
    <n v="173"/>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2"/>
    <x v="172"/>
    <x v="0"/>
    <x v="0"/>
    <m/>
    <m/>
    <s v="Departamento Administrativo de Hacienda Municipal"/>
    <s v="EFICACIA"/>
    <s v="Porcentaje"/>
    <s v="Saldo deuda pública sobre ingresos corrientes por cien (100)"/>
    <s v="(V1 / V2) * 100"/>
    <x v="1"/>
    <x v="18"/>
    <x v="26"/>
    <n v="0.8"/>
    <n v="0.8"/>
    <n v="0.10967965230977657"/>
    <m/>
    <m/>
    <n v="0.58759800507992999"/>
    <m/>
    <m/>
    <m/>
    <m/>
    <m/>
    <m/>
    <m/>
    <m/>
    <m/>
    <x v="72"/>
    <x v="108"/>
    <m/>
    <n v="0.13709956538722071"/>
    <s v="POSITIVA"/>
    <x v="2"/>
    <x v="0"/>
    <s v="NO APLICA"/>
    <x v="0"/>
    <x v="1"/>
    <s v="Se modificó la periodicidad de anual a trimestral en junio de 2019"/>
    <m/>
  </r>
  <r>
    <n v="174"/>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3"/>
    <x v="173"/>
    <x v="0"/>
    <x v="0"/>
    <m/>
    <m/>
    <s v="Departamento Administrativo de Hacienda Municipal"/>
    <s v="EFICACIA"/>
    <s v="Porcentaje"/>
    <s v="Intereses deuda sobre ahorro operacional por cien (100)"/>
    <s v="(V1 / V2) * 100"/>
    <x v="1"/>
    <x v="36"/>
    <x v="28"/>
    <n v="0.4"/>
    <n v="0.4"/>
    <n v="5.9398635565400546E-3"/>
    <m/>
    <m/>
    <n v="1.7259289806304531E-2"/>
    <m/>
    <m/>
    <m/>
    <m/>
    <m/>
    <m/>
    <m/>
    <m/>
    <m/>
    <x v="73"/>
    <x v="109"/>
    <m/>
    <n v="1.4849658891350136E-2"/>
    <s v="POSITIVA"/>
    <x v="2"/>
    <x v="0"/>
    <s v="NO APLICA"/>
    <x v="0"/>
    <x v="1"/>
    <s v="Se modificó la periodicidad de anual a trimestral en junio de 2019"/>
    <m/>
  </r>
  <r>
    <n v="175"/>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4"/>
    <x v="174"/>
    <x v="0"/>
    <x v="2"/>
    <s v="ELIMINADO"/>
    <m/>
    <s v="Departamento Administrativo de Hacienda Municipal"/>
    <s v="EFICACIA"/>
    <s v="Porcentaje"/>
    <s v="Sumatoria 20% (superavit+ rendimientos financieros de la vigencia anterior) menos Prepago de la Deuda Pública dividido por la Sumatoria 20% (superavit+ rendimientos financieros de la vigencia anterior) por cien"/>
    <s v="(V1 - V2) / V1 * 100"/>
    <x v="2"/>
    <x v="0"/>
    <x v="8"/>
    <m/>
    <n v="1"/>
    <m/>
    <m/>
    <m/>
    <m/>
    <m/>
    <m/>
    <m/>
    <m/>
    <m/>
    <m/>
    <m/>
    <m/>
    <m/>
    <x v="0"/>
    <x v="19"/>
    <m/>
    <n v="0"/>
    <s v=""/>
    <x v="0"/>
    <x v="4"/>
    <s v="NO APLICA"/>
    <x v="0"/>
    <x v="1"/>
    <m/>
    <m/>
  </r>
  <r>
    <n v="176"/>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5"/>
    <x v="175"/>
    <x v="0"/>
    <x v="0"/>
    <m/>
    <m/>
    <s v="Departamento Administrativo de Hacienda Municipal"/>
    <s v="EFICIENCIA"/>
    <s v="Días"/>
    <s v="Fecha de pago programada menos fecha de oficio a tesoreria"/>
    <s v="V1 - V2"/>
    <x v="0"/>
    <x v="0"/>
    <x v="49"/>
    <m/>
    <n v="3"/>
    <n v="12"/>
    <m/>
    <m/>
    <m/>
    <m/>
    <m/>
    <n v="6"/>
    <m/>
    <m/>
    <m/>
    <m/>
    <m/>
    <m/>
    <x v="0"/>
    <x v="110"/>
    <m/>
    <n v="2"/>
    <s v="POSITIVA"/>
    <x v="0"/>
    <x v="0"/>
    <s v="NO APLICA"/>
    <x v="4"/>
    <x v="1"/>
    <s v="Se modificó la periodicidad de anual a trimestral en junio de 2019"/>
    <m/>
  </r>
  <r>
    <n v="177"/>
    <s v="Cali progresa contigo 2016 - 2019"/>
    <s v="5. Cali participativa y bien gobernada"/>
    <s v="5.1. Gerencia Pública basada en resultados y la defensa de lo público"/>
    <s v="No aplica"/>
    <s v="MAHP03 - Gestión de Hacienda Pública"/>
    <x v="1"/>
    <s v="MAHP03.06 "/>
    <x v="27"/>
    <s v="MAHP03.06.03 CREDITO PUBLICO"/>
    <s v="MAHP03.06.03.18.P02"/>
    <x v="176"/>
    <x v="176"/>
    <x v="0"/>
    <x v="2"/>
    <s v="ELIMINADO"/>
    <m/>
    <s v="Departamento Administrativo de Hacienda Municipal"/>
    <s v="EFICIENCIA"/>
    <s v="Días"/>
    <s v="Fecha de pago programada menos fecha de oficio a Tesorería"/>
    <s v="V1 - V2"/>
    <x v="0"/>
    <x v="0"/>
    <x v="49"/>
    <m/>
    <n v="8"/>
    <m/>
    <m/>
    <m/>
    <m/>
    <m/>
    <m/>
    <m/>
    <m/>
    <m/>
    <m/>
    <m/>
    <m/>
    <m/>
    <x v="0"/>
    <x v="19"/>
    <m/>
    <n v="0"/>
    <s v=""/>
    <x v="0"/>
    <x v="4"/>
    <s v="NO APLICA"/>
    <x v="0"/>
    <x v="1"/>
    <m/>
    <m/>
  </r>
  <r>
    <n v="178"/>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1"/>
    <x v="177"/>
    <x v="177"/>
    <x v="2"/>
    <x v="0"/>
    <m/>
    <m/>
    <s v="Departamento Administrativo de Hacienda Municipal"/>
    <s v="EFICACIA"/>
    <s v="Porcentaje"/>
    <s v="Número de Convocatorias divulgadas sobre Número de Convocatorias Encontradas"/>
    <m/>
    <x v="0"/>
    <x v="0"/>
    <x v="50"/>
    <m/>
    <n v="5"/>
    <n v="5"/>
    <m/>
    <m/>
    <m/>
    <m/>
    <m/>
    <m/>
    <m/>
    <m/>
    <m/>
    <m/>
    <m/>
    <m/>
    <x v="0"/>
    <x v="23"/>
    <m/>
    <m/>
    <s v=""/>
    <x v="0"/>
    <x v="0"/>
    <m/>
    <x v="1"/>
    <x v="1"/>
    <m/>
    <m/>
  </r>
  <r>
    <n v="179"/>
    <s v="Cali progresa contigo 2016 - 2019"/>
    <s v="5. Cali participativa y bien gobernada"/>
    <s v="5.1. Gerencia Pública basada en resultados y la defensa de lo público"/>
    <s v="5.1.1 Finanzas Públicas Sostenibles"/>
    <s v="MAHP03 / Hacienda Publica"/>
    <x v="1"/>
    <s v="MAHP03.06 "/>
    <x v="27"/>
    <s v="MAHP03.06.04  / Cofinanciación y Regalías"/>
    <s v="MAHP03.06.04.18.P03"/>
    <x v="178"/>
    <x v="178"/>
    <x v="2"/>
    <x v="0"/>
    <m/>
    <m/>
    <s v="Departamento Administrativo de Hacienda Municipal"/>
    <s v="EFICACIA"/>
    <s v="Porcentaje"/>
    <s v="Número de convenicos cerrados sobre Número total de convenios "/>
    <m/>
    <x v="0"/>
    <x v="0"/>
    <x v="5"/>
    <m/>
    <n v="1"/>
    <n v="0"/>
    <m/>
    <m/>
    <m/>
    <m/>
    <m/>
    <m/>
    <m/>
    <m/>
    <m/>
    <m/>
    <m/>
    <m/>
    <x v="0"/>
    <x v="33"/>
    <m/>
    <m/>
    <s v=""/>
    <x v="0"/>
    <x v="5"/>
    <m/>
    <x v="1"/>
    <x v="1"/>
    <s v="Indicador en prueba"/>
    <m/>
  </r>
  <r>
    <n v="180"/>
    <s v="Cali progresa contigo 2016 - 2019"/>
    <s v="5. Cali participativa y bien gobernada"/>
    <s v="5.1. Gerencia Pública basada en resultados y la defensa de lo público"/>
    <s v="5.1.1. Finanzas Públicas Sostenibles"/>
    <s v="MAHP03 - Gestión de Hacienda Pública"/>
    <x v="1"/>
    <s v="MAHP03.06 "/>
    <x v="27"/>
    <s v="MAHP03.06.04  / Cofinanciación y Regalías"/>
    <s v="MAHP03.06.04.18.P01"/>
    <x v="179"/>
    <x v="179"/>
    <x v="0"/>
    <x v="2"/>
    <s v="ELIMINADO"/>
    <m/>
    <s v="Departamento Administrativo de Hacienda Municipal"/>
    <s v="EFICACIA"/>
    <s v="Porcentaje"/>
    <s v="Recursos Aportados por el Ente Cofinanciante sobre los Recursos Aportados por Ente Solicitante más los Recursos Aportados por el Ente Cofinanciante por cien ( 100 )"/>
    <s v="(V1 / V2) * 100"/>
    <x v="2"/>
    <x v="0"/>
    <x v="8"/>
    <m/>
    <n v="0.5"/>
    <m/>
    <m/>
    <m/>
    <m/>
    <m/>
    <m/>
    <m/>
    <m/>
    <m/>
    <m/>
    <m/>
    <m/>
    <m/>
    <x v="0"/>
    <x v="19"/>
    <m/>
    <n v="0"/>
    <s v=""/>
    <x v="0"/>
    <x v="4"/>
    <s v="NO APLICA"/>
    <x v="0"/>
    <x v="1"/>
    <m/>
    <m/>
  </r>
  <r>
    <n v="181"/>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mplementarios"/>
    <s v="MATH02.07.01.18.P01"/>
    <x v="180"/>
    <x v="180"/>
    <x v="0"/>
    <x v="0"/>
    <m/>
    <m/>
    <s v="Departamento Administrativo de Desarrollo e Innovación Institucional"/>
    <s v="EFICACIA"/>
    <s v="Porcentaje"/>
    <s v="Numero de Novedades Aplicadas en el mes sobre el  Número Total de Novedades Reportadas en el mes por cien (100)"/>
    <s v="(V1 / V2) * 100"/>
    <x v="3"/>
    <x v="2"/>
    <x v="5"/>
    <n v="1"/>
    <n v="1"/>
    <n v="1"/>
    <n v="1"/>
    <n v="1"/>
    <n v="1"/>
    <n v="1"/>
    <n v="1"/>
    <m/>
    <m/>
    <m/>
    <m/>
    <m/>
    <m/>
    <m/>
    <x v="9"/>
    <x v="23"/>
    <n v="0"/>
    <n v="0"/>
    <s v=""/>
    <x v="2"/>
    <x v="0"/>
    <s v="CRÍTICO"/>
    <x v="0"/>
    <x v="0"/>
    <m/>
    <m/>
  </r>
  <r>
    <n v="182"/>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MATH02.07.01.18.P01"/>
    <x v="181"/>
    <x v="181"/>
    <x v="0"/>
    <x v="0"/>
    <m/>
    <m/>
    <s v="Departamento Administrativo de Desarrollo e Innovación Institucional"/>
    <s v="EFICACIA"/>
    <s v="Porcentaje"/>
    <s v="Valor de la Deuda depurada en el Trimestre sobre el valor Total de la deuda presunta  por cien (100)"/>
    <s v="(V1 / V2) * 100"/>
    <x v="1"/>
    <x v="36"/>
    <x v="28"/>
    <n v="0.4"/>
    <n v="0.4"/>
    <n v="0.32642172454870749"/>
    <m/>
    <m/>
    <n v="0.32642172454870749"/>
    <m/>
    <m/>
    <m/>
    <m/>
    <m/>
    <m/>
    <m/>
    <m/>
    <m/>
    <x v="74"/>
    <x v="111"/>
    <n v="0"/>
    <n v="0"/>
    <s v=""/>
    <x v="2"/>
    <x v="0"/>
    <s v="CRÍTICO"/>
    <x v="0"/>
    <x v="0"/>
    <m/>
    <m/>
  </r>
  <r>
    <n v="183"/>
    <s v="Cali progresa contigo 2016 - 2019"/>
    <s v="5. Cali participativa y bien gobernada"/>
    <s v="5.2. Modernización institucional con transparencia y dignificación del servicio público"/>
    <s v="5.2.2. Gestión pública efectiva y transparente"/>
    <s v="MATH02 Gestión del Talento humano"/>
    <x v="1"/>
    <s v="MATH02.07 "/>
    <x v="28"/>
    <s v="Proteccion y Servicios Complementarios"/>
    <s v=" MATH02.07.01.18.P03"/>
    <x v="182"/>
    <x v="182"/>
    <x v="0"/>
    <x v="0"/>
    <m/>
    <m/>
    <s v="Departamento Administrativo de Desarrollo e Innovación Institucional"/>
    <s v="EFICACIA"/>
    <s v="Porcentaje"/>
    <s v="Valor  de Bonos pensionales  pagados en el periodo sobre el Presupuesto asignado para el pago de bonos pensionales en el periodo por cien (100)"/>
    <s v="(V1 / V2) * 100"/>
    <x v="3"/>
    <x v="37"/>
    <x v="51"/>
    <n v="0.08"/>
    <n v="0.08"/>
    <n v="0.18"/>
    <n v="0.16"/>
    <n v="0.59"/>
    <n v="0.02"/>
    <n v="6.68"/>
    <n v="-1.1299999999999999"/>
    <m/>
    <m/>
    <m/>
    <m/>
    <m/>
    <m/>
    <m/>
    <x v="75"/>
    <x v="112"/>
    <n v="0"/>
    <n v="0"/>
    <s v=""/>
    <x v="2"/>
    <x v="1"/>
    <s v="CRÍTICO"/>
    <x v="0"/>
    <x v="0"/>
    <m/>
    <m/>
  </r>
  <r>
    <n v="184"/>
    <s v="Cali progresa contigo 2016 - 2019"/>
    <m/>
    <m/>
    <m/>
    <s v="Gestión del Talento Humano"/>
    <x v="1"/>
    <s v="MATH02.06"/>
    <x v="29"/>
    <m/>
    <m/>
    <x v="183"/>
    <x v="183"/>
    <x v="0"/>
    <x v="0"/>
    <m/>
    <m/>
    <s v="Departamento Administrativo de Desarrollo e Innovación Institucional"/>
    <s v="EFICACIA"/>
    <s v="Porcentaje"/>
    <s v="V1 = Número de distribuciones y/o traslados._x000a__x000a_V2 =Total de personal Activo de la administración municipal en el periodo."/>
    <s v="(V1 / V2) * 100"/>
    <x v="3"/>
    <x v="15"/>
    <x v="42"/>
    <m/>
    <m/>
    <n v="2.7000000000000001E-3"/>
    <n v="3.7000000000000002E-3"/>
    <n v="4.3E-3"/>
    <n v="5.3248136315228972E-4"/>
    <n v="2.1265284423179162E-3"/>
    <n v="5.3078556263269638E-4"/>
    <m/>
    <m/>
    <m/>
    <m/>
    <m/>
    <m/>
    <m/>
    <x v="76"/>
    <x v="113"/>
    <e v="#DIV/0!"/>
    <e v="#DIV/0!"/>
    <s v="POSITIVA"/>
    <x v="2"/>
    <x v="0"/>
    <e v="#DIV/0!"/>
    <x v="2"/>
    <x v="0"/>
    <m/>
    <m/>
  </r>
  <r>
    <n v="185"/>
    <s v="Cali progresa contigo 2016 - 2019"/>
    <m/>
    <m/>
    <m/>
    <s v="Gestión del Talento Humano"/>
    <x v="1"/>
    <s v="MATH02.06"/>
    <x v="29"/>
    <m/>
    <m/>
    <x v="184"/>
    <x v="184"/>
    <x v="0"/>
    <x v="0"/>
    <m/>
    <m/>
    <s v="Departamento Administrativo de Desarrollo e Innovación Institucional"/>
    <s v="EFECTIVIDAD"/>
    <s v="Porcentaje"/>
    <s v="V1 = Número de empleos ocupados por personal femenino en el máximo nivel decisorio._x000a__x000a_V2 =Total de empleos ocupados por funcionarios públicos en el máximo nivel decisorio."/>
    <s v="(V1 / V2) * 100"/>
    <x v="3"/>
    <x v="13"/>
    <x v="0"/>
    <m/>
    <m/>
    <n v="0.46"/>
    <n v="0.5"/>
    <n v="0.5"/>
    <n v="0.46"/>
    <n v="0.46"/>
    <n v="0.46"/>
    <m/>
    <m/>
    <m/>
    <m/>
    <m/>
    <m/>
    <m/>
    <x v="77"/>
    <x v="114"/>
    <m/>
    <m/>
    <s v="POSITIVA"/>
    <x v="2"/>
    <x v="0"/>
    <s v="NO APLICA"/>
    <x v="0"/>
    <x v="0"/>
    <m/>
    <m/>
  </r>
  <r>
    <n v="186"/>
    <s v="Cali progresa contigo 2016 - 2019"/>
    <m/>
    <m/>
    <m/>
    <s v="Gestión del Talento Humano"/>
    <x v="1"/>
    <s v="MATH02.06"/>
    <x v="29"/>
    <m/>
    <m/>
    <x v="185"/>
    <x v="185"/>
    <x v="0"/>
    <x v="0"/>
    <m/>
    <m/>
    <s v="Departamento Administrativo de Desarrollo e Innovación Institucional"/>
    <s v="EFECTIVIDAD"/>
    <s v="Porcentaje"/>
    <s v="V1 = Número de empleos ocupados por personal femenino en otros niveles decisorios._x000a__x000a_V2 =Total de empleos ocupados por funcionarios públicos en otros niveles decisorios."/>
    <s v="(V1 / V2) * 100"/>
    <x v="3"/>
    <x v="13"/>
    <x v="0"/>
    <m/>
    <m/>
    <n v="0.44"/>
    <n v="0.43"/>
    <n v="0.43"/>
    <n v="0.44"/>
    <n v="0.44"/>
    <n v="0.44"/>
    <m/>
    <m/>
    <m/>
    <m/>
    <m/>
    <m/>
    <m/>
    <x v="78"/>
    <x v="115"/>
    <e v="#DIV/0!"/>
    <e v="#DIV/0!"/>
    <s v="POSITIVA"/>
    <x v="2"/>
    <x v="0"/>
    <e v="#DIV/0!"/>
    <x v="2"/>
    <x v="0"/>
    <m/>
    <m/>
  </r>
  <r>
    <n v="187"/>
    <s v="Cali progresa contigo 2016 - 2019"/>
    <m/>
    <m/>
    <m/>
    <s v="Gestión del Talento Humano"/>
    <x v="1"/>
    <s v="MATH02.06"/>
    <x v="29"/>
    <m/>
    <m/>
    <x v="186"/>
    <x v="186"/>
    <x v="0"/>
    <x v="0"/>
    <m/>
    <m/>
    <s v="Departamento Administrativo de Desarrollo e Innovación Institucional"/>
    <s v="EFECTIVIDAD"/>
    <s v="Porcentaje"/>
    <s v="Porcentaje de solicitudes de revisión válidas en los resultados de los procesos de selección internos del periodo actual sobre Porcentaje de solicitudes de revisión válidas en los resultados de los procesos de selección internos del periodo anterior._x000a__x000a_V2=Porcentaje de solicitudes de revisión válidas en los resultados de los procesos de selección internos del periodo anterior."/>
    <s v="( V1 - V2 ) / V2 *100"/>
    <x v="1"/>
    <x v="38"/>
    <x v="52"/>
    <n v="-0.1"/>
    <n v="-0.1"/>
    <n v="0"/>
    <m/>
    <m/>
    <n v="0"/>
    <m/>
    <m/>
    <m/>
    <m/>
    <m/>
    <m/>
    <m/>
    <m/>
    <m/>
    <x v="32"/>
    <x v="33"/>
    <n v="0"/>
    <n v="0"/>
    <s v=""/>
    <x v="1"/>
    <x v="1"/>
    <s v="CRÍTICO"/>
    <x v="0"/>
    <x v="0"/>
    <m/>
    <m/>
  </r>
  <r>
    <n v="188"/>
    <s v="Cali progresa contigo 2016 - 2019"/>
    <m/>
    <m/>
    <m/>
    <s v="Gestión del Talento Humano"/>
    <x v="1"/>
    <s v="MATH02.06"/>
    <x v="29"/>
    <m/>
    <m/>
    <x v="187"/>
    <x v="187"/>
    <x v="0"/>
    <x v="0"/>
    <m/>
    <m/>
    <s v="Departamento Administrativo de Desarrollo e Innovación Institucional"/>
    <s v="EFICIENCIA"/>
    <s v="Días"/>
    <s v="V1=Sumatoria de los días empleados en la provision de empleos vacantes._x000a__x000a_V2=Numero de empleos vacantes provistos."/>
    <s v="(V1 / V2)"/>
    <x v="1"/>
    <x v="39"/>
    <x v="53"/>
    <n v="150"/>
    <n v="150"/>
    <n v="22.8"/>
    <m/>
    <m/>
    <n v="32.4"/>
    <m/>
    <m/>
    <m/>
    <m/>
    <m/>
    <m/>
    <m/>
    <m/>
    <m/>
    <x v="79"/>
    <x v="116"/>
    <n v="0"/>
    <n v="0"/>
    <s v="POSITIVA"/>
    <x v="2"/>
    <x v="0"/>
    <s v="CRÍTICO"/>
    <x v="0"/>
    <x v="0"/>
    <m/>
    <m/>
  </r>
  <r>
    <n v="189"/>
    <s v="Cali progresa contigo 2016 - 2019"/>
    <m/>
    <m/>
    <m/>
    <s v="Gestión del Talento Humano"/>
    <x v="1"/>
    <s v="MATH02.06"/>
    <x v="29"/>
    <m/>
    <m/>
    <x v="188"/>
    <x v="188"/>
    <x v="0"/>
    <x v="0"/>
    <m/>
    <m/>
    <s v="Departamento Administrativo de Desarrollo e Innovación Institucional"/>
    <s v="EFICACIA"/>
    <s v="Porcentaje"/>
    <s v="V1=Número de funcionarios reportados a la comisión nacional del servicio civil _x000a_V2=Número total de funcionarios públicos para gestión en el registro público de carrera administrativa"/>
    <s v="(V1 / V2) * 100"/>
    <x v="1"/>
    <x v="11"/>
    <x v="54"/>
    <n v="0.85"/>
    <n v="0.85"/>
    <n v="3.86"/>
    <m/>
    <m/>
    <n v="1.33"/>
    <m/>
    <m/>
    <m/>
    <m/>
    <m/>
    <m/>
    <m/>
    <m/>
    <m/>
    <x v="80"/>
    <x v="117"/>
    <n v="0"/>
    <n v="0"/>
    <s v="POSITIVA"/>
    <x v="2"/>
    <x v="0"/>
    <s v="CRÍTICO"/>
    <x v="0"/>
    <x v="0"/>
    <m/>
    <m/>
  </r>
  <r>
    <n v="190"/>
    <s v="Cali progresa contigo 2016 - 2019"/>
    <m/>
    <m/>
    <m/>
    <s v="Gestión del Talento Humano"/>
    <x v="1"/>
    <s v="MATH02.06"/>
    <x v="29"/>
    <m/>
    <m/>
    <x v="189"/>
    <x v="189"/>
    <x v="0"/>
    <x v="0"/>
    <m/>
    <m/>
    <s v="Departamento Administrativo de Desarrollo e Innovación Institucional"/>
    <s v="EFICACIA"/>
    <s v="Porcentaje"/>
    <s v="V1 = Número de facilitadores capacitados en evaluación de desempeño_x000a__x000a_V2= Número total de facilitadores asignados mediante acto administrativo por la entidad"/>
    <s v="(V1 / V2) * 100"/>
    <x v="1"/>
    <x v="21"/>
    <x v="3"/>
    <n v="0.9"/>
    <n v="0.9"/>
    <n v="0.77"/>
    <m/>
    <m/>
    <n v="0.86"/>
    <m/>
    <m/>
    <m/>
    <m/>
    <m/>
    <m/>
    <m/>
    <m/>
    <m/>
    <x v="81"/>
    <x v="118"/>
    <n v="0"/>
    <n v="0"/>
    <s v=""/>
    <x v="2"/>
    <x v="0"/>
    <s v="CRÍTICO"/>
    <x v="0"/>
    <x v="0"/>
    <m/>
    <m/>
  </r>
  <r>
    <n v="191"/>
    <s v="Cali progresa contigo 2016 - 2019"/>
    <m/>
    <m/>
    <m/>
    <s v="Gestión del Talento Humano"/>
    <x v="1"/>
    <s v="MATH02.06"/>
    <x v="29"/>
    <m/>
    <m/>
    <x v="190"/>
    <x v="190"/>
    <x v="0"/>
    <x v="0"/>
    <m/>
    <m/>
    <s v="Departamento Administrativo de Desarrollo e Innovación Institucional"/>
    <s v="EFICIENCIA"/>
    <s v="Porcentaje"/>
    <s v="V1 = Número de servidores publicos de carrera administrativa con evaluacion definitiva periodo anual u ordinario reportada oportunamente a la Subdireccion de Gestion Estrategica del Talento Humano_x000a__x000a_V2=Número total de servidores publicos de carrera administrativa"/>
    <s v="(V1 / V2) * 100"/>
    <x v="2"/>
    <x v="0"/>
    <x v="8"/>
    <m/>
    <n v="0.9"/>
    <m/>
    <m/>
    <m/>
    <m/>
    <m/>
    <m/>
    <m/>
    <m/>
    <m/>
    <m/>
    <m/>
    <m/>
    <m/>
    <x v="0"/>
    <x v="19"/>
    <e v="#DIV/0!"/>
    <e v="#REF!"/>
    <s v=""/>
    <x v="0"/>
    <x v="4"/>
    <e v="#DIV/0!"/>
    <x v="3"/>
    <x v="0"/>
    <m/>
    <m/>
  </r>
  <r>
    <n v="192"/>
    <s v="Cali progresa contigo 2016 - 2019"/>
    <m/>
    <m/>
    <m/>
    <s v="Gestión del Talento Humano"/>
    <x v="1"/>
    <s v="MATH02.06"/>
    <x v="29"/>
    <m/>
    <m/>
    <x v="191"/>
    <x v="191"/>
    <x v="0"/>
    <x v="0"/>
    <m/>
    <m/>
    <s v="Departamento Administrativo de Desarrollo e Innovación Institucional"/>
    <s v="EFECTIVIDAD"/>
    <s v="Porcentaje"/>
    <s v="V1 = Número Gerentes Publicos con evaluacion de Acuerdos de Gestion oportunamente reportada a la Subdireccion de Gestion Estrategica del Talento Humano_x000a__x000a_V2= Número total de Gerentes Publicos"/>
    <s v="(V1*V2)/100"/>
    <x v="2"/>
    <x v="0"/>
    <x v="8"/>
    <m/>
    <n v="1"/>
    <m/>
    <m/>
    <m/>
    <m/>
    <m/>
    <m/>
    <m/>
    <m/>
    <m/>
    <m/>
    <m/>
    <m/>
    <m/>
    <x v="0"/>
    <x v="19"/>
    <e v="#DIV/0!"/>
    <e v="#REF!"/>
    <s v=""/>
    <x v="0"/>
    <x v="4"/>
    <e v="#DIV/0!"/>
    <x v="3"/>
    <x v="0"/>
    <m/>
    <m/>
  </r>
  <r>
    <n v="193"/>
    <s v="Cali progresa contigo 2016 - 2019"/>
    <m/>
    <m/>
    <m/>
    <s v="Gestión del Talento Humano"/>
    <x v="1"/>
    <s v="MATH02.06"/>
    <x v="29"/>
    <m/>
    <m/>
    <x v="192"/>
    <x v="192"/>
    <x v="0"/>
    <x v="0"/>
    <m/>
    <m/>
    <s v="Departamento Administrativo de Desarrollo e Innovación Institucional"/>
    <s v="EFICACIA"/>
    <s v="Porcentaje"/>
    <s v="V1=Número de actividades de bienestar realizadas_x000a__x000a_V2=Número total de actividades de bienestar programadas"/>
    <s v="(V1 / V2) * 100"/>
    <x v="1"/>
    <x v="18"/>
    <x v="26"/>
    <n v="0.8"/>
    <n v="0.8"/>
    <n v="1"/>
    <m/>
    <m/>
    <n v="1"/>
    <m/>
    <m/>
    <m/>
    <m/>
    <m/>
    <m/>
    <m/>
    <m/>
    <m/>
    <x v="82"/>
    <x v="119"/>
    <m/>
    <n v="1.25"/>
    <s v="POSITIVA"/>
    <x v="2"/>
    <x v="0"/>
    <s v="NO APLICA"/>
    <x v="4"/>
    <x v="0"/>
    <m/>
    <m/>
  </r>
  <r>
    <n v="194"/>
    <s v="Cali progresa contigo 2016 - 2019"/>
    <m/>
    <m/>
    <m/>
    <s v="Gestión del Talento Humano"/>
    <x v="1"/>
    <s v="MATH02.06"/>
    <x v="29"/>
    <m/>
    <m/>
    <x v="193"/>
    <x v="193"/>
    <x v="0"/>
    <x v="0"/>
    <m/>
    <m/>
    <s v="Departamento Administrativo de Desarrollo e Innovación Institucional"/>
    <s v="EFICACIA"/>
    <s v="Porcentaje"/>
    <s v="V1 = Número de servidores públicos con inducción y/o reinducción recibida_x000a__x000a_V2 = Número total de servidores públicos que ingresaron y/o presentaron movilidad en planta"/>
    <s v="( V1 / V2 ) *100"/>
    <x v="1"/>
    <x v="18"/>
    <x v="26"/>
    <n v="0.8"/>
    <n v="0.8"/>
    <n v="0.94"/>
    <m/>
    <m/>
    <n v="1.04"/>
    <m/>
    <m/>
    <m/>
    <m/>
    <m/>
    <m/>
    <m/>
    <m/>
    <m/>
    <x v="83"/>
    <x v="120"/>
    <n v="0"/>
    <n v="0"/>
    <s v="POSITIVA"/>
    <x v="2"/>
    <x v="0"/>
    <s v="CRÍTICO"/>
    <x v="0"/>
    <x v="0"/>
    <m/>
    <m/>
  </r>
  <r>
    <n v="195"/>
    <s v="Cali progresa contigo 2016 - 2019"/>
    <m/>
    <m/>
    <m/>
    <s v="Gestión del Talento Humano"/>
    <x v="1"/>
    <s v="MATH02.06"/>
    <x v="29"/>
    <m/>
    <m/>
    <x v="194"/>
    <x v="194"/>
    <x v="0"/>
    <x v="0"/>
    <m/>
    <m/>
    <s v="Departamento Administrativo de Desarrollo e Innovación Institucional"/>
    <s v="EFICACIA"/>
    <s v="Porcentaje"/>
    <s v="V1=Número de servidores públicos asistentes a las capacitaciones programadas del PIC_x000a__x000a_V2=Número total de servidores públicos convocados a las capacitaciones programadas del PIC"/>
    <s v="( V1 / V2 ) *100"/>
    <x v="1"/>
    <x v="18"/>
    <x v="26"/>
    <n v="0.8"/>
    <n v="0.8"/>
    <n v="0.88"/>
    <m/>
    <m/>
    <n v="0.97"/>
    <m/>
    <m/>
    <m/>
    <m/>
    <m/>
    <m/>
    <m/>
    <m/>
    <m/>
    <x v="30"/>
    <x v="121"/>
    <n v="0"/>
    <n v="0"/>
    <s v="POSITIVA"/>
    <x v="2"/>
    <x v="0"/>
    <s v="CRÍTICO"/>
    <x v="0"/>
    <x v="0"/>
    <m/>
    <m/>
  </r>
  <r>
    <n v="196"/>
    <s v="Cali progresa contigo 2016 - 2019"/>
    <m/>
    <m/>
    <m/>
    <s v="Gestión del Talento Humano"/>
    <x v="1"/>
    <s v="MATH02.06"/>
    <x v="29"/>
    <m/>
    <m/>
    <x v="195"/>
    <x v="195"/>
    <x v="0"/>
    <x v="0"/>
    <m/>
    <m/>
    <s v="Departamento Administrativo de Desarrollo e Innovación Institucional"/>
    <s v="EFICACIA"/>
    <s v="Porcentaje"/>
    <s v="V1=Número de historias laborales actualizadas_x000a__x000a_V2=Número total de historias laborales de los servidores públicos activos, jubilados y/o pensionados del Municipio de Santiago de Cali"/>
    <s v="( V1 / V2 ) *100"/>
    <x v="1"/>
    <x v="2"/>
    <x v="5"/>
    <n v="1"/>
    <n v="1"/>
    <n v="1"/>
    <m/>
    <m/>
    <n v="0.51"/>
    <m/>
    <m/>
    <m/>
    <m/>
    <m/>
    <m/>
    <m/>
    <m/>
    <m/>
    <x v="9"/>
    <x v="122"/>
    <n v="0"/>
    <n v="0"/>
    <s v=""/>
    <x v="2"/>
    <x v="3"/>
    <s v="CRÍTICO"/>
    <x v="0"/>
    <x v="0"/>
    <m/>
    <m/>
  </r>
  <r>
    <n v="197"/>
    <s v="Cali progresa contigo 2016 - 2019"/>
    <m/>
    <m/>
    <m/>
    <s v="Gestión del Talento Humano"/>
    <x v="1"/>
    <s v="MATH02.06"/>
    <x v="29"/>
    <m/>
    <m/>
    <x v="196"/>
    <x v="196"/>
    <x v="0"/>
    <x v="0"/>
    <m/>
    <m/>
    <s v="Departamento Administrativo de Desarrollo e Innovación Institucional"/>
    <s v="EFICIENCIA"/>
    <s v="Porcentaje"/>
    <s v="V1=Sumatoria total del tiempo utilizado en la actualizacion de los expedientes laborales con los documentos aportados por los servidore publicos_x000a__x000a_V2=Número de expedientes laborales actualizados con los documentos aportados por los usuarios"/>
    <s v="( V1 / V2 )"/>
    <x v="1"/>
    <x v="40"/>
    <x v="50"/>
    <n v="5"/>
    <n v="5"/>
    <n v="0.93"/>
    <m/>
    <m/>
    <n v="0.93"/>
    <m/>
    <m/>
    <m/>
    <m/>
    <m/>
    <m/>
    <m/>
    <m/>
    <m/>
    <x v="84"/>
    <x v="123"/>
    <n v="0"/>
    <n v="0"/>
    <s v=""/>
    <x v="1"/>
    <x v="1"/>
    <s v="CRÍTICO"/>
    <x v="0"/>
    <x v="0"/>
    <m/>
    <m/>
  </r>
  <r>
    <n v="198"/>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MAJA01.02.02 Contractual, MAJA01.02.02 Poscontractual "/>
    <s v="Todos los procedimientos del proceso"/>
    <x v="197"/>
    <x v="197"/>
    <x v="0"/>
    <x v="0"/>
    <m/>
    <m/>
    <s v="Departamento Administrativo de Contratación"/>
    <s v="EFICIENCIA"/>
    <s v="Porcentaje"/>
    <s v="Número de Procesos de selección contractual iniciados en el SECOP dentro de las fechas estimadas (existentes en el PAA) sobre el  Número de Procesos de selección contratual programados en el PAA (en el trimestre) por cien (100)"/>
    <s v="(V1 / V2) * 100"/>
    <x v="1"/>
    <x v="2"/>
    <x v="5"/>
    <n v="1"/>
    <n v="1"/>
    <n v="0.97"/>
    <m/>
    <m/>
    <n v="0.92600000000000005"/>
    <m/>
    <m/>
    <m/>
    <m/>
    <m/>
    <m/>
    <m/>
    <m/>
    <m/>
    <x v="85"/>
    <x v="124"/>
    <n v="0"/>
    <n v="0"/>
    <s v=""/>
    <x v="2"/>
    <x v="0"/>
    <s v="CRÍTICO"/>
    <x v="0"/>
    <x v="6"/>
    <m/>
    <m/>
  </r>
  <r>
    <n v="199"/>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1 Precontractual"/>
    <s v="MAJA01.02.01.18.P08 Licitación pública. Aplica para conformación dinámica de la oferta, MAJA01.02.01.18.P09 Selección Abreviada - Menor cuantía, MAJA01.02.01.18.P10 Selección Abreviada – bienes y servicios de características técnicas uniformes y de común utilización – Subasta inversa presencial, MAJA01.02.01.18.P12 Grandes superficies, MAJA01.02.01.18.P14 Concurso de mérito – con precalificación y abierto"/>
    <x v="198"/>
    <x v="198"/>
    <x v="0"/>
    <x v="0"/>
    <m/>
    <m/>
    <s v="Departamento Administrativo de Contratación"/>
    <s v="EFICACIA"/>
    <s v="Porcentaje"/>
    <s v="Número de Procesos contractuales de Licitación Publica, menor cuantia, concurso de merito, selección Abreviada y Grandes superficies en los que se presenta mas de un oferente sobre el Número de Procesos de contratuales de Licitación Publica, menor cuantia, concurso de merito, selección Abreviada y Grandes superficies adjudicados por cien (100)"/>
    <s v="(V1 / V2) * 100"/>
    <x v="1"/>
    <x v="21"/>
    <x v="3"/>
    <n v="0.9"/>
    <n v="0.9"/>
    <n v="0.74226804123711343"/>
    <m/>
    <m/>
    <n v="0.76800000000000002"/>
    <m/>
    <m/>
    <m/>
    <m/>
    <m/>
    <m/>
    <m/>
    <m/>
    <m/>
    <x v="86"/>
    <x v="125"/>
    <n v="0"/>
    <n v="0"/>
    <s v=""/>
    <x v="2"/>
    <x v="0"/>
    <s v="CRÍTICO"/>
    <x v="0"/>
    <x v="6"/>
    <m/>
    <m/>
  </r>
  <r>
    <n v="200"/>
    <s v="Cali progresa contigo 2016 - 2019"/>
    <s v="5. Cali participativa y bien gobernada"/>
    <s v="5.2. Modernización institucional con transparencia y dignificación del servicio público"/>
    <s v="5.2.2. Gestión pública efectiva y transparente"/>
    <s v="MAJA01 Gestión Jurídico Administrativa"/>
    <x v="1"/>
    <s v="MAJA01.02 "/>
    <x v="30"/>
    <s v="MAJA01.02.02 Contractual, MAJA01.02.03 Poscontractual"/>
    <s v="MAJA01.02.02.18.P09 Supervisión, MAJA01.02.03.18.P01 Liquidación del Contrato"/>
    <x v="199"/>
    <x v="199"/>
    <x v="0"/>
    <x v="0"/>
    <m/>
    <m/>
    <s v="Departamento Administrativo de Contratación"/>
    <s v="EFECTIVIDAD"/>
    <s v="Porcentaje"/>
    <s v="Número de Proveedores con contrato ejecutado con calificación buena o superior sobre el Número de Proveedores que suministraton bienes y servicios en el periodo por cien (100)"/>
    <s v="(V1 / V2) * 100"/>
    <x v="1"/>
    <x v="2"/>
    <x v="5"/>
    <n v="1"/>
    <n v="1"/>
    <n v="1"/>
    <m/>
    <m/>
    <n v="1"/>
    <m/>
    <m/>
    <m/>
    <m/>
    <m/>
    <m/>
    <m/>
    <m/>
    <m/>
    <x v="9"/>
    <x v="23"/>
    <n v="0"/>
    <n v="0"/>
    <s v=""/>
    <x v="2"/>
    <x v="0"/>
    <s v="CRÍTICO"/>
    <x v="0"/>
    <x v="6"/>
    <m/>
    <m/>
  </r>
  <r>
    <n v="201"/>
    <s v="Cali progresa contigo 2016 - 2019"/>
    <s v="5. Cali participativa y bien gobernada"/>
    <s v="5.3. Participación Ciudadana"/>
    <s v="5.3.1 Ciudadania Activa y Participativa "/>
    <s v="MMPS04 Participación Social "/>
    <x v="0"/>
    <s v="MMPS04.01 "/>
    <x v="31"/>
    <s v="No Aplica"/>
    <s v="MMPS04.01.18.P01  Promoción de Control Social"/>
    <x v="200"/>
    <x v="200"/>
    <x v="0"/>
    <x v="0"/>
    <m/>
    <m/>
    <s v="Secretaría de Desarrollo Territorial y Participacion Ciudadana"/>
    <s v="EFICACIA"/>
    <s v="Porcentaje"/>
    <s v="Número de proyectos de inversión por organismo con acciones orientadas al control social que cumplen los lineamientos proporcionados por la SDTYPC en la etapa de ejecución sobre Número total de proyectos de inversión en la fase de ejecución por organismo."/>
    <s v="(V1 / V2) * 100"/>
    <x v="0"/>
    <x v="0"/>
    <x v="29"/>
    <m/>
    <n v="0.2"/>
    <n v="0.38"/>
    <m/>
    <m/>
    <m/>
    <m/>
    <m/>
    <m/>
    <m/>
    <m/>
    <m/>
    <m/>
    <m/>
    <m/>
    <x v="0"/>
    <x v="3"/>
    <m/>
    <n v="0"/>
    <s v="POSITIVA"/>
    <x v="0"/>
    <x v="0"/>
    <s v="NO APLICA"/>
    <x v="0"/>
    <x v="5"/>
    <m/>
    <m/>
  </r>
  <r>
    <n v="202"/>
    <s v="Cali progresa contigo 2016 - 2019"/>
    <s v="5. Cali participativa y bien gobernada"/>
    <s v="5.3. Participación Ciudadana"/>
    <s v="5.3.1 Ciudadania Activa y Participativa "/>
    <s v="MMPS04 Participación Social "/>
    <x v="0"/>
    <s v="MMPS04.01 "/>
    <x v="31"/>
    <s v="No Aplica"/>
    <s v="MMPS04.01.18.P05  Planeación Participativa "/>
    <x v="201"/>
    <x v="201"/>
    <x v="0"/>
    <x v="0"/>
    <m/>
    <m/>
    <s v="Secretaría de Desarrollo Territorial y Participacion Ciudadana"/>
    <s v="EFICACIA"/>
    <s v="Porcentaje"/>
    <s v="Número proyectos de inversión en las fases de diagnóstico y formulación en los cuales se cumplieron acciones orientadas ha integrar al fortalecimiento de la participación efectivda de la ciudadana sobre Número proyectos de inversión en las fases de diagnóstico y formulación"/>
    <s v="(V1 / V2) * 100"/>
    <x v="0"/>
    <x v="0"/>
    <x v="29"/>
    <m/>
    <n v="0.2"/>
    <n v="0.5"/>
    <m/>
    <m/>
    <m/>
    <m/>
    <m/>
    <m/>
    <m/>
    <m/>
    <m/>
    <m/>
    <m/>
    <m/>
    <x v="0"/>
    <x v="8"/>
    <m/>
    <n v="0"/>
    <s v="POSITIVA"/>
    <x v="0"/>
    <x v="0"/>
    <s v="NO APLICA"/>
    <x v="0"/>
    <x v="5"/>
    <m/>
    <m/>
  </r>
  <r>
    <n v="203"/>
    <s v="Cali progresa contigo 2016 - 2019"/>
    <s v="5. Cali participativa y bien gobernada"/>
    <s v="5.3. Participación Ciudadana"/>
    <s v="5.3.1 Ciudadania Activa y Participativa "/>
    <s v="MMPS04 Participación Social "/>
    <x v="0"/>
    <s v="MMPS04.01 "/>
    <x v="31"/>
    <s v="No Aplica"/>
    <s v="MMPS04.01.18.P02  Promoción y Fortalecimiento de la Participación "/>
    <x v="202"/>
    <x v="202"/>
    <x v="0"/>
    <x v="0"/>
    <m/>
    <m/>
    <s v="Secretaría de Desarrollo Territorial y Participacion Ciudadana"/>
    <s v="EFICACIA"/>
    <s v="Porcentaje"/>
    <s v="Número actividades realizadas y que fueron planeadas, Orientadas a la promoción y fortalecimiento de la participación de los organismos en el periodo evaluado sobre Número de actividades planeadas Orientadas a la promoción y Fortalecimiento de la participación de los organismos en el periodo evaluado."/>
    <s v="(V1 / V2) * 101"/>
    <x v="0"/>
    <x v="0"/>
    <x v="29"/>
    <m/>
    <n v="0.2"/>
    <n v="0.92"/>
    <m/>
    <m/>
    <m/>
    <m/>
    <m/>
    <m/>
    <m/>
    <m/>
    <m/>
    <m/>
    <m/>
    <m/>
    <x v="0"/>
    <x v="126"/>
    <m/>
    <n v="0"/>
    <s v="POSITIVA"/>
    <x v="0"/>
    <x v="0"/>
    <s v="NO APLICA"/>
    <x v="0"/>
    <x v="5"/>
    <m/>
    <m/>
  </r>
  <r>
    <n v="204"/>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x v="203"/>
    <x v="203"/>
    <x v="0"/>
    <x v="0"/>
    <m/>
    <m/>
    <s v="Secretaria de Gestion del Riesgo, Emergencia y Desastres"/>
    <s v="EFICACIA"/>
    <s v="Porcentaje"/>
    <s v="Numero visitas técnicas de conceptos técnicos de vulnerabilidad ejecutadas sobre Numero visitas técnicas de conceptos técnicos de vulnerabilidad solicitadas "/>
    <s v="V1/V2*100"/>
    <x v="3"/>
    <x v="41"/>
    <x v="55"/>
    <n v="0.45"/>
    <n v="0.45"/>
    <n v="1.3"/>
    <n v="1.03125"/>
    <n v="2.1666666666666665"/>
    <n v="1.6875"/>
    <n v="0.82222222222222219"/>
    <n v="0.84444444444444444"/>
    <m/>
    <m/>
    <m/>
    <m/>
    <m/>
    <m/>
    <m/>
    <x v="87"/>
    <x v="127"/>
    <n v="0"/>
    <n v="0"/>
    <s v="POSITIVA"/>
    <x v="2"/>
    <x v="0"/>
    <s v="CRÍTICO"/>
    <x v="0"/>
    <x v="6"/>
    <s v="Revisar meta vs indicador y cumplimiento con líderes de proceso"/>
    <m/>
  </r>
  <r>
    <n v="205"/>
    <s v="Cali progresa contigo 2016 - 2019"/>
    <s v="2. Cali amable y sostenible"/>
    <s v="2.5 Gestion integral del riesgo de desastres"/>
    <s v="2.5.1 Conocimiento del riesgo"/>
    <s v="MMCS03 Convivencia y seguridad"/>
    <x v="0"/>
    <s v="MMCS03.05 "/>
    <x v="32"/>
    <s v="MECS03.05.01 Reduccion del riesgo de desastres"/>
    <s v="MMCS03.05.01.18.P02 Prevencion y mitigacion del riesgo del Subproceso: Reduccion del riesgo de desastres"/>
    <x v="204"/>
    <x v="204"/>
    <x v="0"/>
    <x v="0"/>
    <m/>
    <m/>
    <s v="Secretaria de Gestion del Riesgo, Emergencia y Desastres"/>
    <s v="EFICACIA"/>
    <s v="Porcentaje"/>
    <s v="Numero de capacitaciones y entrenamientos de prevencionistas  realizadas sobre Numero de capacitaciones y entrenamientos programados"/>
    <s v="V1/V2*100"/>
    <x v="1"/>
    <x v="42"/>
    <x v="56"/>
    <n v="0.32"/>
    <n v="0.33"/>
    <n v="0"/>
    <m/>
    <m/>
    <n v="0"/>
    <m/>
    <m/>
    <m/>
    <m/>
    <m/>
    <m/>
    <m/>
    <m/>
    <m/>
    <x v="32"/>
    <x v="33"/>
    <n v="0"/>
    <n v="0"/>
    <s v=""/>
    <x v="1"/>
    <x v="1"/>
    <s v="CRÍTICO"/>
    <x v="0"/>
    <x v="6"/>
    <s v="No hay contrato adjudicado"/>
    <m/>
  </r>
  <r>
    <n v="206"/>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x v="205"/>
    <x v="205"/>
    <x v="0"/>
    <x v="0"/>
    <m/>
    <m/>
    <s v="Secretaria de Movilidad"/>
    <s v="EFICIENCIA"/>
    <s v="Minutos"/>
    <s v="V1: Sumatoria de las diferencias entre los tiempos de llegada y tiempos de reporte  del incidente y/o accidente de transito           _x000a_V2: Numero de incidentes y/o accidentes de transito           _x000a_"/>
    <s v="V1/V2"/>
    <x v="3"/>
    <x v="14"/>
    <x v="39"/>
    <n v="23"/>
    <n v="23"/>
    <d v="1899-12-30T22:33:00"/>
    <d v="1899-12-30T21:32:00"/>
    <d v="1899-12-30T22:09:00"/>
    <d v="1899-12-30T23:07:00"/>
    <d v="1899-12-30T23:12:00"/>
    <d v="1899-12-30T23:08:00"/>
    <m/>
    <m/>
    <m/>
    <m/>
    <m/>
    <m/>
    <m/>
    <x v="88"/>
    <x v="128"/>
    <e v="#REF!"/>
    <n v="0"/>
    <s v=""/>
    <x v="3"/>
    <x v="0"/>
    <e v="#REF!"/>
    <x v="4"/>
    <x v="2"/>
    <s v="Está en proceso de modificación"/>
    <m/>
  </r>
  <r>
    <n v="207"/>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1  Regulación del Tránsito "/>
    <s v="MMCS.03.03.01.18.P03 Atención de accidentes e incidentes de tránsito "/>
    <x v="206"/>
    <x v="206"/>
    <x v="0"/>
    <x v="0"/>
    <m/>
    <m/>
    <s v="Secretaria de Movilidad"/>
    <s v="EFECTIVIDAD"/>
    <s v="Tasa por 100.000 habitantes "/>
    <s v="V1= Número de defunciones por accidentes de tránsito           _x000a_V2 = Número de habitantes del municipio de Santiago de Cali            _x000a_"/>
    <s v="V1/V2 x 100.000"/>
    <x v="3"/>
    <x v="43"/>
    <x v="57"/>
    <n v="9"/>
    <n v="9"/>
    <s v="1,51"/>
    <s v="1,39"/>
    <n v="1.59"/>
    <n v="0.94"/>
    <n v="1.06"/>
    <n v="0.94"/>
    <m/>
    <m/>
    <m/>
    <m/>
    <m/>
    <m/>
    <m/>
    <x v="89"/>
    <x v="129"/>
    <n v="1"/>
    <n v="1"/>
    <s v=""/>
    <x v="8"/>
    <x v="0"/>
    <s v="SOBRESALIENTE"/>
    <x v="4"/>
    <x v="2"/>
    <m/>
    <m/>
  </r>
  <r>
    <n v="208"/>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3 Campañas educativas"/>
    <x v="207"/>
    <x v="207"/>
    <x v="0"/>
    <x v="0"/>
    <m/>
    <m/>
    <s v="Secretaria de Movilidad"/>
    <s v="EFICACIA"/>
    <s v="Porcentaje"/>
    <s v="V1 = Número de aulas moviles realizadas al trimestre          _x000a_V2 = Número de aulas moviles programadas al trimestre          _x000a_"/>
    <s v="(V1 / V2) * 100"/>
    <x v="1"/>
    <x v="21"/>
    <x v="3"/>
    <n v="0.9"/>
    <n v="0.9"/>
    <n v="0.92307692307692313"/>
    <m/>
    <m/>
    <n v="0.9"/>
    <m/>
    <m/>
    <m/>
    <m/>
    <m/>
    <m/>
    <m/>
    <m/>
    <m/>
    <x v="90"/>
    <x v="23"/>
    <n v="0"/>
    <n v="0"/>
    <s v=""/>
    <x v="3"/>
    <x v="0"/>
    <s v="CRÍTICO"/>
    <x v="0"/>
    <x v="2"/>
    <m/>
    <m/>
  </r>
  <r>
    <n v="209"/>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x v="208"/>
    <x v="208"/>
    <x v="0"/>
    <x v="0"/>
    <m/>
    <m/>
    <s v="Secretaria de Movilidad"/>
    <s v="EFICACIA"/>
    <s v="Porcentaje"/>
    <s v="V1 = Número de Establecimientos Educativos atendidos al trimestre de la  vigencia actual           _x000a_V2 = Número de Establecimientos Educativos atendidos al trimestre  de  la vigencia anterior          _x000a_"/>
    <s v="((V1-V2)/V2) x 100"/>
    <x v="1"/>
    <x v="1"/>
    <x v="1"/>
    <n v="7.0000000000000007E-2"/>
    <n v="7.0000000000000007E-2"/>
    <n v="-0.4"/>
    <m/>
    <m/>
    <n v="0.19"/>
    <m/>
    <m/>
    <m/>
    <m/>
    <m/>
    <m/>
    <m/>
    <m/>
    <m/>
    <x v="91"/>
    <x v="130"/>
    <n v="0"/>
    <n v="0"/>
    <s v="POSITIVA"/>
    <x v="2"/>
    <x v="0"/>
    <s v="CRÍTICO"/>
    <x v="0"/>
    <x v="2"/>
    <m/>
    <m/>
  </r>
  <r>
    <n v="210"/>
    <s v="Cali progresa contigo 2016 - 2019"/>
    <s v="2. Cali amable y sostenible"/>
    <s v="2.1. Movilidad sostenible, saludable,  segura y accesible"/>
    <s v="2.1.5. Regulación, control y gestión para  la optimización del tráfico y la seguridad vial "/>
    <s v="MMCS03 Convivencia y Seguridad"/>
    <x v="0"/>
    <s v="MMCS03.03 "/>
    <x v="33"/>
    <s v="MMCS03.03.04  Servicio integral a conductores, infractores y demás usuarios de las vías"/>
    <s v="MMCS03.03.04.18P04  Implementación de estrategias pedagogicas en seguridad vial para comunidades educativas "/>
    <x v="209"/>
    <x v="209"/>
    <x v="0"/>
    <x v="0"/>
    <m/>
    <m/>
    <s v="Secretaria de Movilidad"/>
    <s v="EFICACIA"/>
    <s v="Porcentaje"/>
    <s v="V1 = Número de usuarios atendidos de las instituciones educativas atendidas al trimestre de la  vigencia actual          _x000a_V2 = Número de usuarios atendidos de las instituciones atendidas al trimestre en la vigencia anterior          _x000a_"/>
    <s v="((V1-V2)/V2) x 101"/>
    <x v="1"/>
    <x v="44"/>
    <x v="58"/>
    <n v="7.0000000000000007E-2"/>
    <n v="7.0000000000000007E-2"/>
    <n v="-1.3392857142857142E-2"/>
    <m/>
    <m/>
    <n v="0.33"/>
    <m/>
    <m/>
    <m/>
    <m/>
    <m/>
    <m/>
    <m/>
    <m/>
    <m/>
    <x v="92"/>
    <x v="131"/>
    <n v="0"/>
    <n v="0"/>
    <s v="POSITIVA"/>
    <x v="2"/>
    <x v="0"/>
    <s v="CRÍTICO"/>
    <x v="0"/>
    <x v="2"/>
    <m/>
    <m/>
  </r>
  <r>
    <n v="211"/>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11.18.P03"/>
    <x v="210"/>
    <x v="210"/>
    <x v="0"/>
    <x v="0"/>
    <m/>
    <m/>
    <s v="Secretaría de Turismo"/>
    <s v="EFICACIA"/>
    <s v="Porcentaje"/>
    <s v="Número de estrategias promocionales desarrolladas sobre Número de estrategias promocionales proyectadas a realizar"/>
    <s v="V1/V2*100"/>
    <x v="0"/>
    <x v="0"/>
    <x v="0"/>
    <m/>
    <n v="0.7"/>
    <n v="0.3"/>
    <m/>
    <m/>
    <m/>
    <m/>
    <m/>
    <m/>
    <m/>
    <m/>
    <m/>
    <m/>
    <m/>
    <m/>
    <x v="0"/>
    <x v="23"/>
    <m/>
    <m/>
    <s v=""/>
    <x v="0"/>
    <x v="0"/>
    <s v="NO APLICA"/>
    <x v="5"/>
    <x v="5"/>
    <m/>
    <m/>
  </r>
  <r>
    <n v="212"/>
    <s v="Cali progresa contigo 2016 - 2019"/>
    <s v="4. Cali Emprendedora y Pujante"/>
    <s v="4.3. Componente:  Zonas de vocación económica  y marketing de ciudad"/>
    <s v="4.3.1. Programa:  Potencial turístico rural y urbano"/>
    <s v="DESARROLLO SOCIAL "/>
    <x v="0"/>
    <s v="MMDS01.11"/>
    <x v="34"/>
    <s v="No Aplica"/>
    <s v="MMDS01.11.18.P03 Promocion y Monitoreo del sector turístico"/>
    <x v="211"/>
    <x v="211"/>
    <x v="0"/>
    <x v="0"/>
    <m/>
    <m/>
    <s v="Secretaría de Turismo"/>
    <s v="EFICACIA"/>
    <s v="Porcentaje"/>
    <s v="Número de prestadores de servicios turísticos formados sobre Numero de prestadores de servicios turísticos a formar proyectados"/>
    <s v="V1/V2*100"/>
    <x v="0"/>
    <x v="0"/>
    <x v="28"/>
    <m/>
    <n v="0.6"/>
    <n v="0.50800000000000001"/>
    <m/>
    <m/>
    <m/>
    <m/>
    <m/>
    <m/>
    <m/>
    <m/>
    <m/>
    <m/>
    <m/>
    <m/>
    <x v="93"/>
    <x v="132"/>
    <m/>
    <m/>
    <s v="POSITIVA"/>
    <x v="0"/>
    <x v="0"/>
    <s v="NO APLICA"/>
    <x v="5"/>
    <x v="5"/>
    <m/>
    <m/>
  </r>
  <r>
    <n v="213"/>
    <s v="Cali progresa contigo 2016 - 2019"/>
    <s v="4. Cali Emprendedora y Pujante"/>
    <s v="4.3. Componente:  Zonas de vocación económica  y marketing de ciudad"/>
    <s v="4.3.1. Programa:  Potencial turístico rural y urbano"/>
    <s v="DESARROLLO SOCIAL "/>
    <x v="0"/>
    <s v="MMDS01.11"/>
    <x v="34"/>
    <s v="No Aplica"/>
    <s v="Promocion y Monitoreo del sector turístico MMDS01.09.06.18.P03"/>
    <x v="212"/>
    <x v="212"/>
    <x v="0"/>
    <x v="0"/>
    <m/>
    <m/>
    <s v="Secretaría de Turismo"/>
    <s v="EFICACIA"/>
    <s v="Porcentaje"/>
    <s v="Número de prestadores de servicios turísticos a los que se les realizó acompañamiento sobre Número de prestadores de servicios turísticos proyectados a realizar un  acompañamiento"/>
    <s v="V1/V2*100"/>
    <x v="0"/>
    <x v="0"/>
    <x v="28"/>
    <m/>
    <n v="0.6"/>
    <n v="1.1040000000000001"/>
    <m/>
    <m/>
    <m/>
    <m/>
    <m/>
    <m/>
    <m/>
    <m/>
    <m/>
    <m/>
    <m/>
    <m/>
    <x v="94"/>
    <x v="133"/>
    <m/>
    <m/>
    <s v="POSITIVA"/>
    <x v="0"/>
    <x v="0"/>
    <s v="NO APLICA"/>
    <x v="5"/>
    <x v="5"/>
    <m/>
    <m/>
  </r>
  <r>
    <n v="214"/>
    <s v="Cali progresa contigo 2016 - 2019"/>
    <s v="4. Cali Emprendedora y Pujante"/>
    <s v="3.5.4. Cali vitrina al mundo"/>
    <s v="3.5.4.3. Visita Cali"/>
    <s v="DESARROLLO SOCIAL "/>
    <x v="0"/>
    <s v="MMDS01.11"/>
    <x v="34"/>
    <s v="No Aplica"/>
    <s v="Desarrollo e Innovación del Producto Turístico MMDS01.11.18.P02"/>
    <x v="213"/>
    <x v="213"/>
    <x v="0"/>
    <x v="0"/>
    <m/>
    <m/>
    <s v="Secretaría de Turismo"/>
    <s v="EFICACIA"/>
    <s v="Porcentaje"/>
    <s v="Número de eventos  organizados sobre Número total de eventos a organizar  "/>
    <s v="V1/V2*100"/>
    <x v="1"/>
    <x v="15"/>
    <x v="0"/>
    <n v="0.35"/>
    <n v="0.3"/>
    <n v="0.11"/>
    <m/>
    <m/>
    <n v="0.37"/>
    <m/>
    <m/>
    <m/>
    <m/>
    <m/>
    <m/>
    <m/>
    <m/>
    <m/>
    <x v="95"/>
    <x v="134"/>
    <m/>
    <m/>
    <s v="POSITIVA"/>
    <x v="2"/>
    <x v="0"/>
    <s v="NO APLICA"/>
    <x v="5"/>
    <x v="5"/>
    <m/>
    <m/>
  </r>
  <r>
    <n v="215"/>
    <s v="Cali progresa contigo 2016 - 2019"/>
    <s v="4. Cali Emprendedora y Pujante"/>
    <s v="3.5.4. Cali vitrina al mundo "/>
    <s v="3.5.4.3. Visita Cali"/>
    <s v="DESARROLLO SOCIAL "/>
    <x v="0"/>
    <s v="MMDS01.11"/>
    <x v="34"/>
    <s v="No Aplica"/>
    <s v="Promoción y Monitoreo del Sector Turístico  MMDS01.09.06.18.P03"/>
    <x v="214"/>
    <x v="214"/>
    <x v="0"/>
    <x v="0"/>
    <m/>
    <m/>
    <s v="Secretaría de Turismo"/>
    <s v="EFICACIA"/>
    <s v="Porcentaje"/>
    <s v="Numero de eventos turísticos  en los cuales se participa sobre Número total de eventos  a participar programados"/>
    <m/>
    <x v="0"/>
    <x v="0"/>
    <x v="28"/>
    <m/>
    <n v="0.6"/>
    <n v="0.56000000000000005"/>
    <m/>
    <m/>
    <m/>
    <m/>
    <m/>
    <m/>
    <m/>
    <m/>
    <m/>
    <m/>
    <m/>
    <m/>
    <x v="0"/>
    <x v="135"/>
    <m/>
    <m/>
    <s v="POSITIVA"/>
    <x v="0"/>
    <x v="0"/>
    <m/>
    <x v="1"/>
    <x v="5"/>
    <m/>
    <m/>
  </r>
  <r>
    <n v="216"/>
    <s v="Cali progresa contigo 2016 - 2019"/>
    <s v="4. Cali Emprendedora y Pujante"/>
    <s v="4.3. Componente:  Zonas de vocación económica  y marketing de ciudad"/>
    <s v="4.3.1. Programa:  Potencial turístico rural y urbano"/>
    <s v="DESARROLLO SOCIAL "/>
    <x v="0"/>
    <s v="MMDS01.11"/>
    <x v="34"/>
    <s v="No Aplica"/>
    <s v="Planificación Turística MMDS01.11.18.P01"/>
    <x v="215"/>
    <x v="215"/>
    <x v="1"/>
    <x v="3"/>
    <m/>
    <m/>
    <s v="Secretaría de Turismo"/>
    <s v="EFICACIA"/>
    <s v="Porcentaje"/>
    <s v="Porcentaje de ejecución presupuestal de los proyectos de inversión de la Secretaría de Turísmo"/>
    <s v="V1/V2*100"/>
    <x v="1"/>
    <x v="15"/>
    <x v="0"/>
    <n v="0.5"/>
    <n v="0.15"/>
    <m/>
    <m/>
    <m/>
    <m/>
    <m/>
    <m/>
    <m/>
    <m/>
    <m/>
    <m/>
    <m/>
    <m/>
    <m/>
    <x v="0"/>
    <x v="19"/>
    <m/>
    <m/>
    <s v=""/>
    <x v="0"/>
    <x v="7"/>
    <s v="NO APLICA"/>
    <x v="5"/>
    <x v="5"/>
    <s v="SE INCORPORÓ EN JUNIO DE 2019"/>
    <m/>
  </r>
  <r>
    <n v="217"/>
    <s v="Cali progresa contigo 2016 - 2019"/>
    <s v="Cali participativa y bien gobernada _x000a_"/>
    <s v="Participación ciudadana "/>
    <s v="Ciudadanía activa y participativa."/>
    <s v="Convivencia y Seguridad"/>
    <x v="0"/>
    <s v="MMCS03.06 "/>
    <x v="35"/>
    <s v="MMCS03.06.01 FORMACIÓN DE CULTURA CIUDADANA MMCS03.06.02 GESTION DE PAZ"/>
    <s v="Desarrollo e Innovación del Producto Turístico MMDS01.11.18.P02    "/>
    <x v="216"/>
    <x v="216"/>
    <x v="0"/>
    <x v="0"/>
    <m/>
    <m/>
    <s v="Secretaría de Paz y Cultura Ciudadana "/>
    <s v="EFICACIA"/>
    <s v="Porcentaje"/>
    <s v="V1, V2, V3, Vn = porcentaje de avance de cada uno de los documentos , n= Numero de documentos encontrados."/>
    <s v="Avance en la formulacion de metodologias, lineamientos y orientaciones tecnicas para la implementacion de acciones de paz  y cultura ciudadana = (V1+V2+V3+Vn) / n"/>
    <x v="1"/>
    <x v="0"/>
    <x v="7"/>
    <m/>
    <m/>
    <s v="N.A."/>
    <m/>
    <m/>
    <n v="0.81"/>
    <m/>
    <m/>
    <m/>
    <m/>
    <m/>
    <m/>
    <m/>
    <m/>
    <m/>
    <x v="96"/>
    <x v="136"/>
    <m/>
    <m/>
    <s v="POSITIVA"/>
    <x v="9"/>
    <x v="0"/>
    <s v="NO APLICA"/>
    <x v="5"/>
    <x v="5"/>
    <m/>
    <m/>
  </r>
  <r>
    <n v="218"/>
    <s v="Cali progresa contigo 2016 - 2019"/>
    <s v="Cali participativa y bien gobernada _x000a_"/>
    <s v="Participación ciudadana "/>
    <s v="Ciudadanía activa y participativa."/>
    <s v="Convivencia y Seguridad"/>
    <x v="0"/>
    <s v="MMCS03.06 "/>
    <x v="35"/>
    <s v="MMCS03.06.01 FORMACIÓN DE CULTURA CIUDADANA MMCS03.06.02 GESTION DE PAZ"/>
    <s v="Promocion y Monitoreo del sector turístico MMDS01.11.06.18.P03"/>
    <x v="217"/>
    <x v="217"/>
    <x v="0"/>
    <x v="0"/>
    <m/>
    <m/>
    <s v="Secretaría de Paz y Cultura Ciudadana "/>
    <s v="EFICACIA"/>
    <s v="Porcentaje"/>
    <s v="V1,V2,V3,Vn = Porcentaje de satisfaccion de cada capacitacion realizada,n=  # de capacitaciones realizadas"/>
    <s v="Nivel de satisfaccion de los ciudadanos sobre las acciones de formacion del proceso = V1+V2+V3+Vn / n "/>
    <x v="1"/>
    <x v="0"/>
    <x v="5"/>
    <m/>
    <m/>
    <s v="N.A."/>
    <m/>
    <m/>
    <n v="0.95"/>
    <m/>
    <m/>
    <m/>
    <m/>
    <m/>
    <m/>
    <m/>
    <m/>
    <m/>
    <x v="96"/>
    <x v="137"/>
    <m/>
    <m/>
    <s v=""/>
    <x v="9"/>
    <x v="0"/>
    <s v="NO APLICA"/>
    <x v="5"/>
    <x v="5"/>
    <m/>
    <m/>
  </r>
  <r>
    <n v="219"/>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18"/>
    <x v="218"/>
    <x v="0"/>
    <x v="0"/>
    <m/>
    <m/>
    <s v="Secretaría de Paz y Cultura Ciudadana "/>
    <s v="EFICACIA"/>
    <s v="Porcentaje"/>
    <s v="PE= Porcentaje cobertura poblacional de cada programa , V2= avance cobertura , V3= Cobertura planeada"/>
    <s v="PE= (V2/V3)*100    Porcentaje total de cobertura= (PE1+PE2+PE3+…PE n) / numero de eventos"/>
    <x v="1"/>
    <x v="0"/>
    <x v="7"/>
    <m/>
    <m/>
    <s v="N.A."/>
    <m/>
    <m/>
    <n v="0.6"/>
    <m/>
    <m/>
    <m/>
    <m/>
    <m/>
    <m/>
    <m/>
    <m/>
    <m/>
    <x v="96"/>
    <x v="138"/>
    <m/>
    <m/>
    <s v="POSITIVA"/>
    <x v="9"/>
    <x v="0"/>
    <s v="NO APLICA"/>
    <x v="5"/>
    <x v="5"/>
    <m/>
    <m/>
  </r>
  <r>
    <n v="220"/>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19"/>
    <x v="219"/>
    <x v="0"/>
    <x v="0"/>
    <m/>
    <m/>
    <s v="Secretaría de Paz y Cultura Ciudadana "/>
    <s v="EFICACIA"/>
    <s v="Porcentaje"/>
    <s v="V1+V2+V3+Vn= Porcentaje de satisfaccion de cada evento realizado , n= numero de eventos realizadas "/>
    <s v="Nivel de satisfaccion de los ciudadanos sobre las acciones de Intervencion del proceso= V1+V2+V3+Vn / n"/>
    <x v="1"/>
    <x v="0"/>
    <x v="5"/>
    <m/>
    <m/>
    <s v="N.A."/>
    <m/>
    <m/>
    <n v="0.95"/>
    <m/>
    <m/>
    <m/>
    <m/>
    <m/>
    <m/>
    <m/>
    <m/>
    <m/>
    <x v="96"/>
    <x v="137"/>
    <m/>
    <m/>
    <s v=""/>
    <x v="9"/>
    <x v="0"/>
    <s v="NO APLICA"/>
    <x v="5"/>
    <x v="5"/>
    <m/>
    <m/>
  </r>
  <r>
    <n v="221"/>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0"/>
    <x v="220"/>
    <x v="0"/>
    <x v="0"/>
    <m/>
    <m/>
    <s v="Secretaría de Paz y Cultura Ciudadana "/>
    <s v="EFICACIA"/>
    <s v="Porcentaje"/>
    <s v="PE= Porcentaje cobertura poblacional de cada programa, V2= avance cobertura , V3= Cobertura planeada"/>
    <s v="PE= (V2/V3)*100    Porcentaje total de cobertura= (PE1+PE2+PE3+…PE n) / numero de eventos"/>
    <x v="1"/>
    <x v="0"/>
    <x v="7"/>
    <m/>
    <m/>
    <s v="N.A."/>
    <m/>
    <m/>
    <n v="0.96"/>
    <m/>
    <m/>
    <m/>
    <m/>
    <m/>
    <m/>
    <m/>
    <m/>
    <m/>
    <x v="96"/>
    <x v="139"/>
    <m/>
    <m/>
    <s v="POSITIVA"/>
    <x v="9"/>
    <x v="0"/>
    <s v="NO APLICA"/>
    <x v="5"/>
    <x v="5"/>
    <m/>
    <m/>
  </r>
  <r>
    <n v="222"/>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1"/>
    <x v="221"/>
    <x v="0"/>
    <x v="0"/>
    <m/>
    <m/>
    <s v="Secretaría de Paz y Cultura Ciudadana "/>
    <s v="EFICACIA"/>
    <s v="Porcentaje"/>
    <s v="V1+V2+V3+Vn= Porcentaje de satisfaccion de cada evento realizado, n= numero de eventos realizadas "/>
    <s v="Nivel de satisfaccion de los ciudadanos sobre las acciones de Visibilizacion del proceso= V1+V2+V3+Vn / n"/>
    <x v="1"/>
    <x v="0"/>
    <x v="5"/>
    <m/>
    <m/>
    <s v="N.A."/>
    <m/>
    <m/>
    <n v="0.42"/>
    <m/>
    <m/>
    <m/>
    <m/>
    <m/>
    <m/>
    <m/>
    <m/>
    <m/>
    <x v="96"/>
    <x v="140"/>
    <m/>
    <m/>
    <s v=""/>
    <x v="9"/>
    <x v="3"/>
    <s v="NO APLICA"/>
    <x v="5"/>
    <x v="5"/>
    <m/>
    <m/>
  </r>
  <r>
    <n v="223"/>
    <s v="Cali progresa contigo 2016 - 2019"/>
    <s v="Cali participativa y bien gobernada _x000a_"/>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2"/>
    <x v="222"/>
    <x v="0"/>
    <x v="0"/>
    <m/>
    <m/>
    <s v="Secretaría de Paz y Cultura Ciudadana "/>
    <s v="EFICACIA"/>
    <s v="Porcentaje"/>
    <s v="n= Numero de eventos encontrados., V1, V2, V3, Vn = porcentaje de avance de cada uno de los eventos de visibilizacion de paz, cultura ciudadana y derechos humanos"/>
    <m/>
    <x v="1"/>
    <x v="0"/>
    <x v="7"/>
    <m/>
    <m/>
    <s v="N.A."/>
    <m/>
    <m/>
    <n v="0.48"/>
    <m/>
    <m/>
    <m/>
    <m/>
    <m/>
    <m/>
    <m/>
    <m/>
    <m/>
    <x v="96"/>
    <x v="37"/>
    <m/>
    <m/>
    <s v=""/>
    <x v="9"/>
    <x v="0"/>
    <m/>
    <x v="1"/>
    <x v="5"/>
    <m/>
    <m/>
  </r>
  <r>
    <n v="224"/>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3"/>
    <x v="223"/>
    <x v="1"/>
    <x v="3"/>
    <m/>
    <m/>
    <s v="Secretaría de Paz y Cultura Ciudadana "/>
    <s v="EFECTIVIDAD"/>
    <s v="Porcentaje"/>
    <s v="V1,V2,V3,Vn = Resultado de encuestas de percepcion realizadas sobre n=  # de encuestas de percepcion realizadas"/>
    <m/>
    <x v="1"/>
    <x v="0"/>
    <x v="8"/>
    <m/>
    <m/>
    <m/>
    <m/>
    <m/>
    <m/>
    <m/>
    <m/>
    <m/>
    <m/>
    <m/>
    <m/>
    <m/>
    <m/>
    <m/>
    <x v="0"/>
    <x v="19"/>
    <m/>
    <m/>
    <s v=""/>
    <x v="6"/>
    <x v="7"/>
    <m/>
    <x v="1"/>
    <x v="5"/>
    <s v="SE INCORPORÓ EN MAYO DE 2019"/>
    <m/>
  </r>
  <r>
    <n v="225"/>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4"/>
    <x v="224"/>
    <x v="1"/>
    <x v="3"/>
    <m/>
    <m/>
    <s v="Secretaría de Paz y Cultura Ciudadana "/>
    <s v="EFECTIVIDAD"/>
    <s v="Porcentaje"/>
    <s v="Avance cobertura sobre Cobertura planeada"/>
    <m/>
    <x v="1"/>
    <x v="0"/>
    <x v="8"/>
    <m/>
    <m/>
    <m/>
    <m/>
    <m/>
    <m/>
    <m/>
    <m/>
    <m/>
    <m/>
    <m/>
    <m/>
    <m/>
    <m/>
    <m/>
    <x v="0"/>
    <x v="19"/>
    <m/>
    <m/>
    <s v=""/>
    <x v="6"/>
    <x v="7"/>
    <m/>
    <x v="1"/>
    <x v="5"/>
    <s v="SE INCORPORÓ EN MAYO DE 2019"/>
    <m/>
  </r>
  <r>
    <n v="226"/>
    <s v="Cali progresa contigo 2016 - 2019"/>
    <s v="Cali participativa y bien gobernada"/>
    <s v="Participación ciudadana "/>
    <s v="Ciudadanía activa y participativa."/>
    <s v="Convivencia y Seguridad"/>
    <x v="0"/>
    <s v="MMCS03.06 "/>
    <x v="35"/>
    <s v="MMCS03.06.01 FORMACIÓN DE CULTURA CIUDADANA MMCS03.06.02 GESTION DE PAZ"/>
    <s v="MMCS03.06.01.18.P01 - MMCS03.06.01.18.P02 - MMCS03.06.02.18.P01 - MMCS03.06.02.18.P02 - MMCS03.06.02.18.P03"/>
    <x v="225"/>
    <x v="225"/>
    <x v="1"/>
    <x v="3"/>
    <m/>
    <m/>
    <s v="Secretaría de Paz y Cultura Ciudadana "/>
    <s v="EFECTIVIDAD"/>
    <s v="Porcentaje"/>
    <s v="V1,V2,V3,Vn = Resultado de las matriz de valoracion y evaluacion de competencias  sobre n=  # de personas que se le aplicaron la evaluacion "/>
    <s v="Avance de las acciones de visibilizacion de Paz, Cultura Ciudadana y Derechos Humanos = (V1+V2+V3+Vn) / n"/>
    <x v="1"/>
    <x v="0"/>
    <x v="8"/>
    <m/>
    <m/>
    <m/>
    <m/>
    <m/>
    <m/>
    <m/>
    <m/>
    <m/>
    <m/>
    <m/>
    <m/>
    <m/>
    <m/>
    <m/>
    <x v="0"/>
    <x v="19"/>
    <m/>
    <m/>
    <s v=""/>
    <x v="6"/>
    <x v="7"/>
    <s v="NO APLICA"/>
    <x v="5"/>
    <x v="5"/>
    <s v="SE INCORPORÓ EN MAYO DE 2019"/>
    <m/>
  </r>
  <r>
    <n v="227"/>
    <s v="Cali progresa contigo 2016 - 2019"/>
    <m/>
    <m/>
    <m/>
    <s v="Desarrollo Social"/>
    <x v="0"/>
    <s v="MMDS01.01"/>
    <x v="36"/>
    <s v="Inspección y Vigilancia"/>
    <s v="Evaluación para el control de los establecimientos de educación formal, de educación para el trabajo y el desarrollo humano y educacion informal"/>
    <x v="226"/>
    <x v="226"/>
    <x v="0"/>
    <x v="3"/>
    <m/>
    <m/>
    <s v="Secretaría de Educación "/>
    <s v="EFICIENCIA"/>
    <s v="Porcentaje"/>
    <s v="V1=Número de establecimientos educativos evaluados: se refiere a la cantidad de establecimientos educativos visitados con fines de control durante el periodo de tiempo establecido, V2=Número de establecimientos educativos programados: se refiere a la cantidad de establecimientos educativos programados para visita con fines de control durante el periodo de tiempo establecido"/>
    <s v="Porcentaje de cumplimiento del plan operativo de inspeccion y vigilancia = (V1 /V2)*100"/>
    <x v="0"/>
    <x v="0"/>
    <x v="8"/>
    <m/>
    <m/>
    <s v="N.A."/>
    <m/>
    <m/>
    <m/>
    <m/>
    <m/>
    <m/>
    <m/>
    <m/>
    <m/>
    <m/>
    <m/>
    <m/>
    <x v="96"/>
    <x v="19"/>
    <m/>
    <m/>
    <s v=""/>
    <x v="9"/>
    <x v="4"/>
    <s v="NO APLICA"/>
    <x v="5"/>
    <x v="6"/>
    <m/>
    <m/>
  </r>
  <r>
    <n v="228"/>
    <s v="Cali progresa contigo 2016 - 2019"/>
    <m/>
    <m/>
    <m/>
    <s v="Desarrollo Social "/>
    <x v="0"/>
    <s v="MMDS01.01"/>
    <x v="36"/>
    <s v="_x000a_Fortalecimiento de la calidad educativa MMDS01.01.06_x000a_Evaluación de la calidad educativa MMDS01.01.08_x000a_Gestión de la educación inicial MMDS01.01.09_x000a__x000a__x000a_"/>
    <s v="Gestión del plan de apoyo al mejoramiento de la calidad educativa PAM MMDS01.01.06.18.P01 _x000a_Gestión del proyecto educativo institucional MMDS01.01.06.18.P02 _x000a_Gestión del plan territorial  de formación docente MMDS01.01.06.18.P03 _x000a_Fortalecimiento a los  proyectos pedagógicos transversales MMDS01.01.06.18.P04 _x000a_Promover la articulación de los niveles educativos MMDS01.01.06.18.P05 _x000a_Gestión del uso y apropiación de medios y tecnologías de la información y  comunicación MMDS01.01.06.18.P06 _x000a_Fortalecimiento de experiencias significativas MMDS01.01.06.18.P07 _x000a_Desarrollo de competencias básicas MMDS01.01.06.18.P08_x000a__x000a_Orientar la ruta de mejoramiento institucional MMDS01.01.08.18.P01 _x000a_Análisis y uso de los resultados de las evaluaciones de estudiantes MMDS01.01.08.18.P02 _x000a_Elaboración de la caracterización y el perfil educativo MMDS01.01.08.18.P03 _x000a_Acompañamiento, análisis y uso de los resultados de las evaluaciones de docentes y directivos docentes de los establecimientos educativos oficiales MMDS01.01.08.18.P04 _x000a__x000a_Fomento de la educación inicial MMDS01.01.09.18.P01 _x000a_Seguimiento y monitoreo de las condiciones de calidad de la educación inicial MMDS01.01.09.18.P02 _x000a_"/>
    <x v="227"/>
    <x v="227"/>
    <x v="0"/>
    <x v="0"/>
    <m/>
    <m/>
    <s v="Secretaría de Educación "/>
    <s v="EFICIENCIA"/>
    <s v="Porcentaje"/>
    <s v="(V1,V2,V3,…,Vn)= Porcentaje de cumplimiento PAM: porcentaje de cumplimiento de las actividades que se desarrollan en los diferentes procedimientos, programas y proyectos, y que conforman el Plan de Apoyo al Mejoramiento , ∑ % de cumplimiento de los  procedimientos,programas, proyectos del PAM : corresponde a la  sumatoria  de los % de cumplimiento de las actividades de cada procedimiento, programa y proyecto que conforma el PAM  con respecto a metas  establecidas para la vigencia, n = Número de  procedimientos - programas - proyectos del PAM: corresponde a la cantidad de procedimientos, programas y proyectos que conforman el PAM"/>
    <s v="Porcentaje de cumplimiento PAM = ∑ Porcentaje de cumplimiento de los  procedimientos,programas, proyectos del PAM  /  # de  procedimientos - programas - proyectos del PAM      (V1+V2+V3+..+Vn)/n"/>
    <x v="2"/>
    <x v="0"/>
    <x v="8"/>
    <m/>
    <m/>
    <m/>
    <m/>
    <m/>
    <m/>
    <m/>
    <m/>
    <m/>
    <m/>
    <m/>
    <m/>
    <m/>
    <m/>
    <m/>
    <x v="96"/>
    <x v="19"/>
    <m/>
    <m/>
    <s v=""/>
    <x v="9"/>
    <x v="4"/>
    <s v="NO APLICA"/>
    <x v="5"/>
    <x v="6"/>
    <m/>
    <m/>
  </r>
  <r>
    <n v="229"/>
    <s v="Cali progresa contigo 2016 - 2019"/>
    <m/>
    <m/>
    <m/>
    <s v="Desarrollo Social "/>
    <x v="0"/>
    <s v="MMDS01.01"/>
    <x v="36"/>
    <s v="Gestión de la cobertura educativa"/>
    <s v="_x000a_Planeación de la cobertura educativa MMDS01.01.05.18.P01_x000a_Estrategias de cobertura educativa MMDS01.01.05.18.P02_x000a_Seguimiento de la cobertura educativa MMDS01.01.05.18.P03_x000a_"/>
    <x v="228"/>
    <x v="228"/>
    <x v="0"/>
    <x v="0"/>
    <m/>
    <m/>
    <s v="Secretaría de Educación "/>
    <s v="EFECTIVIDAD"/>
    <s v="Porcentaje"/>
    <s v="V1= MatFinal :Corresponde a la cifra de Matrícula oficial registrada en SIMAT a diciembre 31 del año final parametro de comparacion, V2 = MatInicial :Corresponde a la cifra de Matrícula oficial registrada en SIMAT a diciembre 31 del año anterior al año parametro de comparacion."/>
    <s v="Porcentaje Variación Mat = (MatFinal-MatInicial) / MatInicial *100 = (V1-V2)/V1*100"/>
    <x v="2"/>
    <x v="0"/>
    <x v="8"/>
    <m/>
    <m/>
    <m/>
    <m/>
    <m/>
    <m/>
    <m/>
    <m/>
    <m/>
    <m/>
    <m/>
    <m/>
    <m/>
    <m/>
    <m/>
    <x v="96"/>
    <x v="19"/>
    <m/>
    <m/>
    <s v=""/>
    <x v="9"/>
    <x v="4"/>
    <s v="NO APLICA"/>
    <x v="5"/>
    <x v="6"/>
    <m/>
    <m/>
  </r>
  <r>
    <n v="230"/>
    <s v="Cali progresa contigo 2016 - 2019"/>
    <m/>
    <m/>
    <m/>
    <s v="Desarrollo Social "/>
    <x v="0"/>
    <s v="MMDS01.01"/>
    <x v="36"/>
    <s v="Gestión de la cobertura educativa"/>
    <s v="_x000a_Planeación de la cobertura educativa MMDS01.01.05.18.P01_x000a_Estrategias de cobertura educativa MMDS01.01.05.18.P02_x000a_Seguimiento de la cobertura educativa MMDS01.01.05.18.P03_x000a_"/>
    <x v="229"/>
    <x v="229"/>
    <x v="0"/>
    <x v="0"/>
    <m/>
    <m/>
    <s v="Secretaría de Educación "/>
    <s v="EFECTIVIDAD"/>
    <s v="Porcentaje"/>
    <s v="V1= DesFinal :Tasa desercion escolar intraanual de la matricula oficial certificada por el Ministerio de Educacion Nacional  de fecha de corte a diciembre 31 de la vigencia final o actual parametro de comparacion , V2= DesInicial :tasa de desercion escolar intraanual de la matricual oficial certificada por el Ministerio de Educacion Nacional de fecha de corte a diciembre 31 de la vigencia anterior."/>
    <s v="Porcentaje Variacion Des = (DesFinal-DesInicial) / DesInicial*100 (V1-V2)/V2"/>
    <x v="2"/>
    <x v="0"/>
    <x v="8"/>
    <m/>
    <m/>
    <m/>
    <m/>
    <m/>
    <m/>
    <m/>
    <m/>
    <m/>
    <m/>
    <m/>
    <m/>
    <m/>
    <m/>
    <m/>
    <x v="96"/>
    <x v="19"/>
    <m/>
    <m/>
    <s v=""/>
    <x v="9"/>
    <x v="4"/>
    <s v="NO APLICA"/>
    <x v="5"/>
    <x v="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6"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B41" firstHeaderRow="1" firstDataRow="1" firstDataCol="2"/>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4">
        <item x="1"/>
        <item x="2"/>
        <item x="3"/>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6"/>
    <field x="8"/>
  </rowFields>
  <rowItems count="38">
    <i>
      <x/>
      <x/>
    </i>
    <i r="1">
      <x v="1"/>
    </i>
    <i r="1">
      <x v="2"/>
    </i>
    <i r="1">
      <x v="4"/>
    </i>
    <i r="1">
      <x v="6"/>
    </i>
    <i r="1">
      <x v="15"/>
    </i>
    <i r="1">
      <x v="17"/>
    </i>
    <i r="1">
      <x v="21"/>
    </i>
    <i r="1">
      <x v="22"/>
    </i>
    <i r="1">
      <x v="23"/>
    </i>
    <i r="1">
      <x v="24"/>
    </i>
    <i r="1">
      <x v="26"/>
    </i>
    <i>
      <x v="1"/>
      <x v="7"/>
    </i>
    <i r="1">
      <x v="8"/>
    </i>
    <i>
      <x v="2"/>
      <x v="5"/>
    </i>
    <i r="1">
      <x v="25"/>
    </i>
    <i r="1">
      <x v="28"/>
    </i>
    <i r="1">
      <x v="29"/>
    </i>
    <i r="1">
      <x v="30"/>
    </i>
    <i>
      <x v="3"/>
      <x v="3"/>
    </i>
    <i r="1">
      <x v="9"/>
    </i>
    <i r="1">
      <x v="10"/>
    </i>
    <i r="1">
      <x v="11"/>
    </i>
    <i r="1">
      <x v="12"/>
    </i>
    <i r="1">
      <x v="13"/>
    </i>
    <i r="1">
      <x v="14"/>
    </i>
    <i r="1">
      <x v="16"/>
    </i>
    <i r="1">
      <x v="18"/>
    </i>
    <i r="1">
      <x v="19"/>
    </i>
    <i r="1">
      <x v="20"/>
    </i>
    <i r="1">
      <x v="27"/>
    </i>
    <i r="1">
      <x v="31"/>
    </i>
    <i r="1">
      <x v="33"/>
    </i>
    <i r="1">
      <x v="34"/>
    </i>
    <i r="1">
      <x v="35"/>
    </i>
    <i r="1">
      <x v="36"/>
    </i>
    <i r="1">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Tabla dinámica2"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D14:E52" firstHeaderRow="1" firstDataRow="1" firstDataCol="1" rowPageCount="1" colPageCount="1"/>
  <pivotFields count="52">
    <pivotField showAll="0"/>
    <pivotField showAll="0"/>
    <pivotField showAll="0"/>
    <pivotField showAll="0"/>
    <pivotField showAll="0"/>
    <pivotField showAll="0"/>
    <pivotField showAll="0"/>
    <pivotField showAll="0"/>
    <pivotField axis="axisRow" dataField="1" showAl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 t="default"/>
      </items>
    </pivotField>
    <pivotField showAll="0"/>
    <pivotField showAll="0"/>
    <pivotField showAll="0"/>
    <pivotField showAll="0"/>
    <pivotField showAll="0"/>
    <pivotField axis="axisPage" multipleItemSelectionAllowed="1" showAll="0">
      <items count="6">
        <item x="0"/>
        <item h="1" x="2"/>
        <item h="1" x="1"/>
        <item h="1" x="3"/>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3"/>
    </i>
    <i>
      <x v="34"/>
    </i>
    <i>
      <x v="35"/>
    </i>
    <i>
      <x v="36"/>
    </i>
    <i>
      <x v="37"/>
    </i>
    <i t="grand">
      <x/>
    </i>
  </rowItems>
  <colItems count="1">
    <i/>
  </colItems>
  <pageFields count="1">
    <pageField fld="14" hier="-1"/>
  </pageFields>
  <dataFields count="1">
    <dataField name="Cuenta de PROCESO" fld="8" subtotal="count" baseField="0" baseItem="0"/>
  </dataFields>
  <formats count="11">
    <format dxfId="2596">
      <pivotArea type="all" dataOnly="0" outline="0" fieldPosition="0"/>
    </format>
    <format dxfId="2595">
      <pivotArea field="8" type="button" dataOnly="0" labelOnly="1" outline="0" axis="axisRow" fieldPosition="0"/>
    </format>
    <format dxfId="2594">
      <pivotArea dataOnly="0" labelOnly="1" outline="0" axis="axisValues" fieldPosition="0"/>
    </format>
    <format dxfId="2593">
      <pivotArea field="8" type="button" dataOnly="0" labelOnly="1" outline="0" axis="axisRow" fieldPosition="0"/>
    </format>
    <format dxfId="2592">
      <pivotArea dataOnly="0" labelOnly="1" outline="0" axis="axisValues" fieldPosition="0"/>
    </format>
    <format dxfId="2591">
      <pivotArea field="14" type="button" dataOnly="0" labelOnly="1" outline="0" axis="axisPage" fieldPosition="0"/>
    </format>
    <format dxfId="2590">
      <pivotArea dataOnly="0" labelOnly="1" outline="0" fieldPosition="0">
        <references count="1">
          <reference field="14" count="0"/>
        </references>
      </pivotArea>
    </format>
    <format dxfId="2589">
      <pivotArea grandRow="1" outline="0" collapsedLevelsAreSubtotals="1" fieldPosition="0"/>
    </format>
    <format dxfId="2588">
      <pivotArea dataOnly="0" labelOnly="1" grandRow="1" outline="0" fieldPosition="0"/>
    </format>
    <format dxfId="2587">
      <pivotArea field="14" type="button" dataOnly="0" labelOnly="1" outline="0" axis="axisPage" fieldPosition="0"/>
    </format>
    <format dxfId="2586">
      <pivotArea dataOnly="0" labelOnly="1" outline="0" fieldPosition="0">
        <references count="1">
          <reference field="14"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Tabla dinámica1" cacheId="5"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rowHeaderCaption="ORGANISMO">
  <location ref="C12:D39"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axis="axisRow" showAll="0">
      <items count="29">
        <item x="20"/>
        <item x="3"/>
        <item x="7"/>
        <item x="9"/>
        <item x="17"/>
        <item x="1"/>
        <item x="14"/>
        <item x="8"/>
        <item x="4"/>
        <item x="19"/>
        <item m="1" x="27"/>
        <item x="12"/>
        <item x="0"/>
        <item x="5"/>
        <item x="25"/>
        <item x="21"/>
        <item x="6"/>
        <item x="15"/>
        <item x="22"/>
        <item x="24"/>
        <item x="11"/>
        <item x="18"/>
        <item x="23"/>
        <item x="10"/>
        <item x="2"/>
        <item x="16"/>
        <item x="1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27">
    <i>
      <x/>
    </i>
    <i>
      <x v="1"/>
    </i>
    <i>
      <x v="2"/>
    </i>
    <i>
      <x v="3"/>
    </i>
    <i>
      <x v="4"/>
    </i>
    <i>
      <x v="5"/>
    </i>
    <i>
      <x v="6"/>
    </i>
    <i>
      <x v="7"/>
    </i>
    <i>
      <x v="8"/>
    </i>
    <i>
      <x v="9"/>
    </i>
    <i>
      <x v="11"/>
    </i>
    <i>
      <x v="12"/>
    </i>
    <i>
      <x v="13"/>
    </i>
    <i>
      <x v="14"/>
    </i>
    <i>
      <x v="15"/>
    </i>
    <i>
      <x v="16"/>
    </i>
    <i>
      <x v="17"/>
    </i>
    <i>
      <x v="18"/>
    </i>
    <i>
      <x v="19"/>
    </i>
    <i>
      <x v="20"/>
    </i>
    <i>
      <x v="21"/>
    </i>
    <i>
      <x v="22"/>
    </i>
    <i>
      <x v="23"/>
    </i>
    <i>
      <x v="24"/>
    </i>
    <i>
      <x v="25"/>
    </i>
    <i>
      <x v="26"/>
    </i>
    <i t="grand">
      <x/>
    </i>
  </rowItems>
  <colItems count="1">
    <i/>
  </colItems>
  <pageFields count="1">
    <pageField fld="14" hier="-1"/>
  </pageFields>
  <dataFields count="1">
    <dataField name="INDICADORES" fld="0" subtotal="count" baseField="0" baseItem="0"/>
  </dataFields>
  <formats count="21">
    <format dxfId="2585">
      <pivotArea field="17" type="button" dataOnly="0" labelOnly="1" outline="0" axis="axisRow" fieldPosition="0"/>
    </format>
    <format dxfId="2584">
      <pivotArea dataOnly="0" labelOnly="1" outline="0" axis="axisValues" fieldPosition="0"/>
    </format>
    <format dxfId="2583">
      <pivotArea type="all" dataOnly="0" outline="0" fieldPosition="0"/>
    </format>
    <format dxfId="2582">
      <pivotArea grandRow="1" outline="0" collapsedLevelsAreSubtotals="1" fieldPosition="0"/>
    </format>
    <format dxfId="2581">
      <pivotArea dataOnly="0" labelOnly="1" grandRow="1" outline="0" fieldPosition="0"/>
    </format>
    <format dxfId="2580">
      <pivotArea field="14" type="button" dataOnly="0" labelOnly="1" outline="0" axis="axisPage" fieldPosition="0"/>
    </format>
    <format dxfId="2579">
      <pivotArea dataOnly="0" labelOnly="1" fieldPosition="0">
        <references count="1">
          <reference field="17" count="26">
            <x v="0"/>
            <x v="1"/>
            <x v="2"/>
            <x v="3"/>
            <x v="4"/>
            <x v="5"/>
            <x v="6"/>
            <x v="7"/>
            <x v="8"/>
            <x v="9"/>
            <x v="11"/>
            <x v="12"/>
            <x v="13"/>
            <x v="14"/>
            <x v="15"/>
            <x v="16"/>
            <x v="17"/>
            <x v="18"/>
            <x v="19"/>
            <x v="20"/>
            <x v="21"/>
            <x v="22"/>
            <x v="23"/>
            <x v="24"/>
            <x v="25"/>
            <x v="26"/>
          </reference>
        </references>
      </pivotArea>
    </format>
    <format dxfId="2578">
      <pivotArea field="14" type="button" dataOnly="0" labelOnly="1" outline="0" axis="axisPage" fieldPosition="0"/>
    </format>
    <format dxfId="2577">
      <pivotArea dataOnly="0" labelOnly="1" fieldPosition="0">
        <references count="1">
          <reference field="17" count="1">
            <x v="2"/>
          </reference>
        </references>
      </pivotArea>
    </format>
    <format dxfId="2576">
      <pivotArea dataOnly="0" labelOnly="1" fieldPosition="0">
        <references count="1">
          <reference field="17" count="0"/>
        </references>
      </pivotArea>
    </format>
    <format dxfId="2575">
      <pivotArea outline="0" collapsedLevelsAreSubtotals="1" fieldPosition="0"/>
    </format>
    <format dxfId="2574">
      <pivotArea dataOnly="0" labelOnly="1" outline="0" fieldPosition="0">
        <references count="1">
          <reference field="14" count="0"/>
        </references>
      </pivotArea>
    </format>
    <format dxfId="2573">
      <pivotArea field="17" type="button" dataOnly="0" labelOnly="1" outline="0" axis="axisRow" fieldPosition="0"/>
    </format>
    <format dxfId="2572">
      <pivotArea dataOnly="0" labelOnly="1" outline="0" axis="axisValues" fieldPosition="0"/>
    </format>
    <format dxfId="2571">
      <pivotArea grandRow="1" outline="0" collapsedLevelsAreSubtotals="1" fieldPosition="0"/>
    </format>
    <format dxfId="2570">
      <pivotArea dataOnly="0" labelOnly="1" grandRow="1" outline="0" fieldPosition="0"/>
    </format>
    <format dxfId="2569">
      <pivotArea collapsedLevelsAreSubtotals="1" fieldPosition="0">
        <references count="1">
          <reference field="17" count="26">
            <x v="0"/>
            <x v="1"/>
            <x v="2"/>
            <x v="3"/>
            <x v="4"/>
            <x v="5"/>
            <x v="6"/>
            <x v="7"/>
            <x v="8"/>
            <x v="9"/>
            <x v="11"/>
            <x v="12"/>
            <x v="13"/>
            <x v="14"/>
            <x v="15"/>
            <x v="16"/>
            <x v="17"/>
            <x v="18"/>
            <x v="19"/>
            <x v="20"/>
            <x v="21"/>
            <x v="22"/>
            <x v="23"/>
            <x v="24"/>
            <x v="25"/>
            <x v="26"/>
          </reference>
        </references>
      </pivotArea>
    </format>
    <format dxfId="2568">
      <pivotArea dataOnly="0" labelOnly="1" fieldPosition="0">
        <references count="1">
          <reference field="17" count="26">
            <x v="0"/>
            <x v="1"/>
            <x v="2"/>
            <x v="3"/>
            <x v="4"/>
            <x v="5"/>
            <x v="6"/>
            <x v="7"/>
            <x v="8"/>
            <x v="9"/>
            <x v="11"/>
            <x v="12"/>
            <x v="13"/>
            <x v="14"/>
            <x v="15"/>
            <x v="16"/>
            <x v="17"/>
            <x v="18"/>
            <x v="19"/>
            <x v="20"/>
            <x v="21"/>
            <x v="22"/>
            <x v="23"/>
            <x v="24"/>
            <x v="25"/>
            <x v="26"/>
          </reference>
        </references>
      </pivotArea>
    </format>
    <format dxfId="2567">
      <pivotArea collapsedLevelsAreSubtotals="1" fieldPosition="0">
        <references count="1">
          <reference field="17" count="26">
            <x v="0"/>
            <x v="1"/>
            <x v="2"/>
            <x v="3"/>
            <x v="4"/>
            <x v="5"/>
            <x v="6"/>
            <x v="7"/>
            <x v="8"/>
            <x v="9"/>
            <x v="11"/>
            <x v="12"/>
            <x v="13"/>
            <x v="14"/>
            <x v="15"/>
            <x v="16"/>
            <x v="17"/>
            <x v="18"/>
            <x v="19"/>
            <x v="20"/>
            <x v="21"/>
            <x v="22"/>
            <x v="23"/>
            <x v="24"/>
            <x v="25"/>
            <x v="26"/>
          </reference>
        </references>
      </pivotArea>
    </format>
    <format dxfId="2566">
      <pivotArea dataOnly="0" labelOnly="1" fieldPosition="0">
        <references count="1">
          <reference field="17" count="26">
            <x v="0"/>
            <x v="1"/>
            <x v="2"/>
            <x v="3"/>
            <x v="4"/>
            <x v="5"/>
            <x v="6"/>
            <x v="7"/>
            <x v="8"/>
            <x v="9"/>
            <x v="11"/>
            <x v="12"/>
            <x v="13"/>
            <x v="14"/>
            <x v="15"/>
            <x v="16"/>
            <x v="17"/>
            <x v="18"/>
            <x v="19"/>
            <x v="20"/>
            <x v="21"/>
            <x v="22"/>
            <x v="23"/>
            <x v="24"/>
            <x v="25"/>
            <x v="26"/>
          </reference>
        </references>
      </pivotArea>
    </format>
    <format dxfId="2565">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Tabla dinámica4" cacheId="2" applyNumberFormats="0" applyBorderFormats="0" applyFontFormats="0" applyPatternFormats="0" applyAlignmentFormats="0" applyWidthHeightFormats="1" dataCaption="Valores" updatedVersion="6" minRefreshableVersion="3" useAutoFormatting="1" rowGrandTotals="0" colGrandTotals="0" itemPrintTitles="1" createdVersion="4" indent="0" outline="1" outlineData="1" multipleFieldFilters="0" rowHeaderCaption="ORGANISMO">
  <location ref="B14:D205" firstHeaderRow="1" firstDataRow="1" firstDataCol="3" rowPageCount="2" colPageCount="1"/>
  <pivotFields count="4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47"/>
        <item x="3"/>
        <item x="38"/>
        <item x="36"/>
        <item x="35"/>
        <item x="16"/>
        <item x="5"/>
        <item x="43"/>
        <item x="33"/>
        <item x="4"/>
        <item x="1"/>
        <item x="14"/>
        <item x="15"/>
        <item x="20"/>
        <item x="46"/>
        <item x="10"/>
        <item x="24"/>
        <item x="8"/>
        <item x="11"/>
        <item x="34"/>
        <item x="13"/>
        <item m="1" x="231"/>
        <item m="1" x="232"/>
        <item x="17"/>
        <item x="18"/>
        <item x="27"/>
        <item x="28"/>
        <item m="1" x="234"/>
        <item x="29"/>
        <item x="40"/>
        <item x="39"/>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axis="axisPage" multipleItemSelectionAllowed="1" showAll="0" defaultSubtotal="0">
      <items count="5">
        <item x="0"/>
        <item h="1" x="2"/>
        <item h="1" x="1"/>
        <item h="1" x="3"/>
        <item m="1" x="4"/>
      </items>
    </pivotField>
    <pivotField showAll="0" defaultSubtotal="0"/>
    <pivotField showAll="0" defaultSubtotal="0"/>
    <pivotField axis="axisRow" outline="0" showAll="0" defaultSubtotal="0">
      <items count="28">
        <item x="1"/>
        <item x="0"/>
        <item x="2"/>
        <item x="3"/>
        <item x="4"/>
        <item x="5"/>
        <item x="6"/>
        <item x="7"/>
        <item x="8"/>
        <item x="9"/>
        <item x="10"/>
        <item x="11"/>
        <item x="12"/>
        <item x="13"/>
        <item x="14"/>
        <item x="15"/>
        <item x="16"/>
        <item x="17"/>
        <item x="18"/>
        <item x="19"/>
        <item x="20"/>
        <item x="21"/>
        <item x="22"/>
        <item x="23"/>
        <item x="24"/>
        <item x="25"/>
        <item m="1" x="26"/>
        <item m="1" x="27"/>
      </items>
    </pivotField>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98"/>
        <item x="7"/>
        <item x="33"/>
        <item x="66"/>
        <item x="42"/>
        <item x="45"/>
        <item x="114"/>
        <item x="82"/>
        <item x="40"/>
        <item x="93"/>
        <item x="35"/>
        <item x="92"/>
        <item x="90"/>
        <item x="87"/>
        <item x="46"/>
        <item x="41"/>
        <item x="125"/>
        <item x="52"/>
        <item x="89"/>
        <item m="1" x="127"/>
        <item x="95"/>
        <item x="108"/>
        <item x="80"/>
        <item x="47"/>
        <item x="86"/>
        <item x="91"/>
        <item x="10"/>
        <item x="48"/>
        <item x="34"/>
        <item x="36"/>
        <item x="50"/>
        <item x="29"/>
        <item x="63"/>
        <item x="49"/>
        <item x="9"/>
        <item x="55"/>
        <item x="61"/>
        <item m="1" x="128"/>
        <item x="84"/>
        <item x="65"/>
        <item x="97"/>
        <item x="57"/>
        <item x="2"/>
        <item x="20"/>
        <item x="110"/>
        <item x="88"/>
        <item x="83"/>
        <item x="6"/>
        <item x="62"/>
        <item x="32"/>
        <item m="1" x="126"/>
        <item x="15"/>
        <item x="25"/>
        <item x="109"/>
        <item x="16"/>
        <item x="39"/>
        <item x="21"/>
        <item x="28"/>
        <item x="122"/>
        <item x="14"/>
        <item x="104"/>
        <item x="113"/>
        <item x="37"/>
        <item x="22"/>
        <item x="13"/>
        <item x="59"/>
        <item x="94"/>
        <item x="56"/>
        <item x="23"/>
        <item x="70"/>
        <item x="73"/>
        <item x="74"/>
        <item x="31"/>
        <item x="30"/>
        <item x="12"/>
        <item x="11"/>
        <item x="27"/>
        <item x="76"/>
        <item x="69"/>
        <item x="18"/>
        <item x="81"/>
        <item x="43"/>
        <item x="112"/>
        <item x="4"/>
        <item x="26"/>
        <item x="85"/>
        <item x="123"/>
        <item x="107"/>
        <item x="119"/>
        <item x="54"/>
        <item x="79"/>
        <item x="105"/>
        <item x="38"/>
        <item x="117"/>
        <item x="44"/>
        <item x="67"/>
        <item x="106"/>
        <item x="71"/>
        <item x="58"/>
        <item x="51"/>
        <item x="120"/>
        <item m="1" x="129"/>
        <item x="101"/>
        <item x="96"/>
        <item x="100"/>
        <item x="103"/>
        <item x="121"/>
        <item x="64"/>
        <item x="17"/>
        <item x="24"/>
        <item x="3"/>
        <item x="68"/>
        <item x="124"/>
        <item x="60"/>
        <item x="53"/>
        <item x="8"/>
        <item x="5"/>
        <item x="118"/>
        <item x="0"/>
        <item x="72"/>
        <item x="1"/>
        <item x="111"/>
        <item x="102"/>
        <item x="115"/>
        <item x="116"/>
        <item x="99"/>
        <item x="75"/>
        <item x="77"/>
        <item x="78"/>
        <item x="19"/>
      </items>
    </pivotField>
    <pivotField showAll="0" defaultSubtotal="0"/>
    <pivotField showAll="0" defaultSubtotal="0">
      <items count="8">
        <item x="0"/>
        <item x="7"/>
        <item h="1" x="2"/>
        <item h="1" x="1"/>
        <item h="1" x="3"/>
        <item h="1" x="4"/>
        <item h="1" x="5"/>
        <item h="1" x="6"/>
      </items>
    </pivotField>
    <pivotField showAll="0"/>
    <pivotField showAll="0" defaultSubtotal="0"/>
    <pivotField showAll="0" defaultSubtotal="0"/>
    <pivotField showAll="0" defaultSubtotal="0"/>
    <pivotField showAll="0" defaultSubtotal="0"/>
  </pivotFields>
  <rowFields count="3">
    <field x="17"/>
    <field x="12"/>
    <field x="41"/>
  </rowFields>
  <rowItems count="191">
    <i>
      <x/>
      <x v="9"/>
      <x v="108"/>
    </i>
    <i r="1">
      <x v="16"/>
      <x v="59"/>
    </i>
    <i r="1">
      <x v="24"/>
      <x v="79"/>
    </i>
    <i r="1">
      <x v="34"/>
      <x v="51"/>
    </i>
    <i r="1">
      <x v="35"/>
      <x v="54"/>
    </i>
    <i>
      <x v="1"/>
      <x v="2"/>
      <x v="116"/>
    </i>
    <i r="1">
      <x v="3"/>
      <x v="120"/>
    </i>
    <i r="1">
      <x v="4"/>
      <x v="118"/>
    </i>
    <i r="1">
      <x v="5"/>
      <x v="26"/>
    </i>
    <i r="1">
      <x v="6"/>
      <x v="120"/>
    </i>
    <i r="1">
      <x v="10"/>
      <x v="1"/>
    </i>
    <i r="1">
      <x v="12"/>
      <x v="42"/>
    </i>
    <i r="1">
      <x v="17"/>
      <x v="83"/>
    </i>
    <i r="1">
      <x v="20"/>
      <x v="110"/>
    </i>
    <i r="1">
      <x v="21"/>
      <x v="120"/>
    </i>
    <i r="1">
      <x v="22"/>
      <x v="74"/>
    </i>
    <i r="1">
      <x v="23"/>
      <x v="64"/>
    </i>
    <i r="1">
      <x v="26"/>
      <x v="115"/>
    </i>
    <i r="1">
      <x v="28"/>
      <x v="47"/>
    </i>
    <i r="1">
      <x v="29"/>
      <x v="34"/>
    </i>
    <i r="1">
      <x v="31"/>
      <x v="75"/>
    </i>
    <i>
      <x v="2"/>
      <x/>
      <x v="43"/>
    </i>
    <i r="1">
      <x v="1"/>
      <x v="56"/>
    </i>
    <i r="1">
      <x v="27"/>
      <x v="63"/>
    </i>
    <i>
      <x v="3"/>
      <x v="7"/>
      <x v="109"/>
    </i>
    <i r="1">
      <x v="8"/>
      <x v="68"/>
    </i>
    <i>
      <x v="4"/>
      <x v="208"/>
      <x v="52"/>
    </i>
    <i r="1">
      <x v="209"/>
      <x v="84"/>
    </i>
    <i r="1">
      <x v="210"/>
      <x v="76"/>
    </i>
    <i>
      <x v="5"/>
      <x v="14"/>
      <x v="72"/>
    </i>
    <i r="1">
      <x v="15"/>
      <x v="73"/>
    </i>
    <i r="1">
      <x v="19"/>
      <x v="57"/>
    </i>
    <i r="1">
      <x v="30"/>
      <x v="31"/>
    </i>
    <i r="1">
      <x v="168"/>
      <x v="110"/>
    </i>
    <i r="1">
      <x v="169"/>
      <x v="115"/>
    </i>
    <i r="1">
      <x v="170"/>
      <x v="121"/>
    </i>
    <i>
      <x v="6"/>
      <x v="211"/>
      <x v="49"/>
    </i>
    <i>
      <x v="7"/>
      <x v="18"/>
      <x v="68"/>
    </i>
    <i r="1">
      <x v="25"/>
      <x v="68"/>
    </i>
    <i r="1">
      <x v="40"/>
      <x v="2"/>
    </i>
    <i r="1">
      <x v="41"/>
      <x v="68"/>
    </i>
    <i r="1">
      <x v="183"/>
      <x v="68"/>
    </i>
    <i r="1">
      <x v="184"/>
      <x v="68"/>
    </i>
    <i r="1">
      <x v="212"/>
      <x v="68"/>
    </i>
    <i r="1">
      <x v="213"/>
      <x v="68"/>
    </i>
    <i>
      <x v="8"/>
      <x v="42"/>
      <x v="2"/>
    </i>
    <i r="1">
      <x v="66"/>
      <x v="99"/>
    </i>
    <i r="1">
      <x v="67"/>
      <x v="17"/>
    </i>
    <i>
      <x v="9"/>
      <x v="44"/>
      <x v="28"/>
    </i>
    <i r="1">
      <x v="45"/>
      <x v="10"/>
    </i>
    <i r="1">
      <x v="46"/>
      <x v="29"/>
    </i>
    <i r="1">
      <x v="47"/>
      <x v="62"/>
    </i>
    <i r="1">
      <x v="48"/>
      <x v="92"/>
    </i>
    <i r="1">
      <x v="49"/>
      <x v="55"/>
    </i>
    <i r="1">
      <x v="136"/>
      <x v="66"/>
    </i>
    <i r="1">
      <x v="137"/>
      <x v="115"/>
    </i>
    <i r="1">
      <x v="138"/>
      <x v="2"/>
    </i>
    <i r="1">
      <x v="158"/>
      <x v="68"/>
    </i>
    <i r="1">
      <x v="159"/>
      <x v="40"/>
    </i>
    <i r="1">
      <x v="160"/>
      <x/>
    </i>
    <i r="1">
      <x v="161"/>
      <x v="105"/>
    </i>
    <i r="1">
      <x v="162"/>
      <x v="87"/>
    </i>
    <i r="1">
      <x v="163"/>
      <x v="21"/>
    </i>
    <i r="1">
      <x v="164"/>
      <x v="122"/>
    </i>
    <i r="1">
      <x v="186"/>
      <x v="125"/>
    </i>
    <i r="1">
      <x v="187"/>
      <x v="104"/>
    </i>
    <i r="1">
      <x v="188"/>
      <x v="102"/>
    </i>
    <i r="1">
      <x v="189"/>
      <x v="2"/>
    </i>
    <i r="1">
      <x v="190"/>
      <x v="60"/>
    </i>
    <i r="1">
      <x v="193"/>
      <x v="91"/>
    </i>
    <i r="1">
      <x v="194"/>
      <x v="96"/>
    </i>
    <i r="1">
      <x v="195"/>
      <x v="2"/>
    </i>
    <i>
      <x v="10"/>
      <x v="50"/>
      <x v="8"/>
    </i>
    <i r="1">
      <x v="51"/>
      <x v="15"/>
    </i>
    <i r="1">
      <x v="52"/>
      <x v="4"/>
    </i>
    <i r="1">
      <x v="53"/>
      <x v="81"/>
    </i>
    <i r="1">
      <x v="54"/>
      <x v="94"/>
    </i>
    <i r="1">
      <x v="55"/>
      <x v="5"/>
    </i>
    <i>
      <x v="11"/>
      <x v="56"/>
      <x v="2"/>
    </i>
    <i r="1">
      <x v="57"/>
      <x v="2"/>
    </i>
    <i r="1">
      <x v="58"/>
      <x v="2"/>
    </i>
    <i>
      <x v="12"/>
      <x v="63"/>
      <x v="27"/>
    </i>
    <i r="1">
      <x v="214"/>
      <x v="14"/>
    </i>
    <i r="1">
      <x v="215"/>
      <x v="23"/>
    </i>
    <i r="1">
      <x v="216"/>
      <x v="33"/>
    </i>
    <i r="1">
      <x v="217"/>
      <x v="30"/>
    </i>
    <i r="1">
      <x v="218"/>
      <x v="68"/>
    </i>
    <i r="1">
      <x v="219"/>
      <x v="14"/>
    </i>
    <i r="1">
      <x v="220"/>
      <x v="68"/>
    </i>
    <i>
      <x v="13"/>
      <x v="69"/>
      <x v="114"/>
    </i>
    <i r="1">
      <x v="70"/>
      <x v="89"/>
    </i>
    <i r="1">
      <x v="71"/>
      <x v="35"/>
    </i>
    <i r="1">
      <x v="72"/>
      <x v="2"/>
    </i>
    <i r="1">
      <x v="73"/>
      <x v="67"/>
    </i>
    <i r="1">
      <x v="74"/>
      <x v="41"/>
    </i>
    <i r="1">
      <x v="75"/>
      <x v="98"/>
    </i>
    <i r="1">
      <x v="76"/>
      <x v="68"/>
    </i>
    <i r="1">
      <x v="77"/>
      <x v="68"/>
    </i>
    <i r="1">
      <x v="78"/>
      <x v="65"/>
    </i>
    <i r="1">
      <x v="79"/>
      <x v="113"/>
    </i>
    <i>
      <x v="14"/>
      <x v="80"/>
      <x v="2"/>
    </i>
    <i r="1">
      <x v="81"/>
      <x v="2"/>
    </i>
    <i r="1">
      <x v="82"/>
      <x v="2"/>
    </i>
    <i r="1">
      <x v="100"/>
      <x v="78"/>
    </i>
    <i r="1">
      <x v="101"/>
      <x v="69"/>
    </i>
    <i r="1">
      <x v="102"/>
      <x v="68"/>
    </i>
    <i r="1">
      <x v="104"/>
      <x v="97"/>
    </i>
    <i r="1">
      <x v="105"/>
      <x v="119"/>
    </i>
    <i r="1">
      <x v="106"/>
      <x v="68"/>
    </i>
    <i r="1">
      <x v="116"/>
      <x v="90"/>
    </i>
    <i r="1">
      <x v="117"/>
      <x v="68"/>
    </i>
    <i r="1">
      <x v="118"/>
      <x v="2"/>
    </i>
    <i r="1">
      <x v="119"/>
      <x v="22"/>
    </i>
    <i r="1">
      <x v="120"/>
      <x v="80"/>
    </i>
    <i r="1">
      <x v="121"/>
      <x v="7"/>
    </i>
    <i r="1">
      <x v="122"/>
      <x v="46"/>
    </i>
    <i r="1">
      <x v="123"/>
      <x v="38"/>
    </i>
    <i r="1">
      <x v="124"/>
      <x v="85"/>
    </i>
    <i r="1">
      <x v="125"/>
      <x v="24"/>
    </i>
    <i r="1">
      <x v="126"/>
      <x v="13"/>
    </i>
    <i r="1">
      <x v="127"/>
      <x v="45"/>
    </i>
    <i r="1">
      <x v="129"/>
      <x v="18"/>
    </i>
    <i r="1">
      <x v="130"/>
      <x v="12"/>
    </i>
    <i r="1">
      <x v="131"/>
      <x v="11"/>
    </i>
    <i r="1">
      <x v="132"/>
      <x v="2"/>
    </i>
    <i r="1">
      <x v="133"/>
      <x v="9"/>
    </i>
    <i r="1">
      <x v="134"/>
      <x v="2"/>
    </i>
    <i r="1">
      <x v="135"/>
      <x v="2"/>
    </i>
    <i r="1">
      <x v="139"/>
      <x v="20"/>
    </i>
    <i r="1">
      <x v="140"/>
      <x v="68"/>
    </i>
    <i r="1">
      <x v="141"/>
      <x v="68"/>
    </i>
    <i r="1">
      <x v="142"/>
      <x v="68"/>
    </i>
    <i r="1">
      <x v="144"/>
      <x v="2"/>
    </i>
    <i r="1">
      <x v="145"/>
      <x v="2"/>
    </i>
    <i r="1">
      <x v="146"/>
      <x v="2"/>
    </i>
    <i r="1">
      <x v="147"/>
      <x v="2"/>
    </i>
    <i r="1">
      <x v="148"/>
      <x v="2"/>
    </i>
    <i r="1">
      <x v="149"/>
      <x v="2"/>
    </i>
    <i r="1">
      <x v="150"/>
      <x v="2"/>
    </i>
    <i r="1">
      <x v="151"/>
      <x v="2"/>
    </i>
    <i r="1">
      <x v="152"/>
      <x v="2"/>
    </i>
    <i r="1">
      <x v="153"/>
      <x v="2"/>
    </i>
    <i r="1">
      <x v="155"/>
      <x v="103"/>
    </i>
    <i r="1">
      <x v="230"/>
      <x v="25"/>
    </i>
    <i r="1">
      <x v="231"/>
      <x v="68"/>
    </i>
    <i r="1">
      <x v="232"/>
      <x v="2"/>
    </i>
    <i>
      <x v="15"/>
      <x v="84"/>
      <x v="36"/>
    </i>
    <i r="1">
      <x v="85"/>
      <x v="2"/>
    </i>
    <i>
      <x v="16"/>
      <x v="86"/>
      <x v="2"/>
    </i>
    <i r="1">
      <x v="88"/>
      <x v="68"/>
    </i>
    <i r="1">
      <x v="89"/>
      <x v="2"/>
    </i>
    <i>
      <x v="17"/>
      <x v="90"/>
      <x v="68"/>
    </i>
    <i r="1">
      <x v="92"/>
      <x v="48"/>
    </i>
    <i>
      <x v="18"/>
      <x v="93"/>
      <x v="32"/>
    </i>
    <i r="1">
      <x v="94"/>
      <x v="68"/>
    </i>
    <i r="1">
      <x v="95"/>
      <x v="107"/>
    </i>
    <i r="1">
      <x v="96"/>
      <x v="39"/>
    </i>
    <i r="1">
      <x v="97"/>
      <x v="68"/>
    </i>
    <i r="1">
      <x v="99"/>
      <x v="95"/>
    </i>
    <i r="1">
      <x v="227"/>
      <x v="111"/>
    </i>
    <i>
      <x v="19"/>
      <x v="107"/>
      <x v="70"/>
    </i>
    <i r="1">
      <x v="108"/>
      <x v="71"/>
    </i>
    <i r="1">
      <x v="109"/>
      <x v="68"/>
    </i>
    <i r="1">
      <x v="110"/>
      <x v="68"/>
    </i>
    <i r="1">
      <x v="111"/>
      <x v="92"/>
    </i>
    <i r="1">
      <x v="112"/>
      <x v="126"/>
    </i>
    <i r="1">
      <x v="113"/>
      <x v="77"/>
    </i>
    <i r="1">
      <x v="114"/>
      <x v="127"/>
    </i>
    <i r="1">
      <x v="115"/>
      <x v="128"/>
    </i>
    <i>
      <x v="20"/>
      <x v="165"/>
      <x v="53"/>
    </i>
    <i r="1">
      <x v="166"/>
      <x v="44"/>
    </i>
    <i r="1">
      <x v="167"/>
      <x v="68"/>
    </i>
    <i>
      <x v="21"/>
      <x v="171"/>
      <x v="82"/>
    </i>
    <i r="1">
      <x v="172"/>
      <x v="2"/>
    </i>
    <i>
      <x v="22"/>
      <x v="173"/>
      <x v="61"/>
    </i>
    <i r="1">
      <x v="174"/>
      <x v="6"/>
    </i>
    <i r="1">
      <x v="175"/>
      <x v="68"/>
    </i>
    <i r="1">
      <x v="176"/>
      <x v="123"/>
    </i>
    <i r="1">
      <x v="177"/>
      <x v="124"/>
    </i>
    <i>
      <x v="23"/>
      <x v="178"/>
      <x v="68"/>
    </i>
    <i r="1">
      <x v="179"/>
      <x v="93"/>
    </i>
    <i r="1">
      <x v="180"/>
      <x v="117"/>
    </i>
    <i r="1">
      <x v="181"/>
      <x v="88"/>
    </i>
    <i r="1">
      <x v="182"/>
      <x v="100"/>
    </i>
    <i>
      <x v="24"/>
      <x v="197"/>
      <x v="58"/>
    </i>
    <i r="1">
      <x v="198"/>
      <x v="86"/>
    </i>
    <i r="1">
      <x v="199"/>
      <x v="58"/>
    </i>
    <i r="1">
      <x v="200"/>
      <x v="112"/>
    </i>
    <i r="1">
      <x v="201"/>
      <x v="16"/>
    </i>
    <i r="1">
      <x v="202"/>
      <x v="62"/>
    </i>
    <i r="1">
      <x v="237"/>
      <x v="106"/>
    </i>
  </rowItems>
  <colItems count="1">
    <i/>
  </colItems>
  <pageFields count="2">
    <pageField fld="14" hier="-1"/>
    <pageField fld="22" hier="-1"/>
  </pageFields>
  <formats count="78">
    <format dxfId="2564">
      <pivotArea field="17" type="button" dataOnly="0" labelOnly="1" outline="0" axis="axisRow" fieldPosition="0"/>
    </format>
    <format dxfId="2563">
      <pivotArea dataOnly="0" labelOnly="1" fieldPosition="0">
        <references count="1">
          <reference field="17" count="0"/>
        </references>
      </pivotArea>
    </format>
    <format dxfId="2562">
      <pivotArea field="17" type="button" dataOnly="0" labelOnly="1" outline="0" axis="axisRow" fieldPosition="0"/>
    </format>
    <format dxfId="2561">
      <pivotArea field="12" type="button" dataOnly="0" labelOnly="1" outline="0" axis="axisRow" fieldPosition="1"/>
    </format>
    <format dxfId="2560">
      <pivotArea field="12" type="button" dataOnly="0" labelOnly="1" outline="0" axis="axisRow" fieldPosition="1"/>
    </format>
    <format dxfId="2559">
      <pivotArea dataOnly="0" labelOnly="1" fieldPosition="0">
        <references count="2">
          <reference field="12" count="5">
            <x v="9"/>
            <x v="16"/>
            <x v="24"/>
            <x v="34"/>
            <x v="35"/>
          </reference>
          <reference field="17" count="1" selected="0">
            <x v="0"/>
          </reference>
        </references>
      </pivotArea>
    </format>
    <format dxfId="2558">
      <pivotArea dataOnly="0" labelOnly="1" fieldPosition="0">
        <references count="2">
          <reference field="12" count="16">
            <x v="2"/>
            <x v="3"/>
            <x v="4"/>
            <x v="5"/>
            <x v="6"/>
            <x v="10"/>
            <x v="12"/>
            <x v="17"/>
            <x v="20"/>
            <x v="21"/>
            <x v="22"/>
            <x v="23"/>
            <x v="26"/>
            <x v="28"/>
            <x v="29"/>
            <x v="31"/>
          </reference>
          <reference field="17" count="1" selected="0">
            <x v="1"/>
          </reference>
        </references>
      </pivotArea>
    </format>
    <format dxfId="2557">
      <pivotArea dataOnly="0" labelOnly="1" fieldPosition="0">
        <references count="2">
          <reference field="12" count="3">
            <x v="0"/>
            <x v="1"/>
            <x v="27"/>
          </reference>
          <reference field="17" count="1" selected="0">
            <x v="2"/>
          </reference>
        </references>
      </pivotArea>
    </format>
    <format dxfId="2556">
      <pivotArea dataOnly="0" labelOnly="1" fieldPosition="0">
        <references count="2">
          <reference field="12" count="2">
            <x v="7"/>
            <x v="8"/>
          </reference>
          <reference field="17" count="1" selected="0">
            <x v="3"/>
          </reference>
        </references>
      </pivotArea>
    </format>
    <format dxfId="2555">
      <pivotArea dataOnly="0" labelOnly="1" fieldPosition="0">
        <references count="2">
          <reference field="12" count="3">
            <x v="36"/>
            <x v="37"/>
            <x v="39"/>
          </reference>
          <reference field="17" count="1" selected="0">
            <x v="4"/>
          </reference>
        </references>
      </pivotArea>
    </format>
    <format dxfId="2554">
      <pivotArea dataOnly="0" labelOnly="1" fieldPosition="0">
        <references count="2">
          <reference field="12" count="4">
            <x v="14"/>
            <x v="15"/>
            <x v="19"/>
            <x v="30"/>
          </reference>
          <reference field="17" count="1" selected="0">
            <x v="5"/>
          </reference>
        </references>
      </pivotArea>
    </format>
    <format dxfId="2553">
      <pivotArea dataOnly="0" labelOnly="1" fieldPosition="0">
        <references count="2">
          <reference field="12" count="2">
            <x v="13"/>
            <x v="38"/>
          </reference>
          <reference field="17" count="1" selected="0">
            <x v="6"/>
          </reference>
        </references>
      </pivotArea>
    </format>
    <format dxfId="2552">
      <pivotArea dataOnly="0" labelOnly="1" fieldPosition="0">
        <references count="2">
          <reference field="12" count="6">
            <x v="18"/>
            <x v="25"/>
            <x v="32"/>
            <x v="33"/>
            <x v="40"/>
            <x v="41"/>
          </reference>
          <reference field="17" count="1" selected="0">
            <x v="7"/>
          </reference>
        </references>
      </pivotArea>
    </format>
    <format dxfId="2551">
      <pivotArea dataOnly="0" labelOnly="1" outline="0" fieldPosition="0">
        <references count="1">
          <reference field="12" count="0"/>
        </references>
      </pivotArea>
    </format>
    <format dxfId="2550">
      <pivotArea dataOnly="0" labelOnly="1" outline="0" fieldPosition="0">
        <references count="1">
          <reference field="17" count="0"/>
        </references>
      </pivotArea>
    </format>
    <format dxfId="2549">
      <pivotArea dataOnly="0" labelOnly="1" fieldPosition="0">
        <references count="1">
          <reference field="17" count="1">
            <x v="0"/>
          </reference>
        </references>
      </pivotArea>
    </format>
    <format dxfId="2548">
      <pivotArea dataOnly="0" labelOnly="1" fieldPosition="0">
        <references count="1">
          <reference field="17" count="1">
            <x v="1"/>
          </reference>
        </references>
      </pivotArea>
    </format>
    <format dxfId="2547">
      <pivotArea dataOnly="0" labelOnly="1" fieldPosition="0">
        <references count="1">
          <reference field="17" count="1">
            <x v="2"/>
          </reference>
        </references>
      </pivotArea>
    </format>
    <format dxfId="2546">
      <pivotArea dataOnly="0" labelOnly="1" fieldPosition="0">
        <references count="1">
          <reference field="17" count="1">
            <x v="3"/>
          </reference>
        </references>
      </pivotArea>
    </format>
    <format dxfId="2545">
      <pivotArea dataOnly="0" labelOnly="1" fieldPosition="0">
        <references count="1">
          <reference field="17" count="1">
            <x v="4"/>
          </reference>
        </references>
      </pivotArea>
    </format>
    <format dxfId="2544">
      <pivotArea dataOnly="0" labelOnly="1" fieldPosition="0">
        <references count="1">
          <reference field="17" count="1">
            <x v="5"/>
          </reference>
        </references>
      </pivotArea>
    </format>
    <format dxfId="2543">
      <pivotArea dataOnly="0" labelOnly="1" fieldPosition="0">
        <references count="1">
          <reference field="17" count="1">
            <x v="6"/>
          </reference>
        </references>
      </pivotArea>
    </format>
    <format dxfId="2542">
      <pivotArea dataOnly="0" labelOnly="1" fieldPosition="0">
        <references count="1">
          <reference field="17" count="1">
            <x v="7"/>
          </reference>
        </references>
      </pivotArea>
    </format>
    <format dxfId="2541">
      <pivotArea field="12" type="button" dataOnly="0" labelOnly="1" outline="0" axis="axisRow" fieldPosition="1"/>
    </format>
    <format dxfId="2540">
      <pivotArea field="40" type="button" dataOnly="0" labelOnly="1" outline="0"/>
    </format>
    <format dxfId="2539">
      <pivotArea dataOnly="0" labelOnly="1" fieldPosition="0">
        <references count="2">
          <reference field="12" count="5">
            <x v="9"/>
            <x v="16"/>
            <x v="24"/>
            <x v="34"/>
            <x v="35"/>
          </reference>
          <reference field="17" count="1" selected="0">
            <x v="0"/>
          </reference>
        </references>
      </pivotArea>
    </format>
    <format dxfId="2538">
      <pivotArea dataOnly="0" labelOnly="1" fieldPosition="0">
        <references count="2">
          <reference field="12" count="1">
            <x v="10"/>
          </reference>
          <reference field="17" count="1" selected="0">
            <x v="1"/>
          </reference>
        </references>
      </pivotArea>
    </format>
    <format dxfId="2537">
      <pivotArea dataOnly="0" labelOnly="1" fieldPosition="0">
        <references count="2">
          <reference field="12" count="2">
            <x v="0"/>
            <x v="27"/>
          </reference>
          <reference field="17" count="1" selected="0">
            <x v="2"/>
          </reference>
        </references>
      </pivotArea>
    </format>
    <format dxfId="2536">
      <pivotArea dataOnly="0" labelOnly="1" fieldPosition="0">
        <references count="2">
          <reference field="12" count="2">
            <x v="7"/>
            <x v="8"/>
          </reference>
          <reference field="17" count="1" selected="0">
            <x v="3"/>
          </reference>
        </references>
      </pivotArea>
    </format>
    <format dxfId="2535">
      <pivotArea dataOnly="0" labelOnly="1" fieldPosition="0">
        <references count="2">
          <reference field="12" count="3">
            <x v="36"/>
            <x v="37"/>
            <x v="39"/>
          </reference>
          <reference field="17" count="1" selected="0">
            <x v="4"/>
          </reference>
        </references>
      </pivotArea>
    </format>
    <format dxfId="2534">
      <pivotArea dataOnly="0" labelOnly="1" fieldPosition="0">
        <references count="2">
          <reference field="12" count="4">
            <x v="14"/>
            <x v="15"/>
            <x v="19"/>
            <x v="30"/>
          </reference>
          <reference field="17" count="1" selected="0">
            <x v="5"/>
          </reference>
        </references>
      </pivotArea>
    </format>
    <format dxfId="2533">
      <pivotArea dataOnly="0" labelOnly="1" fieldPosition="0">
        <references count="2">
          <reference field="12" count="1">
            <x v="38"/>
          </reference>
          <reference field="17" count="1" selected="0">
            <x v="6"/>
          </reference>
        </references>
      </pivotArea>
    </format>
    <format dxfId="2532">
      <pivotArea dataOnly="0" labelOnly="1" fieldPosition="0">
        <references count="2">
          <reference field="12" count="4">
            <x v="18"/>
            <x v="25"/>
            <x v="32"/>
            <x v="33"/>
          </reference>
          <reference field="17" count="1" selected="0">
            <x v="7"/>
          </reference>
        </references>
      </pivotArea>
    </format>
    <format dxfId="2531">
      <pivotArea field="17" type="button" dataOnly="0" labelOnly="1" outline="0" axis="axisRow" fieldPosition="0"/>
    </format>
    <format dxfId="2530">
      <pivotArea dataOnly="0" outline="0" fieldPosition="0">
        <references count="1">
          <reference field="17" count="16">
            <x v="8"/>
            <x v="9"/>
            <x v="10"/>
            <x v="11"/>
            <x v="12"/>
            <x v="13"/>
            <x v="14"/>
            <x v="15"/>
            <x v="16"/>
            <x v="17"/>
            <x v="18"/>
            <x v="19"/>
            <x v="20"/>
            <x v="21"/>
            <x v="22"/>
            <x v="23"/>
          </reference>
        </references>
      </pivotArea>
    </format>
    <format dxfId="2529">
      <pivotArea dataOnly="0" outline="0" fieldPosition="0">
        <references count="1">
          <reference field="17" count="1">
            <x v="9"/>
          </reference>
        </references>
      </pivotArea>
    </format>
    <format dxfId="2528">
      <pivotArea dataOnly="0" outline="0" fieldPosition="0">
        <references count="1">
          <reference field="17" count="1">
            <x v="11"/>
          </reference>
        </references>
      </pivotArea>
    </format>
    <format dxfId="2527">
      <pivotArea dataOnly="0" outline="0" fieldPosition="0">
        <references count="1">
          <reference field="17" count="1">
            <x v="13"/>
          </reference>
        </references>
      </pivotArea>
    </format>
    <format dxfId="2526">
      <pivotArea dataOnly="0" outline="0" fieldPosition="0">
        <references count="1">
          <reference field="17" count="1">
            <x v="15"/>
          </reference>
        </references>
      </pivotArea>
    </format>
    <format dxfId="2525">
      <pivotArea dataOnly="0" outline="0" fieldPosition="0">
        <references count="1">
          <reference field="17" count="1">
            <x v="17"/>
          </reference>
        </references>
      </pivotArea>
    </format>
    <format dxfId="2524">
      <pivotArea dataOnly="0" outline="0" fieldPosition="0">
        <references count="1">
          <reference field="17" count="1">
            <x v="19"/>
          </reference>
        </references>
      </pivotArea>
    </format>
    <format dxfId="2523">
      <pivotArea dataOnly="0" outline="0" fieldPosition="0">
        <references count="1">
          <reference field="17" count="1">
            <x v="21"/>
          </reference>
        </references>
      </pivotArea>
    </format>
    <format dxfId="2522">
      <pivotArea dataOnly="0" outline="0" fieldPosition="0">
        <references count="1">
          <reference field="17" count="1">
            <x v="23"/>
          </reference>
        </references>
      </pivotArea>
    </format>
    <format dxfId="2521">
      <pivotArea dataOnly="0" labelOnly="1" outline="0" fieldPosition="0">
        <references count="1">
          <reference field="12" count="0"/>
        </references>
      </pivotArea>
    </format>
    <format dxfId="2520">
      <pivotArea dataOnly="0" labelOnly="1" fieldPosition="0">
        <references count="1">
          <reference field="12" count="0"/>
        </references>
      </pivotArea>
    </format>
    <format dxfId="2519">
      <pivotArea dataOnly="0" labelOnly="1" fieldPosition="0">
        <references count="1">
          <reference field="12" count="0"/>
        </references>
      </pivotArea>
    </format>
    <format dxfId="2518">
      <pivotArea field="43" type="button" dataOnly="0" labelOnly="1" outline="0"/>
    </format>
    <format dxfId="2517">
      <pivotArea dataOnly="0" labelOnly="1" fieldPosition="0">
        <references count="1">
          <reference field="17" count="0"/>
        </references>
      </pivotArea>
    </format>
    <format dxfId="2516">
      <pivotArea dataOnly="0" labelOnly="1" fieldPosition="0">
        <references count="1">
          <reference field="17" count="0"/>
        </references>
      </pivotArea>
    </format>
    <format dxfId="2515">
      <pivotArea dataOnly="0" labelOnly="1" fieldPosition="0">
        <references count="2">
          <reference field="12" count="2">
            <x v="183"/>
            <x v="184"/>
          </reference>
          <reference field="17" count="1" selected="0">
            <x v="7"/>
          </reference>
        </references>
      </pivotArea>
    </format>
    <format dxfId="2514">
      <pivotArea dataOnly="0" labelOnly="1" fieldPosition="0">
        <references count="2">
          <reference field="12" count="1">
            <x v="42"/>
          </reference>
          <reference field="17" count="1" selected="0">
            <x v="8"/>
          </reference>
        </references>
      </pivotArea>
    </format>
    <format dxfId="2513">
      <pivotArea dataOnly="0" labelOnly="1" fieldPosition="0">
        <references count="2">
          <reference field="12" count="19">
            <x v="46"/>
            <x v="47"/>
            <x v="136"/>
            <x v="137"/>
            <x v="138"/>
            <x v="158"/>
            <x v="159"/>
            <x v="160"/>
            <x v="161"/>
            <x v="162"/>
            <x v="163"/>
            <x v="164"/>
            <x v="186"/>
            <x v="187"/>
            <x v="188"/>
            <x v="189"/>
            <x v="193"/>
            <x v="194"/>
            <x v="195"/>
          </reference>
          <reference field="17" count="1" selected="0">
            <x v="9"/>
          </reference>
        </references>
      </pivotArea>
    </format>
    <format dxfId="2512">
      <pivotArea dataOnly="0" labelOnly="1" fieldPosition="0">
        <references count="2">
          <reference field="12" count="5">
            <x v="50"/>
            <x v="51"/>
            <x v="52"/>
            <x v="53"/>
            <x v="54"/>
          </reference>
          <reference field="17" count="1" selected="0">
            <x v="10"/>
          </reference>
        </references>
      </pivotArea>
    </format>
    <format dxfId="2511">
      <pivotArea dataOnly="0" labelOnly="1" fieldPosition="0">
        <references count="2">
          <reference field="12" count="3">
            <x v="56"/>
            <x v="57"/>
            <x v="58"/>
          </reference>
          <reference field="17" count="1" selected="0">
            <x v="11"/>
          </reference>
        </references>
      </pivotArea>
    </format>
    <format dxfId="2510">
      <pivotArea dataOnly="0" labelOnly="1" fieldPosition="0">
        <references count="2">
          <reference field="12" count="3">
            <x v="60"/>
            <x v="61"/>
            <x v="63"/>
          </reference>
          <reference field="17" count="1" selected="0">
            <x v="12"/>
          </reference>
        </references>
      </pivotArea>
    </format>
    <format dxfId="2509">
      <pivotArea dataOnly="0" labelOnly="1" fieldPosition="0">
        <references count="2">
          <reference field="12" count="5">
            <x v="74"/>
            <x v="75"/>
            <x v="76"/>
            <x v="78"/>
            <x v="79"/>
          </reference>
          <reference field="17" count="1" selected="0">
            <x v="13"/>
          </reference>
        </references>
      </pivotArea>
    </format>
    <format dxfId="2508">
      <pivotArea dataOnly="0" labelOnly="1" fieldPosition="0">
        <references count="2">
          <reference field="12" count="35">
            <x v="80"/>
            <x v="81"/>
            <x v="82"/>
            <x v="100"/>
            <x v="101"/>
            <x v="102"/>
            <x v="104"/>
            <x v="105"/>
            <x v="106"/>
            <x v="116"/>
            <x v="117"/>
            <x v="118"/>
            <x v="119"/>
            <x v="120"/>
            <x v="121"/>
            <x v="122"/>
            <x v="124"/>
            <x v="129"/>
            <x v="131"/>
            <x v="132"/>
            <x v="133"/>
            <x v="134"/>
            <x v="135"/>
            <x v="139"/>
            <x v="140"/>
            <x v="141"/>
            <x v="142"/>
            <x v="144"/>
            <x v="145"/>
            <x v="146"/>
            <x v="147"/>
            <x v="148"/>
            <x v="149"/>
            <x v="150"/>
            <x v="185"/>
          </reference>
          <reference field="17" count="1" selected="0">
            <x v="14"/>
          </reference>
        </references>
      </pivotArea>
    </format>
    <format dxfId="2507">
      <pivotArea dataOnly="0" labelOnly="1" fieldPosition="0">
        <references count="2">
          <reference field="12" count="2">
            <x v="84"/>
            <x v="85"/>
          </reference>
          <reference field="17" count="1" selected="0">
            <x v="15"/>
          </reference>
        </references>
      </pivotArea>
    </format>
    <format dxfId="2506">
      <pivotArea dataOnly="0" labelOnly="1" fieldPosition="0">
        <references count="2">
          <reference field="12" count="1">
            <x v="86"/>
          </reference>
          <reference field="17" count="1" selected="0">
            <x v="16"/>
          </reference>
        </references>
      </pivotArea>
    </format>
    <format dxfId="2505">
      <pivotArea dataOnly="0" labelOnly="1" fieldPosition="0">
        <references count="2">
          <reference field="12" count="1">
            <x v="90"/>
          </reference>
          <reference field="17" count="1" selected="0">
            <x v="17"/>
          </reference>
        </references>
      </pivotArea>
    </format>
    <format dxfId="2504">
      <pivotArea dataOnly="0" labelOnly="1" fieldPosition="0">
        <references count="2">
          <reference field="12" count="7">
            <x v="93"/>
            <x v="94"/>
            <x v="95"/>
            <x v="96"/>
            <x v="97"/>
            <x v="98"/>
            <x v="99"/>
          </reference>
          <reference field="17" count="1" selected="0">
            <x v="18"/>
          </reference>
        </references>
      </pivotArea>
    </format>
    <format dxfId="2503">
      <pivotArea dataOnly="0" labelOnly="1" fieldPosition="0">
        <references count="2">
          <reference field="12" count="9">
            <x v="107"/>
            <x v="108"/>
            <x v="109"/>
            <x v="110"/>
            <x v="111"/>
            <x v="112"/>
            <x v="113"/>
            <x v="114"/>
            <x v="115"/>
          </reference>
          <reference field="17" count="1" selected="0">
            <x v="19"/>
          </reference>
        </references>
      </pivotArea>
    </format>
    <format dxfId="2502">
      <pivotArea dataOnly="0" labelOnly="1" fieldPosition="0">
        <references count="2">
          <reference field="12" count="3">
            <x v="165"/>
            <x v="166"/>
            <x v="167"/>
          </reference>
          <reference field="17" count="1" selected="0">
            <x v="20"/>
          </reference>
        </references>
      </pivotArea>
    </format>
    <format dxfId="2501">
      <pivotArea dataOnly="0" labelOnly="1" fieldPosition="0">
        <references count="2">
          <reference field="12" count="2">
            <x v="171"/>
            <x v="172"/>
          </reference>
          <reference field="17" count="1" selected="0">
            <x v="21"/>
          </reference>
        </references>
      </pivotArea>
    </format>
    <format dxfId="2500">
      <pivotArea dataOnly="0" labelOnly="1" fieldPosition="0">
        <references count="2">
          <reference field="12" count="5">
            <x v="173"/>
            <x v="174"/>
            <x v="175"/>
            <x v="176"/>
            <x v="177"/>
          </reference>
          <reference field="17" count="1" selected="0">
            <x v="22"/>
          </reference>
        </references>
      </pivotArea>
    </format>
    <format dxfId="2499">
      <pivotArea dataOnly="0" labelOnly="1" fieldPosition="0">
        <references count="2">
          <reference field="12" count="1">
            <x v="181"/>
          </reference>
          <reference field="17" count="1" selected="0">
            <x v="23"/>
          </reference>
        </references>
      </pivotArea>
    </format>
    <format dxfId="2498">
      <pivotArea dataOnly="0" labelOnly="1" fieldPosition="0">
        <references count="2">
          <reference field="12" count="7">
            <x v="196"/>
            <x v="197"/>
            <x v="198"/>
            <x v="199"/>
            <x v="200"/>
            <x v="201"/>
            <x v="202"/>
          </reference>
          <reference field="17" count="1" selected="0">
            <x v="24"/>
          </reference>
        </references>
      </pivotArea>
    </format>
    <format dxfId="2497">
      <pivotArea dataOnly="0" labelOnly="1" fieldPosition="0">
        <references count="1">
          <reference field="12" count="0"/>
        </references>
      </pivotArea>
    </format>
    <format dxfId="2496">
      <pivotArea dataOnly="0" labelOnly="1" fieldPosition="0">
        <references count="1">
          <reference field="41" count="0"/>
        </references>
      </pivotArea>
    </format>
    <format dxfId="2495">
      <pivotArea dataOnly="0" labelOnly="1" fieldPosition="0">
        <references count="1">
          <reference field="41" count="0"/>
        </references>
      </pivotArea>
    </format>
    <format dxfId="2494">
      <pivotArea dataOnly="0" labelOnly="1" fieldPosition="0">
        <references count="1">
          <reference field="41" count="0"/>
        </references>
      </pivotArea>
    </format>
    <format dxfId="2493">
      <pivotArea dataOnly="0" labelOnly="1" fieldPosition="0">
        <references count="2">
          <reference field="12" count="1">
            <x v="30"/>
          </reference>
          <reference field="17" count="1" selected="0">
            <x v="5"/>
          </reference>
        </references>
      </pivotArea>
    </format>
    <format dxfId="2492">
      <pivotArea dataOnly="0" labelOnly="1" offset="IV256" fieldPosition="0">
        <references count="2">
          <reference field="12" count="1">
            <x v="30"/>
          </reference>
          <reference field="17" count="1" selected="0">
            <x v="5"/>
          </reference>
        </references>
      </pivotArea>
    </format>
    <format dxfId="2491">
      <pivotArea dataOnly="0" labelOnly="1" fieldPosition="0">
        <references count="1">
          <reference field="17" count="0"/>
        </references>
      </pivotArea>
    </format>
    <format dxfId="2490">
      <pivotArea field="41" type="button" dataOnly="0" labelOnly="1" outline="0" axis="axisRow" fieldPosition="2"/>
    </format>
    <format dxfId="2489">
      <pivotArea field="41" type="button" dataOnly="0" labelOnly="1" outline="0" axis="axisRow" fieldPosition="2"/>
    </format>
    <format dxfId="2488">
      <pivotArea field="41" type="button" dataOnly="0" labelOnly="1" outline="0" axis="axisRow" fieldPosition="2"/>
    </format>
    <format dxfId="2487">
      <pivotArea dataOnly="0" labelOnly="1" fieldPosition="0">
        <references count="1">
          <reference field="17" count="1">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PivotTable1" cacheId="5" applyNumberFormats="0" applyBorderFormats="0" applyFontFormats="0" applyPatternFormats="0" applyAlignmentFormats="0" applyWidthHeightFormats="1" dataCaption="Values" grandTotalCaption="TOTAL" updatedVersion="4" minRefreshableVersion="3" useAutoFormatting="1" itemPrintTitles="1" createdVersion="4" indent="0" outline="1" outlineData="1" multipleFieldFilters="0" rowHeaderCaption="FRECUENCIA">
  <location ref="B11:C18"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showAll="0"/>
    <pivotField showAll="0"/>
    <pivotField showAll="0"/>
    <pivotField showAll="0"/>
    <pivotField axis="axisRow" showAll="0">
      <items count="8">
        <item x="2"/>
        <item x="5"/>
        <item x="4"/>
        <item x="3"/>
        <item x="0"/>
        <item x="1"/>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7">
    <i>
      <x/>
    </i>
    <i>
      <x v="1"/>
    </i>
    <i>
      <x v="2"/>
    </i>
    <i>
      <x v="3"/>
    </i>
    <i>
      <x v="4"/>
    </i>
    <i>
      <x v="5"/>
    </i>
    <i t="grand">
      <x/>
    </i>
  </rowItems>
  <colItems count="1">
    <i/>
  </colItems>
  <pageFields count="1">
    <pageField fld="14" hier="-1"/>
  </pageFields>
  <dataFields count="1">
    <dataField name="INDICADORES" fld="0" subtotal="count" baseField="22" baseItem="0"/>
  </dataFields>
  <formats count="11">
    <format dxfId="2473">
      <pivotArea field="22" type="button" dataOnly="0" labelOnly="1" outline="0" axis="axisRow" fieldPosition="0"/>
    </format>
    <format dxfId="2472">
      <pivotArea dataOnly="0" labelOnly="1" outline="0" axis="axisValues" fieldPosition="0"/>
    </format>
    <format dxfId="2471">
      <pivotArea grandRow="1" outline="0" collapsedLevelsAreSubtotals="1" fieldPosition="0"/>
    </format>
    <format dxfId="2470">
      <pivotArea dataOnly="0" labelOnly="1" grandRow="1" outline="0" fieldPosition="0"/>
    </format>
    <format dxfId="2469">
      <pivotArea collapsedLevelsAreSubtotals="1" fieldPosition="0">
        <references count="1">
          <reference field="22" count="0"/>
        </references>
      </pivotArea>
    </format>
    <format dxfId="2468">
      <pivotArea type="all" dataOnly="0" outline="0" fieldPosition="0"/>
    </format>
    <format dxfId="2467">
      <pivotArea outline="0" collapsedLevelsAreSubtotals="1" fieldPosition="0"/>
    </format>
    <format dxfId="2466">
      <pivotArea field="22" type="button" dataOnly="0" labelOnly="1" outline="0" axis="axisRow" fieldPosition="0"/>
    </format>
    <format dxfId="2465">
      <pivotArea dataOnly="0" labelOnly="1" fieldPosition="0">
        <references count="1">
          <reference field="22" count="0"/>
        </references>
      </pivotArea>
    </format>
    <format dxfId="2464">
      <pivotArea dataOnly="0" labelOnly="1" grandRow="1" outline="0" fieldPosition="0"/>
    </format>
    <format dxfId="24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700-000001000000}" name="PivotTable3" cacheId="5" applyNumberFormats="0" applyBorderFormats="0" applyFontFormats="0" applyPatternFormats="0" applyAlignmentFormats="0" applyWidthHeightFormats="1" dataCaption="Values" grandTotalCaption="TOTAL" updatedVersion="4" minRefreshableVersion="3" useAutoFormatting="1" itemPrintTitles="1" createdVersion="4" indent="0" outline="1" outlineData="1" multipleFieldFilters="0" rowHeaderCaption="UNIDAD DE MEDIDA">
  <location ref="G11:H20"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showAll="0"/>
    <pivotField axis="axisRow" showAll="0">
      <items count="10">
        <item x="4"/>
        <item x="2"/>
        <item x="6"/>
        <item x="1"/>
        <item x="5"/>
        <item x="0"/>
        <item x="7"/>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9">
    <i>
      <x/>
    </i>
    <i>
      <x v="1"/>
    </i>
    <i>
      <x v="2"/>
    </i>
    <i>
      <x v="3"/>
    </i>
    <i>
      <x v="4"/>
    </i>
    <i>
      <x v="5"/>
    </i>
    <i>
      <x v="6"/>
    </i>
    <i>
      <x v="7"/>
    </i>
    <i t="grand">
      <x/>
    </i>
  </rowItems>
  <colItems count="1">
    <i/>
  </colItems>
  <pageFields count="1">
    <pageField fld="14" hier="-1"/>
  </pageFields>
  <dataFields count="1">
    <dataField name="INDICADORES" fld="0" subtotal="count" baseField="19" baseItem="0"/>
  </dataFields>
  <formats count="13">
    <format dxfId="2486">
      <pivotArea field="19" type="button" dataOnly="0" labelOnly="1" outline="0" axis="axisRow" fieldPosition="0"/>
    </format>
    <format dxfId="2485">
      <pivotArea dataOnly="0" labelOnly="1" outline="0" axis="axisValues" fieldPosition="0"/>
    </format>
    <format dxfId="2484">
      <pivotArea grandRow="1" outline="0" collapsedLevelsAreSubtotals="1" fieldPosition="0"/>
    </format>
    <format dxfId="2483">
      <pivotArea dataOnly="0" labelOnly="1" grandRow="1" outline="0" fieldPosition="0"/>
    </format>
    <format dxfId="2482">
      <pivotArea outline="0" collapsedLevelsAreSubtotals="1" fieldPosition="0"/>
    </format>
    <format dxfId="2481">
      <pivotArea type="all" dataOnly="0" outline="0" fieldPosition="0"/>
    </format>
    <format dxfId="2480">
      <pivotArea outline="0" collapsedLevelsAreSubtotals="1" fieldPosition="0"/>
    </format>
    <format dxfId="2479">
      <pivotArea field="19" type="button" dataOnly="0" labelOnly="1" outline="0" axis="axisRow" fieldPosition="0"/>
    </format>
    <format dxfId="2478">
      <pivotArea dataOnly="0" labelOnly="1" fieldPosition="0">
        <references count="1">
          <reference field="19" count="8">
            <x v="0"/>
            <x v="1"/>
            <x v="2"/>
            <x v="3"/>
            <x v="4"/>
            <x v="5"/>
            <x v="6"/>
            <x v="7"/>
          </reference>
        </references>
      </pivotArea>
    </format>
    <format dxfId="2477">
      <pivotArea dataOnly="0" labelOnly="1" grandRow="1" outline="0" fieldPosition="0"/>
    </format>
    <format dxfId="2476">
      <pivotArea dataOnly="0" labelOnly="1" outline="0" axis="axisValues" fieldPosition="0"/>
    </format>
    <format dxfId="2475">
      <pivotArea collapsedLevelsAreSubtotals="1" fieldPosition="0">
        <references count="1">
          <reference field="19" count="8">
            <x v="0"/>
            <x v="1"/>
            <x v="2"/>
            <x v="3"/>
            <x v="4"/>
            <x v="5"/>
            <x v="6"/>
            <x v="7"/>
          </reference>
        </references>
      </pivotArea>
    </format>
    <format dxfId="2474">
      <pivotArea dataOnly="0" labelOnly="1" fieldPosition="0">
        <references count="1">
          <reference field="19"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Tabla dinámica2" cacheId="6"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7">
  <location ref="C13:D18" firstHeaderRow="1" firstDataRow="1" firstDataCol="1" rowPageCount="1" colPageCount="1"/>
  <pivotFields count="52">
    <pivotField showAll="0"/>
    <pivotField showAll="0"/>
    <pivotField showAll="0"/>
    <pivotField showAll="0"/>
    <pivotField showAll="0"/>
    <pivotField showAll="0"/>
    <pivotField axis="axisRow" dataField="1" showAll="0">
      <items count="5">
        <item x="1"/>
        <item x="2"/>
        <item x="3"/>
        <item x="0"/>
        <item t="default"/>
      </items>
    </pivotField>
    <pivotField showAll="0"/>
    <pivotField showAll="0"/>
    <pivotField showAll="0"/>
    <pivotField showAll="0"/>
    <pivotField showAll="0"/>
    <pivotField showAll="0"/>
    <pivotField showAll="0"/>
    <pivotField axis="axisPage" multipleItemSelectionAllowed="1" showAll="0">
      <items count="6">
        <item x="0"/>
        <item h="1" x="2"/>
        <item h="1" x="1"/>
        <item h="1" x="3"/>
        <item h="1"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5">
    <i>
      <x/>
    </i>
    <i>
      <x v="1"/>
    </i>
    <i>
      <x v="2"/>
    </i>
    <i>
      <x v="3"/>
    </i>
    <i t="grand">
      <x/>
    </i>
  </rowItems>
  <colItems count="1">
    <i/>
  </colItems>
  <pageFields count="1">
    <pageField fld="14" hier="-1"/>
  </pageFields>
  <dataFields count="1">
    <dataField name="Cuenta de MACROPROCESO" fld="6" subtotal="count" baseField="0" baseItem="0"/>
  </dataFields>
  <formats count="7">
    <format dxfId="2462">
      <pivotArea grandRow="1" outline="0" collapsedLevelsAreSubtotals="1" fieldPosition="0"/>
    </format>
    <format dxfId="2461">
      <pivotArea dataOnly="0" labelOnly="1" grandRow="1" outline="0" fieldPosition="0"/>
    </format>
    <format dxfId="2460">
      <pivotArea collapsedLevelsAreSubtotals="1" fieldPosition="0">
        <references count="1">
          <reference field="6" count="0"/>
        </references>
      </pivotArea>
    </format>
    <format dxfId="2459">
      <pivotArea dataOnly="0" labelOnly="1" fieldPosition="0">
        <references count="1">
          <reference field="6" count="0"/>
        </references>
      </pivotArea>
    </format>
    <format dxfId="2458">
      <pivotArea dataOnly="0" labelOnly="1" grandRow="1" outline="0" fieldPosition="0"/>
    </format>
    <format dxfId="2457">
      <pivotArea grandRow="1" outline="0" collapsedLevelsAreSubtotals="1" fieldPosition="0"/>
    </format>
    <format dxfId="2456">
      <pivotArea grandRow="1"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Tabla 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8:D97" firstHeaderRow="1" firstDataRow="1" firstDataCol="3" rowPageCount="3" colPageCount="1"/>
  <pivotFields count="49">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x="1"/>
        <item h="1" x="2"/>
        <item h="1" x="3"/>
        <item h="1"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3"/>
        <item x="38"/>
        <item x="36"/>
        <item x="35"/>
        <item x="16"/>
        <item x="5"/>
        <item x="43"/>
        <item x="33"/>
        <item x="4"/>
        <item x="1"/>
        <item x="14"/>
        <item x="15"/>
        <item x="20"/>
        <item x="46"/>
        <item x="10"/>
        <item x="24"/>
        <item x="8"/>
        <item x="11"/>
        <item x="34"/>
        <item x="13"/>
        <item m="1" x="231"/>
        <item m="1" x="232"/>
        <item x="17"/>
        <item x="18"/>
        <item x="27"/>
        <item x="28"/>
        <item m="1" x="234"/>
        <item x="29"/>
        <item x="40"/>
        <item x="39"/>
        <item x="47"/>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axis="axisPage" multipleItemSelectionAllowed="1" showAll="0" defaultSubtotal="0">
      <items count="5">
        <item x="0"/>
        <item h="1" x="2"/>
        <item h="1" x="3"/>
        <item h="1" m="1" x="4"/>
        <item h="1"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33"/>
        <item m="1" x="127"/>
        <item m="1" x="128"/>
        <item m="1" x="126"/>
        <item x="37"/>
        <item x="23"/>
        <item m="1" x="129"/>
        <item x="19"/>
        <item x="0"/>
        <item x="1"/>
        <item x="2"/>
        <item x="3"/>
        <item x="4"/>
        <item x="5"/>
        <item x="6"/>
        <item x="7"/>
        <item x="8"/>
        <item x="9"/>
        <item x="10"/>
        <item x="11"/>
        <item x="12"/>
        <item x="13"/>
        <item x="14"/>
        <item x="15"/>
        <item x="16"/>
        <item x="17"/>
        <item x="18"/>
        <item x="20"/>
        <item x="21"/>
        <item x="22"/>
        <item x="24"/>
        <item x="25"/>
        <item x="26"/>
        <item x="27"/>
        <item x="28"/>
        <item x="29"/>
        <item x="30"/>
        <item x="31"/>
        <item x="32"/>
        <item x="34"/>
        <item x="35"/>
        <item x="36"/>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38"/>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39"/>
      </items>
    </pivotField>
    <pivotField showAll="0" defaultSubtotal="0"/>
    <pivotField numFmtId="9" showAll="0" defaultSubtotal="0">
      <items count="8">
        <item x="0"/>
        <item x="7"/>
        <item h="1" x="2"/>
        <item h="1" x="1"/>
        <item h="1" x="3"/>
        <item h="1" x="4"/>
        <item h="1" x="5"/>
        <item h="1" x="6"/>
      </items>
    </pivotField>
    <pivotField showAll="0"/>
    <pivotField showAll="0" defaultSubtotal="0"/>
    <pivotField showAll="0" defaultSubtotal="0"/>
    <pivotField showAll="0" defaultSubtotal="0"/>
    <pivotField showAll="0" defaultSubtotal="0"/>
  </pivotFields>
  <rowFields count="3">
    <field x="8"/>
    <field x="12"/>
    <field x="41"/>
  </rowFields>
  <rowItems count="89">
    <i>
      <x/>
      <x v="208"/>
      <x v="31"/>
    </i>
    <i r="1">
      <x v="209"/>
      <x v="32"/>
    </i>
    <i r="1">
      <x v="210"/>
      <x v="33"/>
    </i>
    <i>
      <x v="1"/>
      <x v="13"/>
      <x v="37"/>
    </i>
    <i r="1">
      <x v="14"/>
      <x v="36"/>
    </i>
    <i r="1">
      <x v="18"/>
      <x v="34"/>
    </i>
    <i r="1">
      <x v="29"/>
      <x v="35"/>
    </i>
    <i>
      <x v="6"/>
      <x v="9"/>
      <x v="25"/>
    </i>
    <i r="1">
      <x v="15"/>
      <x v="22"/>
    </i>
    <i r="1">
      <x v="23"/>
      <x v="26"/>
    </i>
    <i r="1">
      <x v="33"/>
      <x v="23"/>
    </i>
    <i r="1">
      <x v="34"/>
      <x v="24"/>
    </i>
    <i>
      <x v="9"/>
      <x v="44"/>
      <x v="39"/>
    </i>
    <i r="1">
      <x v="45"/>
      <x v="40"/>
    </i>
    <i r="1">
      <x v="46"/>
      <x v="41"/>
    </i>
    <i r="1">
      <x v="47"/>
      <x v="4"/>
    </i>
    <i>
      <x v="23"/>
      <x v="100"/>
      <x v="71"/>
    </i>
    <i r="1">
      <x v="101"/>
      <x v="72"/>
    </i>
    <i r="1">
      <x v="102"/>
      <x v="5"/>
    </i>
    <i r="1">
      <x v="104"/>
      <x v="73"/>
    </i>
    <i r="1">
      <x v="105"/>
      <x v="74"/>
    </i>
    <i r="1">
      <x v="106"/>
      <x v="5"/>
    </i>
    <i>
      <x v="24"/>
      <x v="107"/>
      <x v="75"/>
    </i>
    <i r="1">
      <x v="108"/>
      <x v="76"/>
    </i>
    <i r="1">
      <x v="109"/>
      <x v="5"/>
    </i>
    <i r="1">
      <x v="110"/>
      <x v="5"/>
    </i>
    <i r="1">
      <x v="111"/>
      <x v="77"/>
    </i>
    <i r="1">
      <x v="112"/>
      <x v="78"/>
    </i>
    <i r="1">
      <x v="113"/>
      <x v="79"/>
    </i>
    <i r="1">
      <x v="114"/>
      <x v="80"/>
    </i>
    <i r="1">
      <x v="115"/>
      <x v="81"/>
    </i>
    <i>
      <x v="25"/>
      <x v="116"/>
      <x v="82"/>
    </i>
    <i r="1">
      <x v="117"/>
      <x v="5"/>
    </i>
    <i r="1">
      <x v="118"/>
      <x/>
    </i>
    <i r="1">
      <x v="119"/>
      <x v="83"/>
    </i>
    <i r="1">
      <x v="120"/>
      <x v="84"/>
    </i>
    <i r="1">
      <x v="121"/>
      <x v="85"/>
    </i>
    <i r="1">
      <x v="122"/>
      <x v="86"/>
    </i>
    <i r="1">
      <x v="123"/>
      <x v="87"/>
    </i>
    <i r="1">
      <x v="124"/>
      <x v="88"/>
    </i>
    <i r="1">
      <x v="125"/>
      <x v="89"/>
    </i>
    <i r="1">
      <x v="126"/>
      <x v="90"/>
    </i>
    <i r="1">
      <x v="127"/>
      <x v="91"/>
    </i>
    <i r="1">
      <x v="129"/>
      <x v="92"/>
    </i>
    <i r="1">
      <x v="130"/>
      <x v="93"/>
    </i>
    <i r="1">
      <x v="131"/>
      <x v="95"/>
    </i>
    <i r="1">
      <x v="132"/>
      <x/>
    </i>
    <i r="1">
      <x v="133"/>
      <x v="96"/>
    </i>
    <i r="1">
      <x v="134"/>
      <x/>
    </i>
    <i r="1">
      <x v="135"/>
      <x/>
    </i>
    <i r="1">
      <x v="230"/>
      <x v="94"/>
    </i>
    <i>
      <x v="26"/>
      <x v="136"/>
      <x v="97"/>
    </i>
    <i r="1">
      <x v="137"/>
      <x v="16"/>
    </i>
    <i r="1">
      <x v="138"/>
      <x/>
    </i>
    <i>
      <x v="27"/>
      <x v="139"/>
      <x v="98"/>
    </i>
    <i r="1">
      <x v="140"/>
      <x v="5"/>
    </i>
    <i r="1">
      <x v="141"/>
      <x v="5"/>
    </i>
    <i r="1">
      <x v="142"/>
      <x v="5"/>
    </i>
    <i r="1">
      <x v="144"/>
      <x/>
    </i>
    <i r="1">
      <x v="145"/>
      <x/>
    </i>
    <i r="1">
      <x v="146"/>
      <x/>
    </i>
    <i r="1">
      <x v="147"/>
      <x/>
    </i>
    <i r="1">
      <x v="148"/>
      <x/>
    </i>
    <i r="1">
      <x v="149"/>
      <x/>
    </i>
    <i r="1">
      <x v="150"/>
      <x/>
    </i>
    <i r="1">
      <x v="151"/>
      <x/>
    </i>
    <i r="1">
      <x v="152"/>
      <x/>
    </i>
    <i r="1">
      <x v="153"/>
      <x/>
    </i>
    <i r="1">
      <x v="155"/>
      <x v="99"/>
    </i>
    <i r="1">
      <x v="231"/>
      <x v="5"/>
    </i>
    <i r="1">
      <x v="232"/>
      <x/>
    </i>
    <i>
      <x v="28"/>
      <x v="158"/>
      <x v="5"/>
    </i>
    <i r="1">
      <x v="159"/>
      <x v="100"/>
    </i>
    <i r="1">
      <x v="160"/>
      <x v="101"/>
    </i>
    <i>
      <x v="29"/>
      <x v="161"/>
      <x v="106"/>
    </i>
    <i r="1">
      <x v="162"/>
      <x v="110"/>
    </i>
    <i r="1">
      <x v="163"/>
      <x v="111"/>
    </i>
    <i r="1">
      <x v="164"/>
      <x v="105"/>
    </i>
    <i r="1">
      <x v="186"/>
      <x v="102"/>
    </i>
    <i r="1">
      <x v="187"/>
      <x v="103"/>
    </i>
    <i r="1">
      <x v="188"/>
      <x v="104"/>
    </i>
    <i r="1">
      <x v="189"/>
      <x/>
    </i>
    <i r="1">
      <x v="190"/>
      <x v="107"/>
    </i>
    <i r="1">
      <x v="193"/>
      <x v="108"/>
    </i>
    <i r="1">
      <x v="194"/>
      <x v="109"/>
    </i>
    <i r="1">
      <x v="195"/>
      <x/>
    </i>
    <i>
      <x v="30"/>
      <x v="165"/>
      <x v="112"/>
    </i>
    <i r="1">
      <x v="166"/>
      <x v="113"/>
    </i>
    <i r="1">
      <x v="167"/>
      <x v="5"/>
    </i>
  </rowItems>
  <colItems count="1">
    <i/>
  </colItems>
  <pageFields count="3">
    <pageField fld="6" hier="-1"/>
    <pageField fld="22" hier="-1"/>
    <pageField fld="14" hier="-1"/>
  </pageFields>
  <formats count="519">
    <format dxfId="2455">
      <pivotArea field="6" type="button" dataOnly="0" labelOnly="1" outline="0" axis="axisPage" fieldPosition="0"/>
    </format>
    <format dxfId="2454">
      <pivotArea dataOnly="0" labelOnly="1" fieldPosition="0">
        <references count="1">
          <reference field="8" count="1">
            <x v="0"/>
          </reference>
        </references>
      </pivotArea>
    </format>
    <format dxfId="2453">
      <pivotArea dataOnly="0" labelOnly="1" fieldPosition="0">
        <references count="1">
          <reference field="8" count="1" defaultSubtotal="1">
            <x v="0"/>
          </reference>
        </references>
      </pivotArea>
    </format>
    <format dxfId="2452">
      <pivotArea dataOnly="0" labelOnly="1" fieldPosition="0">
        <references count="1">
          <reference field="8" count="1">
            <x v="1"/>
          </reference>
        </references>
      </pivotArea>
    </format>
    <format dxfId="2451">
      <pivotArea dataOnly="0" labelOnly="1" fieldPosition="0">
        <references count="1">
          <reference field="8" count="1" defaultSubtotal="1">
            <x v="1"/>
          </reference>
        </references>
      </pivotArea>
    </format>
    <format dxfId="2450">
      <pivotArea dataOnly="0" labelOnly="1" fieldPosition="0">
        <references count="1">
          <reference field="8" count="1">
            <x v="6"/>
          </reference>
        </references>
      </pivotArea>
    </format>
    <format dxfId="2449">
      <pivotArea dataOnly="0" labelOnly="1" fieldPosition="0">
        <references count="1">
          <reference field="8" count="1" defaultSubtotal="1">
            <x v="6"/>
          </reference>
        </references>
      </pivotArea>
    </format>
    <format dxfId="2448">
      <pivotArea dataOnly="0" labelOnly="1" fieldPosition="0">
        <references count="1">
          <reference field="8" count="1">
            <x v="0"/>
          </reference>
        </references>
      </pivotArea>
    </format>
    <format dxfId="2447">
      <pivotArea dataOnly="0" labelOnly="1" fieldPosition="0">
        <references count="1">
          <reference field="8" count="1" defaultSubtotal="1">
            <x v="0"/>
          </reference>
        </references>
      </pivotArea>
    </format>
    <format dxfId="2446">
      <pivotArea dataOnly="0" labelOnly="1" fieldPosition="0">
        <references count="1">
          <reference field="8" count="1">
            <x v="1"/>
          </reference>
        </references>
      </pivotArea>
    </format>
    <format dxfId="2445">
      <pivotArea dataOnly="0" labelOnly="1" fieldPosition="0">
        <references count="1">
          <reference field="8" count="1" defaultSubtotal="1">
            <x v="1"/>
          </reference>
        </references>
      </pivotArea>
    </format>
    <format dxfId="2444">
      <pivotArea dataOnly="0" labelOnly="1" fieldPosition="0">
        <references count="1">
          <reference field="8" count="1">
            <x v="6"/>
          </reference>
        </references>
      </pivotArea>
    </format>
    <format dxfId="2443">
      <pivotArea dataOnly="0" labelOnly="1" fieldPosition="0">
        <references count="1">
          <reference field="8" count="1" defaultSubtotal="1">
            <x v="6"/>
          </reference>
        </references>
      </pivotArea>
    </format>
    <format dxfId="2442">
      <pivotArea dataOnly="0" labelOnly="1" fieldPosition="0">
        <references count="1">
          <reference field="8" count="1">
            <x v="0"/>
          </reference>
        </references>
      </pivotArea>
    </format>
    <format dxfId="2441">
      <pivotArea field="12" type="button" dataOnly="0" labelOnly="1" outline="0" axis="axisRow" fieldPosition="1"/>
    </format>
    <format dxfId="2440">
      <pivotArea field="8" type="button" dataOnly="0" labelOnly="1" outline="0" axis="axisRow" fieldPosition="0"/>
    </format>
    <format dxfId="2439">
      <pivotArea field="12" type="button" dataOnly="0" labelOnly="1" outline="0" axis="axisRow" fieldPosition="1"/>
    </format>
    <format dxfId="2438">
      <pivotArea dataOnly="0" labelOnly="1" outline="0" fieldPosition="0">
        <references count="1">
          <reference field="6" count="0"/>
        </references>
      </pivotArea>
    </format>
    <format dxfId="2437">
      <pivotArea field="12" type="button" dataOnly="0" labelOnly="1" outline="0" axis="axisRow" fieldPosition="1"/>
    </format>
    <format dxfId="2436">
      <pivotArea type="all" dataOnly="0" outline="0" fieldPosition="0"/>
    </format>
    <format dxfId="2435">
      <pivotArea field="8" type="button" dataOnly="0" labelOnly="1" outline="0" axis="axisRow" fieldPosition="0"/>
    </format>
    <format dxfId="2434">
      <pivotArea field="12" type="button" dataOnly="0" labelOnly="1" outline="0" axis="axisRow" fieldPosition="1"/>
    </format>
    <format dxfId="2433">
      <pivotArea field="40" type="button" dataOnly="0" labelOnly="1" outline="0"/>
    </format>
    <format dxfId="2432">
      <pivotArea dataOnly="0" labelOnly="1" fieldPosition="0">
        <references count="1">
          <reference field="8" count="3">
            <x v="0"/>
            <x v="1"/>
            <x v="6"/>
          </reference>
        </references>
      </pivotArea>
    </format>
    <format dxfId="2431">
      <pivotArea dataOnly="0" labelOnly="1" fieldPosition="0">
        <references count="2">
          <reference field="8" count="1" selected="0">
            <x v="0"/>
          </reference>
          <reference field="12" count="3">
            <x v="35"/>
            <x v="36"/>
            <x v="38"/>
          </reference>
        </references>
      </pivotArea>
    </format>
    <format dxfId="2430">
      <pivotArea dataOnly="0" labelOnly="1" fieldPosition="0">
        <references count="2">
          <reference field="8" count="1" selected="0">
            <x v="1"/>
          </reference>
          <reference field="12" count="4">
            <x v="13"/>
            <x v="14"/>
            <x v="18"/>
            <x v="29"/>
          </reference>
        </references>
      </pivotArea>
    </format>
    <format dxfId="2429">
      <pivotArea dataOnly="0" labelOnly="1" fieldPosition="0">
        <references count="2">
          <reference field="8" count="1" selected="0">
            <x v="6"/>
          </reference>
          <reference field="12" count="5">
            <x v="9"/>
            <x v="15"/>
            <x v="23"/>
            <x v="33"/>
            <x v="34"/>
          </reference>
        </references>
      </pivotArea>
    </format>
    <format dxfId="2428">
      <pivotArea dataOnly="0" labelOnly="1" fieldPosition="0">
        <references count="1">
          <reference field="8" count="1">
            <x v="6"/>
          </reference>
        </references>
      </pivotArea>
    </format>
    <format dxfId="2427">
      <pivotArea dataOnly="0" labelOnly="1" fieldPosition="0">
        <references count="1">
          <reference field="8" count="1">
            <x v="1"/>
          </reference>
        </references>
      </pivotArea>
    </format>
    <format dxfId="2426">
      <pivotArea dataOnly="0" labelOnly="1" fieldPosition="0">
        <references count="1">
          <reference field="8" count="1">
            <x v="0"/>
          </reference>
        </references>
      </pivotArea>
    </format>
    <format dxfId="2425">
      <pivotArea dataOnly="0" labelOnly="1" outline="0" fieldPosition="0">
        <references count="1">
          <reference field="12" count="0"/>
        </references>
      </pivotArea>
    </format>
    <format dxfId="2424">
      <pivotArea dataOnly="0" labelOnly="1" outline="0" fieldPosition="0">
        <references count="1">
          <reference field="12" count="0"/>
        </references>
      </pivotArea>
    </format>
    <format dxfId="2423">
      <pivotArea dataOnly="0" labelOnly="1" outline="0" fieldPosition="0">
        <references count="1">
          <reference field="12" count="0"/>
        </references>
      </pivotArea>
    </format>
    <format dxfId="2422">
      <pivotArea dataOnly="0" outline="0" fieldPosition="0">
        <references count="1">
          <reference field="8" count="1">
            <x v="9"/>
          </reference>
        </references>
      </pivotArea>
    </format>
    <format dxfId="2421">
      <pivotArea dataOnly="0" outline="0" fieldPosition="0">
        <references count="1">
          <reference field="8" count="1">
            <x v="24"/>
          </reference>
        </references>
      </pivotArea>
    </format>
    <format dxfId="2420">
      <pivotArea dataOnly="0" outline="0" fieldPosition="0">
        <references count="1">
          <reference field="8" count="1">
            <x v="26"/>
          </reference>
        </references>
      </pivotArea>
    </format>
    <format dxfId="2419">
      <pivotArea dataOnly="0" outline="0" fieldPosition="0">
        <references count="1">
          <reference field="8" count="1">
            <x v="28"/>
          </reference>
        </references>
      </pivotArea>
    </format>
    <format dxfId="2418">
      <pivotArea dataOnly="0" outline="0" fieldPosition="0">
        <references count="1">
          <reference field="8" count="1">
            <x v="30"/>
          </reference>
        </references>
      </pivotArea>
    </format>
    <format dxfId="2417">
      <pivotArea dataOnly="0" labelOnly="1" fieldPosition="0">
        <references count="2">
          <reference field="8" count="1" selected="0">
            <x v="0"/>
          </reference>
          <reference field="12" count="3">
            <x v="35"/>
            <x v="36"/>
            <x v="38"/>
          </reference>
        </references>
      </pivotArea>
    </format>
    <format dxfId="2416">
      <pivotArea dataOnly="0" labelOnly="1" fieldPosition="0">
        <references count="2">
          <reference field="8" count="1" selected="0">
            <x v="1"/>
          </reference>
          <reference field="12" count="4">
            <x v="13"/>
            <x v="14"/>
            <x v="18"/>
            <x v="29"/>
          </reference>
        </references>
      </pivotArea>
    </format>
    <format dxfId="2415">
      <pivotArea dataOnly="0" labelOnly="1" fieldPosition="0">
        <references count="2">
          <reference field="8" count="1" selected="0">
            <x v="6"/>
          </reference>
          <reference field="12" count="5">
            <x v="9"/>
            <x v="15"/>
            <x v="23"/>
            <x v="33"/>
            <x v="34"/>
          </reference>
        </references>
      </pivotArea>
    </format>
    <format dxfId="2414">
      <pivotArea dataOnly="0" labelOnly="1" fieldPosition="0">
        <references count="2">
          <reference field="8" count="1" selected="0">
            <x v="9"/>
          </reference>
          <reference field="12" count="4">
            <x v="44"/>
            <x v="45"/>
            <x v="46"/>
            <x v="47"/>
          </reference>
        </references>
      </pivotArea>
    </format>
    <format dxfId="2413">
      <pivotArea dataOnly="0" labelOnly="1" fieldPosition="0">
        <references count="2">
          <reference field="8" count="1" selected="0">
            <x v="23"/>
          </reference>
          <reference field="12" count="7">
            <x v="100"/>
            <x v="101"/>
            <x v="102"/>
            <x v="103"/>
            <x v="104"/>
            <x v="105"/>
            <x v="106"/>
          </reference>
        </references>
      </pivotArea>
    </format>
    <format dxfId="2412">
      <pivotArea dataOnly="0" labelOnly="1" fieldPosition="0">
        <references count="2">
          <reference field="8" count="1" selected="0">
            <x v="24"/>
          </reference>
          <reference field="12" count="9">
            <x v="107"/>
            <x v="108"/>
            <x v="109"/>
            <x v="110"/>
            <x v="111"/>
            <x v="112"/>
            <x v="113"/>
            <x v="114"/>
            <x v="115"/>
          </reference>
        </references>
      </pivotArea>
    </format>
    <format dxfId="2411">
      <pivotArea dataOnly="0" labelOnly="1" fieldPosition="0">
        <references count="2">
          <reference field="8" count="1" selected="0">
            <x v="25"/>
          </reference>
          <reference field="12" count="20">
            <x v="116"/>
            <x v="117"/>
            <x v="118"/>
            <x v="119"/>
            <x v="120"/>
            <x v="121"/>
            <x v="122"/>
            <x v="123"/>
            <x v="124"/>
            <x v="125"/>
            <x v="126"/>
            <x v="127"/>
            <x v="128"/>
            <x v="129"/>
            <x v="130"/>
            <x v="131"/>
            <x v="132"/>
            <x v="133"/>
            <x v="134"/>
            <x v="135"/>
          </reference>
        </references>
      </pivotArea>
    </format>
    <format dxfId="2410">
      <pivotArea dataOnly="0" labelOnly="1" fieldPosition="0">
        <references count="2">
          <reference field="8" count="1" selected="0">
            <x v="26"/>
          </reference>
          <reference field="12" count="3">
            <x v="136"/>
            <x v="137"/>
            <x v="138"/>
          </reference>
        </references>
      </pivotArea>
    </format>
    <format dxfId="2409">
      <pivotArea dataOnly="0" labelOnly="1" fieldPosition="0">
        <references count="2">
          <reference field="8" count="1" selected="0">
            <x v="27"/>
          </reference>
          <reference field="12" count="19">
            <x v="139"/>
            <x v="140"/>
            <x v="141"/>
            <x v="142"/>
            <x v="143"/>
            <x v="144"/>
            <x v="145"/>
            <x v="146"/>
            <x v="147"/>
            <x v="148"/>
            <x v="149"/>
            <x v="150"/>
            <x v="151"/>
            <x v="152"/>
            <x v="153"/>
            <x v="154"/>
            <x v="155"/>
            <x v="156"/>
            <x v="157"/>
          </reference>
        </references>
      </pivotArea>
    </format>
    <format dxfId="2408">
      <pivotArea dataOnly="0" labelOnly="1" fieldPosition="0">
        <references count="2">
          <reference field="8" count="1" selected="0">
            <x v="28"/>
          </reference>
          <reference field="12" count="3">
            <x v="158"/>
            <x v="159"/>
            <x v="160"/>
          </reference>
        </references>
      </pivotArea>
    </format>
    <format dxfId="2407">
      <pivotArea dataOnly="0" labelOnly="1" fieldPosition="0">
        <references count="2">
          <reference field="8" count="1" selected="0">
            <x v="29"/>
          </reference>
          <reference field="12" count="4">
            <x v="161"/>
            <x v="162"/>
            <x v="163"/>
            <x v="164"/>
          </reference>
        </references>
      </pivotArea>
    </format>
    <format dxfId="2406">
      <pivotArea dataOnly="0" labelOnly="1" fieldPosition="0">
        <references count="2">
          <reference field="8" count="1" selected="0">
            <x v="30"/>
          </reference>
          <reference field="12" count="3">
            <x v="165"/>
            <x v="166"/>
            <x v="167"/>
          </reference>
        </references>
      </pivotArea>
    </format>
    <format dxfId="2405">
      <pivotArea field="43" type="button" dataOnly="0" labelOnly="1" outline="0"/>
    </format>
    <format dxfId="2404">
      <pivotArea field="43" type="button" dataOnly="0" labelOnly="1" outline="0"/>
    </format>
    <format dxfId="2403">
      <pivotArea field="6" type="button" dataOnly="0" labelOnly="1" outline="0" axis="axisPage" fieldPosition="0"/>
    </format>
    <format dxfId="2402">
      <pivotArea field="8" type="button" dataOnly="0" labelOnly="1" outline="0" axis="axisRow" fieldPosition="0"/>
    </format>
    <format dxfId="2401">
      <pivotArea dataOnly="0" labelOnly="1" fieldPosition="0">
        <references count="1">
          <reference field="8" count="12">
            <x v="0"/>
            <x v="1"/>
            <x v="6"/>
            <x v="9"/>
            <x v="23"/>
            <x v="24"/>
            <x v="25"/>
            <x v="26"/>
            <x v="27"/>
            <x v="28"/>
            <x v="29"/>
            <x v="30"/>
          </reference>
        </references>
      </pivotArea>
    </format>
    <format dxfId="2400">
      <pivotArea dataOnly="0" labelOnly="1" fieldPosition="0">
        <references count="1">
          <reference field="8" count="12">
            <x v="0"/>
            <x v="1"/>
            <x v="6"/>
            <x v="9"/>
            <x v="23"/>
            <x v="24"/>
            <x v="25"/>
            <x v="26"/>
            <x v="27"/>
            <x v="28"/>
            <x v="29"/>
            <x v="30"/>
          </reference>
        </references>
      </pivotArea>
    </format>
    <format dxfId="2399">
      <pivotArea dataOnly="0" labelOnly="1" fieldPosition="0">
        <references count="1">
          <reference field="8" count="1">
            <x v="0"/>
          </reference>
        </references>
      </pivotArea>
    </format>
    <format dxfId="2398">
      <pivotArea dataOnly="0" labelOnly="1" outline="0" fieldPosition="0">
        <references count="1">
          <reference field="6" count="0"/>
        </references>
      </pivotArea>
    </format>
    <format dxfId="2397">
      <pivotArea field="12" type="button" dataOnly="0" labelOnly="1" outline="0" axis="axisRow" fieldPosition="1"/>
    </format>
    <format dxfId="2396">
      <pivotArea dataOnly="0" labelOnly="1" fieldPosition="0">
        <references count="2">
          <reference field="8" count="1" selected="0">
            <x v="0"/>
          </reference>
          <reference field="12" count="3">
            <x v="35"/>
            <x v="36"/>
            <x v="38"/>
          </reference>
        </references>
      </pivotArea>
    </format>
    <format dxfId="2395">
      <pivotArea dataOnly="0" labelOnly="1" fieldPosition="0">
        <references count="2">
          <reference field="8" count="1" selected="0">
            <x v="1"/>
          </reference>
          <reference field="12" count="4">
            <x v="13"/>
            <x v="14"/>
            <x v="18"/>
            <x v="29"/>
          </reference>
        </references>
      </pivotArea>
    </format>
    <format dxfId="2394">
      <pivotArea dataOnly="0" labelOnly="1" fieldPosition="0">
        <references count="2">
          <reference field="8" count="1" selected="0">
            <x v="6"/>
          </reference>
          <reference field="12" count="5">
            <x v="9"/>
            <x v="15"/>
            <x v="23"/>
            <x v="33"/>
            <x v="34"/>
          </reference>
        </references>
      </pivotArea>
    </format>
    <format dxfId="2393">
      <pivotArea dataOnly="0" labelOnly="1" fieldPosition="0">
        <references count="2">
          <reference field="8" count="1" selected="0">
            <x v="9"/>
          </reference>
          <reference field="12" count="4">
            <x v="44"/>
            <x v="45"/>
            <x v="46"/>
            <x v="47"/>
          </reference>
        </references>
      </pivotArea>
    </format>
    <format dxfId="2392">
      <pivotArea dataOnly="0" labelOnly="1" fieldPosition="0">
        <references count="2">
          <reference field="8" count="1" selected="0">
            <x v="23"/>
          </reference>
          <reference field="12" count="7">
            <x v="100"/>
            <x v="101"/>
            <x v="102"/>
            <x v="103"/>
            <x v="104"/>
            <x v="105"/>
            <x v="106"/>
          </reference>
        </references>
      </pivotArea>
    </format>
    <format dxfId="2391">
      <pivotArea dataOnly="0" labelOnly="1" fieldPosition="0">
        <references count="2">
          <reference field="8" count="1" selected="0">
            <x v="24"/>
          </reference>
          <reference field="12" count="9">
            <x v="107"/>
            <x v="108"/>
            <x v="109"/>
            <x v="110"/>
            <x v="111"/>
            <x v="112"/>
            <x v="113"/>
            <x v="114"/>
            <x v="115"/>
          </reference>
        </references>
      </pivotArea>
    </format>
    <format dxfId="2390">
      <pivotArea dataOnly="0" labelOnly="1" fieldPosition="0">
        <references count="2">
          <reference field="8" count="1" selected="0">
            <x v="25"/>
          </reference>
          <reference field="12" count="18">
            <x v="116"/>
            <x v="117"/>
            <x v="118"/>
            <x v="119"/>
            <x v="120"/>
            <x v="121"/>
            <x v="122"/>
            <x v="123"/>
            <x v="124"/>
            <x v="125"/>
            <x v="126"/>
            <x v="127"/>
            <x v="129"/>
            <x v="131"/>
            <x v="132"/>
            <x v="133"/>
            <x v="134"/>
            <x v="135"/>
          </reference>
        </references>
      </pivotArea>
    </format>
    <format dxfId="2389">
      <pivotArea dataOnly="0" labelOnly="1" fieldPosition="0">
        <references count="2">
          <reference field="8" count="1" selected="0">
            <x v="26"/>
          </reference>
          <reference field="12" count="3">
            <x v="136"/>
            <x v="137"/>
            <x v="138"/>
          </reference>
        </references>
      </pivotArea>
    </format>
    <format dxfId="2388">
      <pivotArea dataOnly="0" labelOnly="1" fieldPosition="0">
        <references count="2">
          <reference field="8" count="1" selected="0">
            <x v="27"/>
          </reference>
          <reference field="12" count="19">
            <x v="139"/>
            <x v="140"/>
            <x v="141"/>
            <x v="142"/>
            <x v="143"/>
            <x v="144"/>
            <x v="145"/>
            <x v="146"/>
            <x v="147"/>
            <x v="148"/>
            <x v="149"/>
            <x v="150"/>
            <x v="151"/>
            <x v="152"/>
            <x v="153"/>
            <x v="154"/>
            <x v="155"/>
            <x v="156"/>
            <x v="157"/>
          </reference>
        </references>
      </pivotArea>
    </format>
    <format dxfId="2387">
      <pivotArea dataOnly="0" labelOnly="1" fieldPosition="0">
        <references count="2">
          <reference field="8" count="1" selected="0">
            <x v="28"/>
          </reference>
          <reference field="12" count="3">
            <x v="158"/>
            <x v="159"/>
            <x v="160"/>
          </reference>
        </references>
      </pivotArea>
    </format>
    <format dxfId="2386">
      <pivotArea dataOnly="0" labelOnly="1" fieldPosition="0">
        <references count="2">
          <reference field="8" count="1" selected="0">
            <x v="29"/>
          </reference>
          <reference field="12" count="4">
            <x v="161"/>
            <x v="162"/>
            <x v="163"/>
            <x v="164"/>
          </reference>
        </references>
      </pivotArea>
    </format>
    <format dxfId="2385">
      <pivotArea dataOnly="0" labelOnly="1" fieldPosition="0">
        <references count="2">
          <reference field="8" count="1" selected="0">
            <x v="30"/>
          </reference>
          <reference field="12" count="3">
            <x v="165"/>
            <x v="166"/>
            <x v="167"/>
          </reference>
        </references>
      </pivotArea>
    </format>
    <format dxfId="2384">
      <pivotArea dataOnly="0" labelOnly="1" outline="0" fieldPosition="0">
        <references count="1">
          <reference field="12" count="0"/>
        </references>
      </pivotArea>
    </format>
    <format dxfId="2383">
      <pivotArea field="41" type="button" dataOnly="0" labelOnly="1" outline="0" axis="axisRow" fieldPosition="2"/>
    </format>
    <format dxfId="2382">
      <pivotArea dataOnly="0" labelOnly="1" fieldPosition="0">
        <references count="3">
          <reference field="8" count="1" selected="0">
            <x v="1"/>
          </reference>
          <reference field="12" count="1" selected="0">
            <x v="13"/>
          </reference>
          <reference field="41" count="1">
            <x v="37"/>
          </reference>
        </references>
      </pivotArea>
    </format>
    <format dxfId="2381">
      <pivotArea dataOnly="0" labelOnly="1" fieldPosition="0">
        <references count="3">
          <reference field="8" count="1" selected="0">
            <x v="1"/>
          </reference>
          <reference field="12" count="1" selected="0">
            <x v="14"/>
          </reference>
          <reference field="41" count="1">
            <x v="36"/>
          </reference>
        </references>
      </pivotArea>
    </format>
    <format dxfId="2380">
      <pivotArea dataOnly="0" labelOnly="1" fieldPosition="0">
        <references count="3">
          <reference field="8" count="1" selected="0">
            <x v="1"/>
          </reference>
          <reference field="12" count="1" selected="0">
            <x v="18"/>
          </reference>
          <reference field="41" count="1">
            <x v="34"/>
          </reference>
        </references>
      </pivotArea>
    </format>
    <format dxfId="2379">
      <pivotArea dataOnly="0" labelOnly="1" fieldPosition="0">
        <references count="3">
          <reference field="8" count="1" selected="0">
            <x v="1"/>
          </reference>
          <reference field="12" count="1" selected="0">
            <x v="29"/>
          </reference>
          <reference field="41" count="1">
            <x v="35"/>
          </reference>
        </references>
      </pivotArea>
    </format>
    <format dxfId="2378">
      <pivotArea dataOnly="0" labelOnly="1" fieldPosition="0">
        <references count="3">
          <reference field="8" count="1" selected="0">
            <x v="6"/>
          </reference>
          <reference field="12" count="1" selected="0">
            <x v="9"/>
          </reference>
          <reference field="41" count="1">
            <x v="25"/>
          </reference>
        </references>
      </pivotArea>
    </format>
    <format dxfId="2377">
      <pivotArea dataOnly="0" labelOnly="1" fieldPosition="0">
        <references count="3">
          <reference field="8" count="1" selected="0">
            <x v="6"/>
          </reference>
          <reference field="12" count="1" selected="0">
            <x v="15"/>
          </reference>
          <reference field="41" count="1">
            <x v="22"/>
          </reference>
        </references>
      </pivotArea>
    </format>
    <format dxfId="2376">
      <pivotArea dataOnly="0" labelOnly="1" fieldPosition="0">
        <references count="3">
          <reference field="8" count="1" selected="0">
            <x v="6"/>
          </reference>
          <reference field="12" count="1" selected="0">
            <x v="23"/>
          </reference>
          <reference field="41" count="1">
            <x v="26"/>
          </reference>
        </references>
      </pivotArea>
    </format>
    <format dxfId="2375">
      <pivotArea dataOnly="0" labelOnly="1" fieldPosition="0">
        <references count="3">
          <reference field="8" count="1" selected="0">
            <x v="6"/>
          </reference>
          <reference field="12" count="1" selected="0">
            <x v="33"/>
          </reference>
          <reference field="41" count="1">
            <x v="23"/>
          </reference>
        </references>
      </pivotArea>
    </format>
    <format dxfId="2374">
      <pivotArea dataOnly="0" labelOnly="1" fieldPosition="0">
        <references count="3">
          <reference field="8" count="1" selected="0">
            <x v="6"/>
          </reference>
          <reference field="12" count="1" selected="0">
            <x v="34"/>
          </reference>
          <reference field="41" count="1">
            <x v="24"/>
          </reference>
        </references>
      </pivotArea>
    </format>
    <format dxfId="2373">
      <pivotArea dataOnly="0" labelOnly="1" fieldPosition="0">
        <references count="3">
          <reference field="8" count="1" selected="0">
            <x v="9"/>
          </reference>
          <reference field="12" count="1" selected="0">
            <x v="44"/>
          </reference>
          <reference field="41" count="1">
            <x v="39"/>
          </reference>
        </references>
      </pivotArea>
    </format>
    <format dxfId="2372">
      <pivotArea dataOnly="0" labelOnly="1" fieldPosition="0">
        <references count="3">
          <reference field="8" count="1" selected="0">
            <x v="9"/>
          </reference>
          <reference field="12" count="1" selected="0">
            <x v="45"/>
          </reference>
          <reference field="41" count="1">
            <x v="40"/>
          </reference>
        </references>
      </pivotArea>
    </format>
    <format dxfId="2371">
      <pivotArea dataOnly="0" labelOnly="1" fieldPosition="0">
        <references count="3">
          <reference field="8" count="1" selected="0">
            <x v="9"/>
          </reference>
          <reference field="12" count="1" selected="0">
            <x v="46"/>
          </reference>
          <reference field="41" count="1">
            <x v="41"/>
          </reference>
        </references>
      </pivotArea>
    </format>
    <format dxfId="2370">
      <pivotArea dataOnly="0" labelOnly="1" fieldPosition="0">
        <references count="3">
          <reference field="8" count="1" selected="0">
            <x v="9"/>
          </reference>
          <reference field="12" count="1" selected="0">
            <x v="47"/>
          </reference>
          <reference field="41" count="1">
            <x v="4"/>
          </reference>
        </references>
      </pivotArea>
    </format>
    <format dxfId="2369">
      <pivotArea dataOnly="0" labelOnly="1" fieldPosition="0">
        <references count="3">
          <reference field="8" count="1" selected="0">
            <x v="23"/>
          </reference>
          <reference field="12" count="1" selected="0">
            <x v="100"/>
          </reference>
          <reference field="41" count="1">
            <x v="71"/>
          </reference>
        </references>
      </pivotArea>
    </format>
    <format dxfId="2368">
      <pivotArea dataOnly="0" labelOnly="1" fieldPosition="0">
        <references count="3">
          <reference field="8" count="1" selected="0">
            <x v="23"/>
          </reference>
          <reference field="12" count="1" selected="0">
            <x v="101"/>
          </reference>
          <reference field="41" count="1">
            <x v="72"/>
          </reference>
        </references>
      </pivotArea>
    </format>
    <format dxfId="2367">
      <pivotArea dataOnly="0" labelOnly="1" fieldPosition="0">
        <references count="3">
          <reference field="8" count="1" selected="0">
            <x v="23"/>
          </reference>
          <reference field="12" count="1" selected="0">
            <x v="102"/>
          </reference>
          <reference field="41" count="1">
            <x v="5"/>
          </reference>
        </references>
      </pivotArea>
    </format>
    <format dxfId="2366">
      <pivotArea dataOnly="0" labelOnly="1" fieldPosition="0">
        <references count="3">
          <reference field="8" count="1" selected="0">
            <x v="23"/>
          </reference>
          <reference field="12" count="1" selected="0">
            <x v="104"/>
          </reference>
          <reference field="41" count="1">
            <x v="73"/>
          </reference>
        </references>
      </pivotArea>
    </format>
    <format dxfId="2365">
      <pivotArea dataOnly="0" labelOnly="1" fieldPosition="0">
        <references count="3">
          <reference field="8" count="1" selected="0">
            <x v="23"/>
          </reference>
          <reference field="12" count="1" selected="0">
            <x v="105"/>
          </reference>
          <reference field="41" count="1">
            <x v="74"/>
          </reference>
        </references>
      </pivotArea>
    </format>
    <format dxfId="2364">
      <pivotArea dataOnly="0" labelOnly="1" fieldPosition="0">
        <references count="3">
          <reference field="8" count="1" selected="0">
            <x v="23"/>
          </reference>
          <reference field="12" count="1" selected="0">
            <x v="106"/>
          </reference>
          <reference field="41" count="1">
            <x v="5"/>
          </reference>
        </references>
      </pivotArea>
    </format>
    <format dxfId="2363">
      <pivotArea dataOnly="0" labelOnly="1" fieldPosition="0">
        <references count="3">
          <reference field="8" count="1" selected="0">
            <x v="24"/>
          </reference>
          <reference field="12" count="1" selected="0">
            <x v="107"/>
          </reference>
          <reference field="41" count="1">
            <x v="75"/>
          </reference>
        </references>
      </pivotArea>
    </format>
    <format dxfId="2362">
      <pivotArea dataOnly="0" labelOnly="1" fieldPosition="0">
        <references count="3">
          <reference field="8" count="1" selected="0">
            <x v="24"/>
          </reference>
          <reference field="12" count="1" selected="0">
            <x v="108"/>
          </reference>
          <reference field="41" count="1">
            <x v="76"/>
          </reference>
        </references>
      </pivotArea>
    </format>
    <format dxfId="2361">
      <pivotArea dataOnly="0" labelOnly="1" fieldPosition="0">
        <references count="3">
          <reference field="8" count="1" selected="0">
            <x v="24"/>
          </reference>
          <reference field="12" count="1" selected="0">
            <x v="109"/>
          </reference>
          <reference field="41" count="1">
            <x v="5"/>
          </reference>
        </references>
      </pivotArea>
    </format>
    <format dxfId="2360">
      <pivotArea dataOnly="0" labelOnly="1" fieldPosition="0">
        <references count="3">
          <reference field="8" count="1" selected="0">
            <x v="24"/>
          </reference>
          <reference field="12" count="1" selected="0">
            <x v="110"/>
          </reference>
          <reference field="41" count="1">
            <x v="5"/>
          </reference>
        </references>
      </pivotArea>
    </format>
    <format dxfId="2359">
      <pivotArea dataOnly="0" labelOnly="1" fieldPosition="0">
        <references count="3">
          <reference field="8" count="1" selected="0">
            <x v="24"/>
          </reference>
          <reference field="12" count="1" selected="0">
            <x v="111"/>
          </reference>
          <reference field="41" count="1">
            <x v="77"/>
          </reference>
        </references>
      </pivotArea>
    </format>
    <format dxfId="2358">
      <pivotArea dataOnly="0" labelOnly="1" fieldPosition="0">
        <references count="3">
          <reference field="8" count="1" selected="0">
            <x v="24"/>
          </reference>
          <reference field="12" count="1" selected="0">
            <x v="112"/>
          </reference>
          <reference field="41" count="1">
            <x v="78"/>
          </reference>
        </references>
      </pivotArea>
    </format>
    <format dxfId="2357">
      <pivotArea dataOnly="0" labelOnly="1" fieldPosition="0">
        <references count="3">
          <reference field="8" count="1" selected="0">
            <x v="24"/>
          </reference>
          <reference field="12" count="1" selected="0">
            <x v="113"/>
          </reference>
          <reference field="41" count="1">
            <x v="79"/>
          </reference>
        </references>
      </pivotArea>
    </format>
    <format dxfId="2356">
      <pivotArea dataOnly="0" labelOnly="1" fieldPosition="0">
        <references count="3">
          <reference field="8" count="1" selected="0">
            <x v="24"/>
          </reference>
          <reference field="12" count="1" selected="0">
            <x v="114"/>
          </reference>
          <reference field="41" count="1">
            <x v="80"/>
          </reference>
        </references>
      </pivotArea>
    </format>
    <format dxfId="2355">
      <pivotArea dataOnly="0" labelOnly="1" fieldPosition="0">
        <references count="3">
          <reference field="8" count="1" selected="0">
            <x v="24"/>
          </reference>
          <reference field="12" count="1" selected="0">
            <x v="115"/>
          </reference>
          <reference field="41" count="1">
            <x v="81"/>
          </reference>
        </references>
      </pivotArea>
    </format>
    <format dxfId="2354">
      <pivotArea dataOnly="0" labelOnly="1" fieldPosition="0">
        <references count="3">
          <reference field="8" count="1" selected="0">
            <x v="25"/>
          </reference>
          <reference field="12" count="1" selected="0">
            <x v="116"/>
          </reference>
          <reference field="41" count="1">
            <x v="82"/>
          </reference>
        </references>
      </pivotArea>
    </format>
    <format dxfId="2353">
      <pivotArea dataOnly="0" labelOnly="1" fieldPosition="0">
        <references count="3">
          <reference field="8" count="1" selected="0">
            <x v="25"/>
          </reference>
          <reference field="12" count="1" selected="0">
            <x v="117"/>
          </reference>
          <reference field="41" count="1">
            <x v="5"/>
          </reference>
        </references>
      </pivotArea>
    </format>
    <format dxfId="2352">
      <pivotArea dataOnly="0" labelOnly="1" fieldPosition="0">
        <references count="3">
          <reference field="8" count="1" selected="0">
            <x v="25"/>
          </reference>
          <reference field="12" count="1" selected="0">
            <x v="118"/>
          </reference>
          <reference field="41" count="1">
            <x v="0"/>
          </reference>
        </references>
      </pivotArea>
    </format>
    <format dxfId="2351">
      <pivotArea dataOnly="0" labelOnly="1" fieldPosition="0">
        <references count="3">
          <reference field="8" count="1" selected="0">
            <x v="25"/>
          </reference>
          <reference field="12" count="1" selected="0">
            <x v="119"/>
          </reference>
          <reference field="41" count="1">
            <x v="83"/>
          </reference>
        </references>
      </pivotArea>
    </format>
    <format dxfId="2350">
      <pivotArea dataOnly="0" labelOnly="1" fieldPosition="0">
        <references count="3">
          <reference field="8" count="1" selected="0">
            <x v="25"/>
          </reference>
          <reference field="12" count="1" selected="0">
            <x v="120"/>
          </reference>
          <reference field="41" count="1">
            <x v="84"/>
          </reference>
        </references>
      </pivotArea>
    </format>
    <format dxfId="2349">
      <pivotArea dataOnly="0" labelOnly="1" fieldPosition="0">
        <references count="3">
          <reference field="8" count="1" selected="0">
            <x v="25"/>
          </reference>
          <reference field="12" count="1" selected="0">
            <x v="121"/>
          </reference>
          <reference field="41" count="1">
            <x v="85"/>
          </reference>
        </references>
      </pivotArea>
    </format>
    <format dxfId="2348">
      <pivotArea dataOnly="0" labelOnly="1" fieldPosition="0">
        <references count="3">
          <reference field="8" count="1" selected="0">
            <x v="25"/>
          </reference>
          <reference field="12" count="1" selected="0">
            <x v="122"/>
          </reference>
          <reference field="41" count="1">
            <x v="86"/>
          </reference>
        </references>
      </pivotArea>
    </format>
    <format dxfId="2347">
      <pivotArea dataOnly="0" labelOnly="1" fieldPosition="0">
        <references count="3">
          <reference field="8" count="1" selected="0">
            <x v="25"/>
          </reference>
          <reference field="12" count="1" selected="0">
            <x v="123"/>
          </reference>
          <reference field="41" count="1">
            <x v="87"/>
          </reference>
        </references>
      </pivotArea>
    </format>
    <format dxfId="2346">
      <pivotArea dataOnly="0" labelOnly="1" fieldPosition="0">
        <references count="3">
          <reference field="8" count="1" selected="0">
            <x v="25"/>
          </reference>
          <reference field="12" count="1" selected="0">
            <x v="124"/>
          </reference>
          <reference field="41" count="1">
            <x v="88"/>
          </reference>
        </references>
      </pivotArea>
    </format>
    <format dxfId="2345">
      <pivotArea dataOnly="0" labelOnly="1" fieldPosition="0">
        <references count="3">
          <reference field="8" count="1" selected="0">
            <x v="25"/>
          </reference>
          <reference field="12" count="1" selected="0">
            <x v="125"/>
          </reference>
          <reference field="41" count="1">
            <x v="89"/>
          </reference>
        </references>
      </pivotArea>
    </format>
    <format dxfId="2344">
      <pivotArea dataOnly="0" labelOnly="1" fieldPosition="0">
        <references count="3">
          <reference field="8" count="1" selected="0">
            <x v="25"/>
          </reference>
          <reference field="12" count="1" selected="0">
            <x v="126"/>
          </reference>
          <reference field="41" count="1">
            <x v="90"/>
          </reference>
        </references>
      </pivotArea>
    </format>
    <format dxfId="2343">
      <pivotArea dataOnly="0" labelOnly="1" fieldPosition="0">
        <references count="3">
          <reference field="8" count="1" selected="0">
            <x v="25"/>
          </reference>
          <reference field="12" count="1" selected="0">
            <x v="127"/>
          </reference>
          <reference field="41" count="1">
            <x v="91"/>
          </reference>
        </references>
      </pivotArea>
    </format>
    <format dxfId="2342">
      <pivotArea dataOnly="0" labelOnly="1" fieldPosition="0">
        <references count="3">
          <reference field="8" count="1" selected="0">
            <x v="25"/>
          </reference>
          <reference field="12" count="1" selected="0">
            <x v="129"/>
          </reference>
          <reference field="41" count="1">
            <x v="92"/>
          </reference>
        </references>
      </pivotArea>
    </format>
    <format dxfId="2341">
      <pivotArea dataOnly="0" labelOnly="1" fieldPosition="0">
        <references count="3">
          <reference field="8" count="1" selected="0">
            <x v="25"/>
          </reference>
          <reference field="12" count="1" selected="0">
            <x v="130"/>
          </reference>
          <reference field="41" count="1">
            <x v="93"/>
          </reference>
        </references>
      </pivotArea>
    </format>
    <format dxfId="2340">
      <pivotArea dataOnly="0" labelOnly="1" fieldPosition="0">
        <references count="3">
          <reference field="8" count="1" selected="0">
            <x v="25"/>
          </reference>
          <reference field="12" count="1" selected="0">
            <x v="131"/>
          </reference>
          <reference field="41" count="1">
            <x v="95"/>
          </reference>
        </references>
      </pivotArea>
    </format>
    <format dxfId="2339">
      <pivotArea dataOnly="0" labelOnly="1" fieldPosition="0">
        <references count="3">
          <reference field="8" count="1" selected="0">
            <x v="25"/>
          </reference>
          <reference field="12" count="1" selected="0">
            <x v="132"/>
          </reference>
          <reference field="41" count="1">
            <x v="0"/>
          </reference>
        </references>
      </pivotArea>
    </format>
    <format dxfId="2338">
      <pivotArea dataOnly="0" labelOnly="1" fieldPosition="0">
        <references count="3">
          <reference field="8" count="1" selected="0">
            <x v="25"/>
          </reference>
          <reference field="12" count="1" selected="0">
            <x v="133"/>
          </reference>
          <reference field="41" count="1">
            <x v="96"/>
          </reference>
        </references>
      </pivotArea>
    </format>
    <format dxfId="2337">
      <pivotArea dataOnly="0" labelOnly="1" fieldPosition="0">
        <references count="3">
          <reference field="8" count="1" selected="0">
            <x v="25"/>
          </reference>
          <reference field="12" count="1" selected="0">
            <x v="134"/>
          </reference>
          <reference field="41" count="1">
            <x v="0"/>
          </reference>
        </references>
      </pivotArea>
    </format>
    <format dxfId="2336">
      <pivotArea dataOnly="0" labelOnly="1" fieldPosition="0">
        <references count="3">
          <reference field="8" count="1" selected="0">
            <x v="25"/>
          </reference>
          <reference field="12" count="1" selected="0">
            <x v="135"/>
          </reference>
          <reference field="41" count="1">
            <x v="0"/>
          </reference>
        </references>
      </pivotArea>
    </format>
    <format dxfId="2335">
      <pivotArea dataOnly="0" labelOnly="1" fieldPosition="0">
        <references count="3">
          <reference field="8" count="1" selected="0">
            <x v="25"/>
          </reference>
          <reference field="12" count="1" selected="0">
            <x v="230"/>
          </reference>
          <reference field="41" count="1">
            <x v="94"/>
          </reference>
        </references>
      </pivotArea>
    </format>
    <format dxfId="2334">
      <pivotArea dataOnly="0" labelOnly="1" fieldPosition="0">
        <references count="3">
          <reference field="8" count="1" selected="0">
            <x v="26"/>
          </reference>
          <reference field="12" count="1" selected="0">
            <x v="136"/>
          </reference>
          <reference field="41" count="1">
            <x v="97"/>
          </reference>
        </references>
      </pivotArea>
    </format>
    <format dxfId="2333">
      <pivotArea dataOnly="0" labelOnly="1" fieldPosition="0">
        <references count="3">
          <reference field="8" count="1" selected="0">
            <x v="26"/>
          </reference>
          <reference field="12" count="1" selected="0">
            <x v="137"/>
          </reference>
          <reference field="41" count="1">
            <x v="16"/>
          </reference>
        </references>
      </pivotArea>
    </format>
    <format dxfId="2332">
      <pivotArea dataOnly="0" labelOnly="1" fieldPosition="0">
        <references count="3">
          <reference field="8" count="1" selected="0">
            <x v="26"/>
          </reference>
          <reference field="12" count="1" selected="0">
            <x v="138"/>
          </reference>
          <reference field="41" count="1">
            <x v="0"/>
          </reference>
        </references>
      </pivotArea>
    </format>
    <format dxfId="2331">
      <pivotArea dataOnly="0" labelOnly="1" fieldPosition="0">
        <references count="3">
          <reference field="8" count="1" selected="0">
            <x v="27"/>
          </reference>
          <reference field="12" count="1" selected="0">
            <x v="139"/>
          </reference>
          <reference field="41" count="1">
            <x v="98"/>
          </reference>
        </references>
      </pivotArea>
    </format>
    <format dxfId="2330">
      <pivotArea dataOnly="0" labelOnly="1" fieldPosition="0">
        <references count="3">
          <reference field="8" count="1" selected="0">
            <x v="27"/>
          </reference>
          <reference field="12" count="1" selected="0">
            <x v="140"/>
          </reference>
          <reference field="41" count="1">
            <x v="5"/>
          </reference>
        </references>
      </pivotArea>
    </format>
    <format dxfId="2329">
      <pivotArea dataOnly="0" labelOnly="1" fieldPosition="0">
        <references count="3">
          <reference field="8" count="1" selected="0">
            <x v="27"/>
          </reference>
          <reference field="12" count="1" selected="0">
            <x v="141"/>
          </reference>
          <reference field="41" count="1">
            <x v="5"/>
          </reference>
        </references>
      </pivotArea>
    </format>
    <format dxfId="2328">
      <pivotArea dataOnly="0" labelOnly="1" fieldPosition="0">
        <references count="3">
          <reference field="8" count="1" selected="0">
            <x v="27"/>
          </reference>
          <reference field="12" count="1" selected="0">
            <x v="142"/>
          </reference>
          <reference field="41" count="1">
            <x v="5"/>
          </reference>
        </references>
      </pivotArea>
    </format>
    <format dxfId="2327">
      <pivotArea dataOnly="0" labelOnly="1" fieldPosition="0">
        <references count="3">
          <reference field="8" count="1" selected="0">
            <x v="27"/>
          </reference>
          <reference field="12" count="1" selected="0">
            <x v="144"/>
          </reference>
          <reference field="41" count="1">
            <x v="0"/>
          </reference>
        </references>
      </pivotArea>
    </format>
    <format dxfId="2326">
      <pivotArea dataOnly="0" labelOnly="1" fieldPosition="0">
        <references count="3">
          <reference field="8" count="1" selected="0">
            <x v="27"/>
          </reference>
          <reference field="12" count="1" selected="0">
            <x v="145"/>
          </reference>
          <reference field="41" count="1">
            <x v="0"/>
          </reference>
        </references>
      </pivotArea>
    </format>
    <format dxfId="2325">
      <pivotArea dataOnly="0" labelOnly="1" fieldPosition="0">
        <references count="3">
          <reference field="8" count="1" selected="0">
            <x v="27"/>
          </reference>
          <reference field="12" count="1" selected="0">
            <x v="146"/>
          </reference>
          <reference field="41" count="1">
            <x v="0"/>
          </reference>
        </references>
      </pivotArea>
    </format>
    <format dxfId="2324">
      <pivotArea dataOnly="0" labelOnly="1" fieldPosition="0">
        <references count="3">
          <reference field="8" count="1" selected="0">
            <x v="27"/>
          </reference>
          <reference field="12" count="1" selected="0">
            <x v="147"/>
          </reference>
          <reference field="41" count="1">
            <x v="0"/>
          </reference>
        </references>
      </pivotArea>
    </format>
    <format dxfId="2323">
      <pivotArea dataOnly="0" labelOnly="1" fieldPosition="0">
        <references count="3">
          <reference field="8" count="1" selected="0">
            <x v="27"/>
          </reference>
          <reference field="12" count="1" selected="0">
            <x v="148"/>
          </reference>
          <reference field="41" count="1">
            <x v="0"/>
          </reference>
        </references>
      </pivotArea>
    </format>
    <format dxfId="2322">
      <pivotArea dataOnly="0" labelOnly="1" fieldPosition="0">
        <references count="3">
          <reference field="8" count="1" selected="0">
            <x v="27"/>
          </reference>
          <reference field="12" count="1" selected="0">
            <x v="149"/>
          </reference>
          <reference field="41" count="1">
            <x v="0"/>
          </reference>
        </references>
      </pivotArea>
    </format>
    <format dxfId="2321">
      <pivotArea dataOnly="0" labelOnly="1" fieldPosition="0">
        <references count="3">
          <reference field="8" count="1" selected="0">
            <x v="27"/>
          </reference>
          <reference field="12" count="1" selected="0">
            <x v="150"/>
          </reference>
          <reference field="41" count="1">
            <x v="0"/>
          </reference>
        </references>
      </pivotArea>
    </format>
    <format dxfId="2320">
      <pivotArea dataOnly="0" labelOnly="1" fieldPosition="0">
        <references count="3">
          <reference field="8" count="1" selected="0">
            <x v="27"/>
          </reference>
          <reference field="12" count="1" selected="0">
            <x v="151"/>
          </reference>
          <reference field="41" count="1">
            <x v="0"/>
          </reference>
        </references>
      </pivotArea>
    </format>
    <format dxfId="2319">
      <pivotArea dataOnly="0" labelOnly="1" fieldPosition="0">
        <references count="3">
          <reference field="8" count="1" selected="0">
            <x v="27"/>
          </reference>
          <reference field="12" count="1" selected="0">
            <x v="152"/>
          </reference>
          <reference field="41" count="1">
            <x v="0"/>
          </reference>
        </references>
      </pivotArea>
    </format>
    <format dxfId="2318">
      <pivotArea dataOnly="0" labelOnly="1" fieldPosition="0">
        <references count="3">
          <reference field="8" count="1" selected="0">
            <x v="27"/>
          </reference>
          <reference field="12" count="1" selected="0">
            <x v="153"/>
          </reference>
          <reference field="41" count="1">
            <x v="0"/>
          </reference>
        </references>
      </pivotArea>
    </format>
    <format dxfId="2317">
      <pivotArea dataOnly="0" labelOnly="1" fieldPosition="0">
        <references count="3">
          <reference field="8" count="1" selected="0">
            <x v="27"/>
          </reference>
          <reference field="12" count="1" selected="0">
            <x v="155"/>
          </reference>
          <reference field="41" count="1">
            <x v="99"/>
          </reference>
        </references>
      </pivotArea>
    </format>
    <format dxfId="2316">
      <pivotArea dataOnly="0" labelOnly="1" fieldPosition="0">
        <references count="3">
          <reference field="8" count="1" selected="0">
            <x v="28"/>
          </reference>
          <reference field="12" count="1" selected="0">
            <x v="158"/>
          </reference>
          <reference field="41" count="1">
            <x v="5"/>
          </reference>
        </references>
      </pivotArea>
    </format>
    <format dxfId="2315">
      <pivotArea dataOnly="0" labelOnly="1" fieldPosition="0">
        <references count="3">
          <reference field="8" count="1" selected="0">
            <x v="28"/>
          </reference>
          <reference field="12" count="1" selected="0">
            <x v="159"/>
          </reference>
          <reference field="41" count="1">
            <x v="100"/>
          </reference>
        </references>
      </pivotArea>
    </format>
    <format dxfId="2314">
      <pivotArea dataOnly="0" labelOnly="1" fieldPosition="0">
        <references count="3">
          <reference field="8" count="1" selected="0">
            <x v="28"/>
          </reference>
          <reference field="12" count="1" selected="0">
            <x v="160"/>
          </reference>
          <reference field="41" count="1">
            <x v="101"/>
          </reference>
        </references>
      </pivotArea>
    </format>
    <format dxfId="2313">
      <pivotArea dataOnly="0" labelOnly="1" fieldPosition="0">
        <references count="3">
          <reference field="8" count="1" selected="0">
            <x v="29"/>
          </reference>
          <reference field="12" count="1" selected="0">
            <x v="161"/>
          </reference>
          <reference field="41" count="1">
            <x v="106"/>
          </reference>
        </references>
      </pivotArea>
    </format>
    <format dxfId="2312">
      <pivotArea dataOnly="0" labelOnly="1" fieldPosition="0">
        <references count="3">
          <reference field="8" count="1" selected="0">
            <x v="29"/>
          </reference>
          <reference field="12" count="1" selected="0">
            <x v="162"/>
          </reference>
          <reference field="41" count="1">
            <x v="110"/>
          </reference>
        </references>
      </pivotArea>
    </format>
    <format dxfId="2311">
      <pivotArea dataOnly="0" labelOnly="1" fieldPosition="0">
        <references count="3">
          <reference field="8" count="1" selected="0">
            <x v="29"/>
          </reference>
          <reference field="12" count="1" selected="0">
            <x v="163"/>
          </reference>
          <reference field="41" count="1">
            <x v="111"/>
          </reference>
        </references>
      </pivotArea>
    </format>
    <format dxfId="2310">
      <pivotArea dataOnly="0" labelOnly="1" fieldPosition="0">
        <references count="3">
          <reference field="8" count="1" selected="0">
            <x v="29"/>
          </reference>
          <reference field="12" count="1" selected="0">
            <x v="164"/>
          </reference>
          <reference field="41" count="1">
            <x v="105"/>
          </reference>
        </references>
      </pivotArea>
    </format>
    <format dxfId="2309">
      <pivotArea dataOnly="0" labelOnly="1" fieldPosition="0">
        <references count="3">
          <reference field="8" count="1" selected="0">
            <x v="29"/>
          </reference>
          <reference field="12" count="1" selected="0">
            <x v="186"/>
          </reference>
          <reference field="41" count="1">
            <x v="102"/>
          </reference>
        </references>
      </pivotArea>
    </format>
    <format dxfId="2308">
      <pivotArea dataOnly="0" labelOnly="1" fieldPosition="0">
        <references count="3">
          <reference field="8" count="1" selected="0">
            <x v="29"/>
          </reference>
          <reference field="12" count="1" selected="0">
            <x v="187"/>
          </reference>
          <reference field="41" count="1">
            <x v="103"/>
          </reference>
        </references>
      </pivotArea>
    </format>
    <format dxfId="2307">
      <pivotArea dataOnly="0" labelOnly="1" fieldPosition="0">
        <references count="3">
          <reference field="8" count="1" selected="0">
            <x v="29"/>
          </reference>
          <reference field="12" count="1" selected="0">
            <x v="188"/>
          </reference>
          <reference field="41" count="1">
            <x v="104"/>
          </reference>
        </references>
      </pivotArea>
    </format>
    <format dxfId="2306">
      <pivotArea dataOnly="0" labelOnly="1" fieldPosition="0">
        <references count="3">
          <reference field="8" count="1" selected="0">
            <x v="29"/>
          </reference>
          <reference field="12" count="1" selected="0">
            <x v="189"/>
          </reference>
          <reference field="41" count="1">
            <x v="0"/>
          </reference>
        </references>
      </pivotArea>
    </format>
    <format dxfId="2305">
      <pivotArea dataOnly="0" labelOnly="1" fieldPosition="0">
        <references count="3">
          <reference field="8" count="1" selected="0">
            <x v="29"/>
          </reference>
          <reference field="12" count="1" selected="0">
            <x v="190"/>
          </reference>
          <reference field="41" count="1">
            <x v="107"/>
          </reference>
        </references>
      </pivotArea>
    </format>
    <format dxfId="2304">
      <pivotArea dataOnly="0" labelOnly="1" fieldPosition="0">
        <references count="3">
          <reference field="8" count="1" selected="0">
            <x v="29"/>
          </reference>
          <reference field="12" count="1" selected="0">
            <x v="193"/>
          </reference>
          <reference field="41" count="1">
            <x v="108"/>
          </reference>
        </references>
      </pivotArea>
    </format>
    <format dxfId="2303">
      <pivotArea dataOnly="0" labelOnly="1" fieldPosition="0">
        <references count="3">
          <reference field="8" count="1" selected="0">
            <x v="29"/>
          </reference>
          <reference field="12" count="1" selected="0">
            <x v="194"/>
          </reference>
          <reference field="41" count="1">
            <x v="109"/>
          </reference>
        </references>
      </pivotArea>
    </format>
    <format dxfId="2302">
      <pivotArea dataOnly="0" labelOnly="1" fieldPosition="0">
        <references count="3">
          <reference field="8" count="1" selected="0">
            <x v="29"/>
          </reference>
          <reference field="12" count="1" selected="0">
            <x v="195"/>
          </reference>
          <reference field="41" count="1">
            <x v="0"/>
          </reference>
        </references>
      </pivotArea>
    </format>
    <format dxfId="2301">
      <pivotArea dataOnly="0" labelOnly="1" fieldPosition="0">
        <references count="3">
          <reference field="8" count="1" selected="0">
            <x v="30"/>
          </reference>
          <reference field="12" count="1" selected="0">
            <x v="165"/>
          </reference>
          <reference field="41" count="1">
            <x v="112"/>
          </reference>
        </references>
      </pivotArea>
    </format>
    <format dxfId="2300">
      <pivotArea dataOnly="0" labelOnly="1" fieldPosition="0">
        <references count="3">
          <reference field="8" count="1" selected="0">
            <x v="30"/>
          </reference>
          <reference field="12" count="1" selected="0">
            <x v="166"/>
          </reference>
          <reference field="41" count="1">
            <x v="113"/>
          </reference>
        </references>
      </pivotArea>
    </format>
    <format dxfId="2299">
      <pivotArea dataOnly="0" labelOnly="1" fieldPosition="0">
        <references count="3">
          <reference field="8" count="1" selected="0">
            <x v="30"/>
          </reference>
          <reference field="12" count="1" selected="0">
            <x v="167"/>
          </reference>
          <reference field="41" count="1">
            <x v="5"/>
          </reference>
        </references>
      </pivotArea>
    </format>
    <format dxfId="2298">
      <pivotArea dataOnly="0" labelOnly="1" fieldPosition="0">
        <references count="3">
          <reference field="8" count="1" selected="0">
            <x v="1"/>
          </reference>
          <reference field="12" count="1" selected="0">
            <x v="13"/>
          </reference>
          <reference field="41" count="1">
            <x v="37"/>
          </reference>
        </references>
      </pivotArea>
    </format>
    <format dxfId="2297">
      <pivotArea dataOnly="0" labelOnly="1" fieldPosition="0">
        <references count="3">
          <reference field="8" count="1" selected="0">
            <x v="1"/>
          </reference>
          <reference field="12" count="1" selected="0">
            <x v="14"/>
          </reference>
          <reference field="41" count="1">
            <x v="36"/>
          </reference>
        </references>
      </pivotArea>
    </format>
    <format dxfId="2296">
      <pivotArea dataOnly="0" labelOnly="1" fieldPosition="0">
        <references count="3">
          <reference field="8" count="1" selected="0">
            <x v="1"/>
          </reference>
          <reference field="12" count="1" selected="0">
            <x v="18"/>
          </reference>
          <reference field="41" count="1">
            <x v="34"/>
          </reference>
        </references>
      </pivotArea>
    </format>
    <format dxfId="2295">
      <pivotArea dataOnly="0" labelOnly="1" fieldPosition="0">
        <references count="3">
          <reference field="8" count="1" selected="0">
            <x v="1"/>
          </reference>
          <reference field="12" count="1" selected="0">
            <x v="29"/>
          </reference>
          <reference field="41" count="1">
            <x v="35"/>
          </reference>
        </references>
      </pivotArea>
    </format>
    <format dxfId="2294">
      <pivotArea dataOnly="0" labelOnly="1" fieldPosition="0">
        <references count="3">
          <reference field="8" count="1" selected="0">
            <x v="6"/>
          </reference>
          <reference field="12" count="1" selected="0">
            <x v="9"/>
          </reference>
          <reference field="41" count="1">
            <x v="25"/>
          </reference>
        </references>
      </pivotArea>
    </format>
    <format dxfId="2293">
      <pivotArea dataOnly="0" labelOnly="1" fieldPosition="0">
        <references count="3">
          <reference field="8" count="1" selected="0">
            <x v="6"/>
          </reference>
          <reference field="12" count="1" selected="0">
            <x v="15"/>
          </reference>
          <reference field="41" count="1">
            <x v="22"/>
          </reference>
        </references>
      </pivotArea>
    </format>
    <format dxfId="2292">
      <pivotArea dataOnly="0" labelOnly="1" fieldPosition="0">
        <references count="3">
          <reference field="8" count="1" selected="0">
            <x v="6"/>
          </reference>
          <reference field="12" count="1" selected="0">
            <x v="23"/>
          </reference>
          <reference field="41" count="1">
            <x v="26"/>
          </reference>
        </references>
      </pivotArea>
    </format>
    <format dxfId="2291">
      <pivotArea dataOnly="0" labelOnly="1" fieldPosition="0">
        <references count="3">
          <reference field="8" count="1" selected="0">
            <x v="6"/>
          </reference>
          <reference field="12" count="1" selected="0">
            <x v="33"/>
          </reference>
          <reference field="41" count="1">
            <x v="23"/>
          </reference>
        </references>
      </pivotArea>
    </format>
    <format dxfId="2290">
      <pivotArea dataOnly="0" labelOnly="1" fieldPosition="0">
        <references count="3">
          <reference field="8" count="1" selected="0">
            <x v="6"/>
          </reference>
          <reference field="12" count="1" selected="0">
            <x v="34"/>
          </reference>
          <reference field="41" count="1">
            <x v="24"/>
          </reference>
        </references>
      </pivotArea>
    </format>
    <format dxfId="2289">
      <pivotArea dataOnly="0" labelOnly="1" fieldPosition="0">
        <references count="3">
          <reference field="8" count="1" selected="0">
            <x v="9"/>
          </reference>
          <reference field="12" count="1" selected="0">
            <x v="44"/>
          </reference>
          <reference field="41" count="1">
            <x v="39"/>
          </reference>
        </references>
      </pivotArea>
    </format>
    <format dxfId="2288">
      <pivotArea dataOnly="0" labelOnly="1" fieldPosition="0">
        <references count="3">
          <reference field="8" count="1" selected="0">
            <x v="9"/>
          </reference>
          <reference field="12" count="1" selected="0">
            <x v="45"/>
          </reference>
          <reference field="41" count="1">
            <x v="40"/>
          </reference>
        </references>
      </pivotArea>
    </format>
    <format dxfId="2287">
      <pivotArea dataOnly="0" labelOnly="1" fieldPosition="0">
        <references count="3">
          <reference field="8" count="1" selected="0">
            <x v="9"/>
          </reference>
          <reference field="12" count="1" selected="0">
            <x v="46"/>
          </reference>
          <reference field="41" count="1">
            <x v="41"/>
          </reference>
        </references>
      </pivotArea>
    </format>
    <format dxfId="2286">
      <pivotArea dataOnly="0" labelOnly="1" fieldPosition="0">
        <references count="3">
          <reference field="8" count="1" selected="0">
            <x v="9"/>
          </reference>
          <reference field="12" count="1" selected="0">
            <x v="47"/>
          </reference>
          <reference field="41" count="1">
            <x v="4"/>
          </reference>
        </references>
      </pivotArea>
    </format>
    <format dxfId="2285">
      <pivotArea dataOnly="0" labelOnly="1" fieldPosition="0">
        <references count="3">
          <reference field="8" count="1" selected="0">
            <x v="23"/>
          </reference>
          <reference field="12" count="1" selected="0">
            <x v="100"/>
          </reference>
          <reference field="41" count="1">
            <x v="71"/>
          </reference>
        </references>
      </pivotArea>
    </format>
    <format dxfId="2284">
      <pivotArea dataOnly="0" labelOnly="1" fieldPosition="0">
        <references count="3">
          <reference field="8" count="1" selected="0">
            <x v="23"/>
          </reference>
          <reference field="12" count="1" selected="0">
            <x v="101"/>
          </reference>
          <reference field="41" count="1">
            <x v="72"/>
          </reference>
        </references>
      </pivotArea>
    </format>
    <format dxfId="2283">
      <pivotArea dataOnly="0" labelOnly="1" fieldPosition="0">
        <references count="3">
          <reference field="8" count="1" selected="0">
            <x v="23"/>
          </reference>
          <reference field="12" count="1" selected="0">
            <x v="102"/>
          </reference>
          <reference field="41" count="1">
            <x v="5"/>
          </reference>
        </references>
      </pivotArea>
    </format>
    <format dxfId="2282">
      <pivotArea dataOnly="0" labelOnly="1" fieldPosition="0">
        <references count="3">
          <reference field="8" count="1" selected="0">
            <x v="23"/>
          </reference>
          <reference field="12" count="1" selected="0">
            <x v="104"/>
          </reference>
          <reference field="41" count="1">
            <x v="73"/>
          </reference>
        </references>
      </pivotArea>
    </format>
    <format dxfId="2281">
      <pivotArea dataOnly="0" labelOnly="1" fieldPosition="0">
        <references count="3">
          <reference field="8" count="1" selected="0">
            <x v="23"/>
          </reference>
          <reference field="12" count="1" selected="0">
            <x v="105"/>
          </reference>
          <reference field="41" count="1">
            <x v="74"/>
          </reference>
        </references>
      </pivotArea>
    </format>
    <format dxfId="2280">
      <pivotArea dataOnly="0" labelOnly="1" fieldPosition="0">
        <references count="3">
          <reference field="8" count="1" selected="0">
            <x v="23"/>
          </reference>
          <reference field="12" count="1" selected="0">
            <x v="106"/>
          </reference>
          <reference field="41" count="1">
            <x v="5"/>
          </reference>
        </references>
      </pivotArea>
    </format>
    <format dxfId="2279">
      <pivotArea dataOnly="0" labelOnly="1" fieldPosition="0">
        <references count="3">
          <reference field="8" count="1" selected="0">
            <x v="24"/>
          </reference>
          <reference field="12" count="1" selected="0">
            <x v="107"/>
          </reference>
          <reference field="41" count="1">
            <x v="75"/>
          </reference>
        </references>
      </pivotArea>
    </format>
    <format dxfId="2278">
      <pivotArea dataOnly="0" labelOnly="1" fieldPosition="0">
        <references count="3">
          <reference field="8" count="1" selected="0">
            <x v="24"/>
          </reference>
          <reference field="12" count="1" selected="0">
            <x v="108"/>
          </reference>
          <reference field="41" count="1">
            <x v="76"/>
          </reference>
        </references>
      </pivotArea>
    </format>
    <format dxfId="2277">
      <pivotArea dataOnly="0" labelOnly="1" fieldPosition="0">
        <references count="3">
          <reference field="8" count="1" selected="0">
            <x v="24"/>
          </reference>
          <reference field="12" count="1" selected="0">
            <x v="109"/>
          </reference>
          <reference field="41" count="1">
            <x v="5"/>
          </reference>
        </references>
      </pivotArea>
    </format>
    <format dxfId="2276">
      <pivotArea dataOnly="0" labelOnly="1" fieldPosition="0">
        <references count="3">
          <reference field="8" count="1" selected="0">
            <x v="24"/>
          </reference>
          <reference field="12" count="1" selected="0">
            <x v="110"/>
          </reference>
          <reference field="41" count="1">
            <x v="5"/>
          </reference>
        </references>
      </pivotArea>
    </format>
    <format dxfId="2275">
      <pivotArea dataOnly="0" labelOnly="1" fieldPosition="0">
        <references count="3">
          <reference field="8" count="1" selected="0">
            <x v="24"/>
          </reference>
          <reference field="12" count="1" selected="0">
            <x v="111"/>
          </reference>
          <reference field="41" count="1">
            <x v="77"/>
          </reference>
        </references>
      </pivotArea>
    </format>
    <format dxfId="2274">
      <pivotArea dataOnly="0" labelOnly="1" fieldPosition="0">
        <references count="3">
          <reference field="8" count="1" selected="0">
            <x v="24"/>
          </reference>
          <reference field="12" count="1" selected="0">
            <x v="112"/>
          </reference>
          <reference field="41" count="1">
            <x v="78"/>
          </reference>
        </references>
      </pivotArea>
    </format>
    <format dxfId="2273">
      <pivotArea dataOnly="0" labelOnly="1" fieldPosition="0">
        <references count="3">
          <reference field="8" count="1" selected="0">
            <x v="24"/>
          </reference>
          <reference field="12" count="1" selected="0">
            <x v="113"/>
          </reference>
          <reference field="41" count="1">
            <x v="79"/>
          </reference>
        </references>
      </pivotArea>
    </format>
    <format dxfId="2272">
      <pivotArea dataOnly="0" labelOnly="1" fieldPosition="0">
        <references count="3">
          <reference field="8" count="1" selected="0">
            <x v="24"/>
          </reference>
          <reference field="12" count="1" selected="0">
            <x v="114"/>
          </reference>
          <reference field="41" count="1">
            <x v="80"/>
          </reference>
        </references>
      </pivotArea>
    </format>
    <format dxfId="2271">
      <pivotArea dataOnly="0" labelOnly="1" fieldPosition="0">
        <references count="3">
          <reference field="8" count="1" selected="0">
            <x v="24"/>
          </reference>
          <reference field="12" count="1" selected="0">
            <x v="115"/>
          </reference>
          <reference field="41" count="1">
            <x v="81"/>
          </reference>
        </references>
      </pivotArea>
    </format>
    <format dxfId="2270">
      <pivotArea dataOnly="0" labelOnly="1" fieldPosition="0">
        <references count="3">
          <reference field="8" count="1" selected="0">
            <x v="25"/>
          </reference>
          <reference field="12" count="1" selected="0">
            <x v="116"/>
          </reference>
          <reference field="41" count="1">
            <x v="82"/>
          </reference>
        </references>
      </pivotArea>
    </format>
    <format dxfId="2269">
      <pivotArea dataOnly="0" labelOnly="1" fieldPosition="0">
        <references count="3">
          <reference field="8" count="1" selected="0">
            <x v="25"/>
          </reference>
          <reference field="12" count="1" selected="0">
            <x v="117"/>
          </reference>
          <reference field="41" count="1">
            <x v="5"/>
          </reference>
        </references>
      </pivotArea>
    </format>
    <format dxfId="2268">
      <pivotArea dataOnly="0" labelOnly="1" fieldPosition="0">
        <references count="3">
          <reference field="8" count="1" selected="0">
            <x v="25"/>
          </reference>
          <reference field="12" count="1" selected="0">
            <x v="118"/>
          </reference>
          <reference field="41" count="1">
            <x v="0"/>
          </reference>
        </references>
      </pivotArea>
    </format>
    <format dxfId="2267">
      <pivotArea dataOnly="0" labelOnly="1" fieldPosition="0">
        <references count="3">
          <reference field="8" count="1" selected="0">
            <x v="25"/>
          </reference>
          <reference field="12" count="1" selected="0">
            <x v="119"/>
          </reference>
          <reference field="41" count="1">
            <x v="83"/>
          </reference>
        </references>
      </pivotArea>
    </format>
    <format dxfId="2266">
      <pivotArea dataOnly="0" labelOnly="1" fieldPosition="0">
        <references count="3">
          <reference field="8" count="1" selected="0">
            <x v="25"/>
          </reference>
          <reference field="12" count="1" selected="0">
            <x v="120"/>
          </reference>
          <reference field="41" count="1">
            <x v="84"/>
          </reference>
        </references>
      </pivotArea>
    </format>
    <format dxfId="2265">
      <pivotArea dataOnly="0" labelOnly="1" fieldPosition="0">
        <references count="3">
          <reference field="8" count="1" selected="0">
            <x v="25"/>
          </reference>
          <reference field="12" count="1" selected="0">
            <x v="121"/>
          </reference>
          <reference field="41" count="1">
            <x v="85"/>
          </reference>
        </references>
      </pivotArea>
    </format>
    <format dxfId="2264">
      <pivotArea dataOnly="0" labelOnly="1" fieldPosition="0">
        <references count="3">
          <reference field="8" count="1" selected="0">
            <x v="25"/>
          </reference>
          <reference field="12" count="1" selected="0">
            <x v="122"/>
          </reference>
          <reference field="41" count="1">
            <x v="86"/>
          </reference>
        </references>
      </pivotArea>
    </format>
    <format dxfId="2263">
      <pivotArea dataOnly="0" labelOnly="1" fieldPosition="0">
        <references count="3">
          <reference field="8" count="1" selected="0">
            <x v="25"/>
          </reference>
          <reference field="12" count="1" selected="0">
            <x v="123"/>
          </reference>
          <reference field="41" count="1">
            <x v="87"/>
          </reference>
        </references>
      </pivotArea>
    </format>
    <format dxfId="2262">
      <pivotArea dataOnly="0" labelOnly="1" fieldPosition="0">
        <references count="3">
          <reference field="8" count="1" selected="0">
            <x v="25"/>
          </reference>
          <reference field="12" count="1" selected="0">
            <x v="124"/>
          </reference>
          <reference field="41" count="1">
            <x v="88"/>
          </reference>
        </references>
      </pivotArea>
    </format>
    <format dxfId="2261">
      <pivotArea dataOnly="0" labelOnly="1" fieldPosition="0">
        <references count="3">
          <reference field="8" count="1" selected="0">
            <x v="25"/>
          </reference>
          <reference field="12" count="1" selected="0">
            <x v="125"/>
          </reference>
          <reference field="41" count="1">
            <x v="89"/>
          </reference>
        </references>
      </pivotArea>
    </format>
    <format dxfId="2260">
      <pivotArea dataOnly="0" labelOnly="1" fieldPosition="0">
        <references count="3">
          <reference field="8" count="1" selected="0">
            <x v="25"/>
          </reference>
          <reference field="12" count="1" selected="0">
            <x v="126"/>
          </reference>
          <reference field="41" count="1">
            <x v="90"/>
          </reference>
        </references>
      </pivotArea>
    </format>
    <format dxfId="2259">
      <pivotArea dataOnly="0" labelOnly="1" fieldPosition="0">
        <references count="3">
          <reference field="8" count="1" selected="0">
            <x v="25"/>
          </reference>
          <reference field="12" count="1" selected="0">
            <x v="127"/>
          </reference>
          <reference field="41" count="1">
            <x v="91"/>
          </reference>
        </references>
      </pivotArea>
    </format>
    <format dxfId="2258">
      <pivotArea dataOnly="0" labelOnly="1" fieldPosition="0">
        <references count="3">
          <reference field="8" count="1" selected="0">
            <x v="25"/>
          </reference>
          <reference field="12" count="1" selected="0">
            <x v="129"/>
          </reference>
          <reference field="41" count="1">
            <x v="92"/>
          </reference>
        </references>
      </pivotArea>
    </format>
    <format dxfId="2257">
      <pivotArea dataOnly="0" labelOnly="1" fieldPosition="0">
        <references count="3">
          <reference field="8" count="1" selected="0">
            <x v="25"/>
          </reference>
          <reference field="12" count="1" selected="0">
            <x v="130"/>
          </reference>
          <reference field="41" count="1">
            <x v="93"/>
          </reference>
        </references>
      </pivotArea>
    </format>
    <format dxfId="2256">
      <pivotArea dataOnly="0" labelOnly="1" fieldPosition="0">
        <references count="3">
          <reference field="8" count="1" selected="0">
            <x v="25"/>
          </reference>
          <reference field="12" count="1" selected="0">
            <x v="131"/>
          </reference>
          <reference field="41" count="1">
            <x v="95"/>
          </reference>
        </references>
      </pivotArea>
    </format>
    <format dxfId="2255">
      <pivotArea dataOnly="0" labelOnly="1" fieldPosition="0">
        <references count="3">
          <reference field="8" count="1" selected="0">
            <x v="25"/>
          </reference>
          <reference field="12" count="1" selected="0">
            <x v="132"/>
          </reference>
          <reference field="41" count="1">
            <x v="0"/>
          </reference>
        </references>
      </pivotArea>
    </format>
    <format dxfId="2254">
      <pivotArea dataOnly="0" labelOnly="1" fieldPosition="0">
        <references count="3">
          <reference field="8" count="1" selected="0">
            <x v="25"/>
          </reference>
          <reference field="12" count="1" selected="0">
            <x v="133"/>
          </reference>
          <reference field="41" count="1">
            <x v="96"/>
          </reference>
        </references>
      </pivotArea>
    </format>
    <format dxfId="2253">
      <pivotArea dataOnly="0" labelOnly="1" fieldPosition="0">
        <references count="3">
          <reference field="8" count="1" selected="0">
            <x v="25"/>
          </reference>
          <reference field="12" count="1" selected="0">
            <x v="134"/>
          </reference>
          <reference field="41" count="1">
            <x v="0"/>
          </reference>
        </references>
      </pivotArea>
    </format>
    <format dxfId="2252">
      <pivotArea dataOnly="0" labelOnly="1" fieldPosition="0">
        <references count="3">
          <reference field="8" count="1" selected="0">
            <x v="25"/>
          </reference>
          <reference field="12" count="1" selected="0">
            <x v="135"/>
          </reference>
          <reference field="41" count="1">
            <x v="0"/>
          </reference>
        </references>
      </pivotArea>
    </format>
    <format dxfId="2251">
      <pivotArea dataOnly="0" labelOnly="1" fieldPosition="0">
        <references count="3">
          <reference field="8" count="1" selected="0">
            <x v="25"/>
          </reference>
          <reference field="12" count="1" selected="0">
            <x v="230"/>
          </reference>
          <reference field="41" count="1">
            <x v="94"/>
          </reference>
        </references>
      </pivotArea>
    </format>
    <format dxfId="2250">
      <pivotArea dataOnly="0" labelOnly="1" fieldPosition="0">
        <references count="3">
          <reference field="8" count="1" selected="0">
            <x v="26"/>
          </reference>
          <reference field="12" count="1" selected="0">
            <x v="136"/>
          </reference>
          <reference field="41" count="1">
            <x v="97"/>
          </reference>
        </references>
      </pivotArea>
    </format>
    <format dxfId="2249">
      <pivotArea dataOnly="0" labelOnly="1" fieldPosition="0">
        <references count="3">
          <reference field="8" count="1" selected="0">
            <x v="26"/>
          </reference>
          <reference field="12" count="1" selected="0">
            <x v="137"/>
          </reference>
          <reference field="41" count="1">
            <x v="16"/>
          </reference>
        </references>
      </pivotArea>
    </format>
    <format dxfId="2248">
      <pivotArea dataOnly="0" labelOnly="1" fieldPosition="0">
        <references count="3">
          <reference field="8" count="1" selected="0">
            <x v="26"/>
          </reference>
          <reference field="12" count="1" selected="0">
            <x v="138"/>
          </reference>
          <reference field="41" count="1">
            <x v="0"/>
          </reference>
        </references>
      </pivotArea>
    </format>
    <format dxfId="2247">
      <pivotArea dataOnly="0" labelOnly="1" fieldPosition="0">
        <references count="3">
          <reference field="8" count="1" selected="0">
            <x v="27"/>
          </reference>
          <reference field="12" count="1" selected="0">
            <x v="139"/>
          </reference>
          <reference field="41" count="1">
            <x v="98"/>
          </reference>
        </references>
      </pivotArea>
    </format>
    <format dxfId="2246">
      <pivotArea dataOnly="0" labelOnly="1" fieldPosition="0">
        <references count="3">
          <reference field="8" count="1" selected="0">
            <x v="27"/>
          </reference>
          <reference field="12" count="1" selected="0">
            <x v="140"/>
          </reference>
          <reference field="41" count="1">
            <x v="5"/>
          </reference>
        </references>
      </pivotArea>
    </format>
    <format dxfId="2245">
      <pivotArea dataOnly="0" labelOnly="1" fieldPosition="0">
        <references count="3">
          <reference field="8" count="1" selected="0">
            <x v="27"/>
          </reference>
          <reference field="12" count="1" selected="0">
            <x v="141"/>
          </reference>
          <reference field="41" count="1">
            <x v="5"/>
          </reference>
        </references>
      </pivotArea>
    </format>
    <format dxfId="2244">
      <pivotArea dataOnly="0" labelOnly="1" fieldPosition="0">
        <references count="3">
          <reference field="8" count="1" selected="0">
            <x v="27"/>
          </reference>
          <reference field="12" count="1" selected="0">
            <x v="142"/>
          </reference>
          <reference field="41" count="1">
            <x v="5"/>
          </reference>
        </references>
      </pivotArea>
    </format>
    <format dxfId="2243">
      <pivotArea dataOnly="0" labelOnly="1" fieldPosition="0">
        <references count="3">
          <reference field="8" count="1" selected="0">
            <x v="27"/>
          </reference>
          <reference field="12" count="1" selected="0">
            <x v="144"/>
          </reference>
          <reference field="41" count="1">
            <x v="0"/>
          </reference>
        </references>
      </pivotArea>
    </format>
    <format dxfId="2242">
      <pivotArea dataOnly="0" labelOnly="1" fieldPosition="0">
        <references count="3">
          <reference field="8" count="1" selected="0">
            <x v="27"/>
          </reference>
          <reference field="12" count="1" selected="0">
            <x v="145"/>
          </reference>
          <reference field="41" count="1">
            <x v="0"/>
          </reference>
        </references>
      </pivotArea>
    </format>
    <format dxfId="2241">
      <pivotArea dataOnly="0" labelOnly="1" fieldPosition="0">
        <references count="3">
          <reference field="8" count="1" selected="0">
            <x v="27"/>
          </reference>
          <reference field="12" count="1" selected="0">
            <x v="146"/>
          </reference>
          <reference field="41" count="1">
            <x v="0"/>
          </reference>
        </references>
      </pivotArea>
    </format>
    <format dxfId="2240">
      <pivotArea dataOnly="0" labelOnly="1" fieldPosition="0">
        <references count="3">
          <reference field="8" count="1" selected="0">
            <x v="27"/>
          </reference>
          <reference field="12" count="1" selected="0">
            <x v="147"/>
          </reference>
          <reference field="41" count="1">
            <x v="0"/>
          </reference>
        </references>
      </pivotArea>
    </format>
    <format dxfId="2239">
      <pivotArea dataOnly="0" labelOnly="1" fieldPosition="0">
        <references count="3">
          <reference field="8" count="1" selected="0">
            <x v="27"/>
          </reference>
          <reference field="12" count="1" selected="0">
            <x v="148"/>
          </reference>
          <reference field="41" count="1">
            <x v="0"/>
          </reference>
        </references>
      </pivotArea>
    </format>
    <format dxfId="2238">
      <pivotArea dataOnly="0" labelOnly="1" fieldPosition="0">
        <references count="3">
          <reference field="8" count="1" selected="0">
            <x v="27"/>
          </reference>
          <reference field="12" count="1" selected="0">
            <x v="149"/>
          </reference>
          <reference field="41" count="1">
            <x v="0"/>
          </reference>
        </references>
      </pivotArea>
    </format>
    <format dxfId="2237">
      <pivotArea dataOnly="0" labelOnly="1" fieldPosition="0">
        <references count="3">
          <reference field="8" count="1" selected="0">
            <x v="27"/>
          </reference>
          <reference field="12" count="1" selected="0">
            <x v="150"/>
          </reference>
          <reference field="41" count="1">
            <x v="0"/>
          </reference>
        </references>
      </pivotArea>
    </format>
    <format dxfId="2236">
      <pivotArea dataOnly="0" labelOnly="1" fieldPosition="0">
        <references count="3">
          <reference field="8" count="1" selected="0">
            <x v="27"/>
          </reference>
          <reference field="12" count="1" selected="0">
            <x v="151"/>
          </reference>
          <reference field="41" count="1">
            <x v="0"/>
          </reference>
        </references>
      </pivotArea>
    </format>
    <format dxfId="2235">
      <pivotArea dataOnly="0" labelOnly="1" fieldPosition="0">
        <references count="3">
          <reference field="8" count="1" selected="0">
            <x v="27"/>
          </reference>
          <reference field="12" count="1" selected="0">
            <x v="152"/>
          </reference>
          <reference field="41" count="1">
            <x v="0"/>
          </reference>
        </references>
      </pivotArea>
    </format>
    <format dxfId="2234">
      <pivotArea dataOnly="0" labelOnly="1" fieldPosition="0">
        <references count="3">
          <reference field="8" count="1" selected="0">
            <x v="27"/>
          </reference>
          <reference field="12" count="1" selected="0">
            <x v="153"/>
          </reference>
          <reference field="41" count="1">
            <x v="0"/>
          </reference>
        </references>
      </pivotArea>
    </format>
    <format dxfId="2233">
      <pivotArea dataOnly="0" labelOnly="1" fieldPosition="0">
        <references count="3">
          <reference field="8" count="1" selected="0">
            <x v="27"/>
          </reference>
          <reference field="12" count="1" selected="0">
            <x v="155"/>
          </reference>
          <reference field="41" count="1">
            <x v="99"/>
          </reference>
        </references>
      </pivotArea>
    </format>
    <format dxfId="2232">
      <pivotArea dataOnly="0" labelOnly="1" fieldPosition="0">
        <references count="3">
          <reference field="8" count="1" selected="0">
            <x v="28"/>
          </reference>
          <reference field="12" count="1" selected="0">
            <x v="158"/>
          </reference>
          <reference field="41" count="1">
            <x v="5"/>
          </reference>
        </references>
      </pivotArea>
    </format>
    <format dxfId="2231">
      <pivotArea dataOnly="0" labelOnly="1" fieldPosition="0">
        <references count="3">
          <reference field="8" count="1" selected="0">
            <x v="28"/>
          </reference>
          <reference field="12" count="1" selected="0">
            <x v="159"/>
          </reference>
          <reference field="41" count="1">
            <x v="100"/>
          </reference>
        </references>
      </pivotArea>
    </format>
    <format dxfId="2230">
      <pivotArea dataOnly="0" labelOnly="1" fieldPosition="0">
        <references count="3">
          <reference field="8" count="1" selected="0">
            <x v="28"/>
          </reference>
          <reference field="12" count="1" selected="0">
            <x v="160"/>
          </reference>
          <reference field="41" count="1">
            <x v="101"/>
          </reference>
        </references>
      </pivotArea>
    </format>
    <format dxfId="2229">
      <pivotArea dataOnly="0" labelOnly="1" fieldPosition="0">
        <references count="3">
          <reference field="8" count="1" selected="0">
            <x v="29"/>
          </reference>
          <reference field="12" count="1" selected="0">
            <x v="161"/>
          </reference>
          <reference field="41" count="1">
            <x v="106"/>
          </reference>
        </references>
      </pivotArea>
    </format>
    <format dxfId="2228">
      <pivotArea dataOnly="0" labelOnly="1" fieldPosition="0">
        <references count="3">
          <reference field="8" count="1" selected="0">
            <x v="29"/>
          </reference>
          <reference field="12" count="1" selected="0">
            <x v="162"/>
          </reference>
          <reference field="41" count="1">
            <x v="110"/>
          </reference>
        </references>
      </pivotArea>
    </format>
    <format dxfId="2227">
      <pivotArea dataOnly="0" labelOnly="1" fieldPosition="0">
        <references count="3">
          <reference field="8" count="1" selected="0">
            <x v="29"/>
          </reference>
          <reference field="12" count="1" selected="0">
            <x v="163"/>
          </reference>
          <reference field="41" count="1">
            <x v="111"/>
          </reference>
        </references>
      </pivotArea>
    </format>
    <format dxfId="2226">
      <pivotArea dataOnly="0" labelOnly="1" fieldPosition="0">
        <references count="3">
          <reference field="8" count="1" selected="0">
            <x v="29"/>
          </reference>
          <reference field="12" count="1" selected="0">
            <x v="164"/>
          </reference>
          <reference field="41" count="1">
            <x v="105"/>
          </reference>
        </references>
      </pivotArea>
    </format>
    <format dxfId="2225">
      <pivotArea dataOnly="0" labelOnly="1" fieldPosition="0">
        <references count="3">
          <reference field="8" count="1" selected="0">
            <x v="29"/>
          </reference>
          <reference field="12" count="1" selected="0">
            <x v="186"/>
          </reference>
          <reference field="41" count="1">
            <x v="102"/>
          </reference>
        </references>
      </pivotArea>
    </format>
    <format dxfId="2224">
      <pivotArea dataOnly="0" labelOnly="1" fieldPosition="0">
        <references count="3">
          <reference field="8" count="1" selected="0">
            <x v="29"/>
          </reference>
          <reference field="12" count="1" selected="0">
            <x v="187"/>
          </reference>
          <reference field="41" count="1">
            <x v="103"/>
          </reference>
        </references>
      </pivotArea>
    </format>
    <format dxfId="2223">
      <pivotArea dataOnly="0" labelOnly="1" fieldPosition="0">
        <references count="3">
          <reference field="8" count="1" selected="0">
            <x v="29"/>
          </reference>
          <reference field="12" count="1" selected="0">
            <x v="188"/>
          </reference>
          <reference field="41" count="1">
            <x v="104"/>
          </reference>
        </references>
      </pivotArea>
    </format>
    <format dxfId="2222">
      <pivotArea dataOnly="0" labelOnly="1" fieldPosition="0">
        <references count="3">
          <reference field="8" count="1" selected="0">
            <x v="29"/>
          </reference>
          <reference field="12" count="1" selected="0">
            <x v="189"/>
          </reference>
          <reference field="41" count="1">
            <x v="0"/>
          </reference>
        </references>
      </pivotArea>
    </format>
    <format dxfId="2221">
      <pivotArea dataOnly="0" labelOnly="1" fieldPosition="0">
        <references count="3">
          <reference field="8" count="1" selected="0">
            <x v="29"/>
          </reference>
          <reference field="12" count="1" selected="0">
            <x v="190"/>
          </reference>
          <reference field="41" count="1">
            <x v="107"/>
          </reference>
        </references>
      </pivotArea>
    </format>
    <format dxfId="2220">
      <pivotArea dataOnly="0" labelOnly="1" fieldPosition="0">
        <references count="3">
          <reference field="8" count="1" selected="0">
            <x v="29"/>
          </reference>
          <reference field="12" count="1" selected="0">
            <x v="193"/>
          </reference>
          <reference field="41" count="1">
            <x v="108"/>
          </reference>
        </references>
      </pivotArea>
    </format>
    <format dxfId="2219">
      <pivotArea dataOnly="0" labelOnly="1" fieldPosition="0">
        <references count="3">
          <reference field="8" count="1" selected="0">
            <x v="29"/>
          </reference>
          <reference field="12" count="1" selected="0">
            <x v="194"/>
          </reference>
          <reference field="41" count="1">
            <x v="109"/>
          </reference>
        </references>
      </pivotArea>
    </format>
    <format dxfId="2218">
      <pivotArea dataOnly="0" labelOnly="1" fieldPosition="0">
        <references count="3">
          <reference field="8" count="1" selected="0">
            <x v="29"/>
          </reference>
          <reference field="12" count="1" selected="0">
            <x v="195"/>
          </reference>
          <reference field="41" count="1">
            <x v="0"/>
          </reference>
        </references>
      </pivotArea>
    </format>
    <format dxfId="2217">
      <pivotArea dataOnly="0" labelOnly="1" fieldPosition="0">
        <references count="3">
          <reference field="8" count="1" selected="0">
            <x v="30"/>
          </reference>
          <reference field="12" count="1" selected="0">
            <x v="165"/>
          </reference>
          <reference field="41" count="1">
            <x v="112"/>
          </reference>
        </references>
      </pivotArea>
    </format>
    <format dxfId="2216">
      <pivotArea dataOnly="0" labelOnly="1" fieldPosition="0">
        <references count="3">
          <reference field="8" count="1" selected="0">
            <x v="30"/>
          </reference>
          <reference field="12" count="1" selected="0">
            <x v="166"/>
          </reference>
          <reference field="41" count="1">
            <x v="113"/>
          </reference>
        </references>
      </pivotArea>
    </format>
    <format dxfId="2215">
      <pivotArea dataOnly="0" labelOnly="1" fieldPosition="0">
        <references count="3">
          <reference field="8" count="1" selected="0">
            <x v="30"/>
          </reference>
          <reference field="12" count="1" selected="0">
            <x v="167"/>
          </reference>
          <reference field="41" count="1">
            <x v="5"/>
          </reference>
        </references>
      </pivotArea>
    </format>
    <format dxfId="2214">
      <pivotArea dataOnly="0" labelOnly="1" fieldPosition="0">
        <references count="3">
          <reference field="8" count="1" selected="0">
            <x v="1"/>
          </reference>
          <reference field="12" count="1" selected="0">
            <x v="13"/>
          </reference>
          <reference field="41" count="1">
            <x v="37"/>
          </reference>
        </references>
      </pivotArea>
    </format>
    <format dxfId="2213">
      <pivotArea dataOnly="0" labelOnly="1" fieldPosition="0">
        <references count="3">
          <reference field="8" count="1" selected="0">
            <x v="1"/>
          </reference>
          <reference field="12" count="1" selected="0">
            <x v="14"/>
          </reference>
          <reference field="41" count="1">
            <x v="36"/>
          </reference>
        </references>
      </pivotArea>
    </format>
    <format dxfId="2212">
      <pivotArea dataOnly="0" labelOnly="1" fieldPosition="0">
        <references count="3">
          <reference field="8" count="1" selected="0">
            <x v="1"/>
          </reference>
          <reference field="12" count="1" selected="0">
            <x v="18"/>
          </reference>
          <reference field="41" count="1">
            <x v="34"/>
          </reference>
        </references>
      </pivotArea>
    </format>
    <format dxfId="2211">
      <pivotArea dataOnly="0" labelOnly="1" fieldPosition="0">
        <references count="3">
          <reference field="8" count="1" selected="0">
            <x v="1"/>
          </reference>
          <reference field="12" count="1" selected="0">
            <x v="29"/>
          </reference>
          <reference field="41" count="1">
            <x v="35"/>
          </reference>
        </references>
      </pivotArea>
    </format>
    <format dxfId="2210">
      <pivotArea dataOnly="0" labelOnly="1" fieldPosition="0">
        <references count="3">
          <reference field="8" count="1" selected="0">
            <x v="6"/>
          </reference>
          <reference field="12" count="1" selected="0">
            <x v="9"/>
          </reference>
          <reference field="41" count="1">
            <x v="25"/>
          </reference>
        </references>
      </pivotArea>
    </format>
    <format dxfId="2209">
      <pivotArea dataOnly="0" labelOnly="1" fieldPosition="0">
        <references count="3">
          <reference field="8" count="1" selected="0">
            <x v="6"/>
          </reference>
          <reference field="12" count="1" selected="0">
            <x v="15"/>
          </reference>
          <reference field="41" count="1">
            <x v="22"/>
          </reference>
        </references>
      </pivotArea>
    </format>
    <format dxfId="2208">
      <pivotArea dataOnly="0" labelOnly="1" fieldPosition="0">
        <references count="3">
          <reference field="8" count="1" selected="0">
            <x v="6"/>
          </reference>
          <reference field="12" count="1" selected="0">
            <x v="23"/>
          </reference>
          <reference field="41" count="1">
            <x v="26"/>
          </reference>
        </references>
      </pivotArea>
    </format>
    <format dxfId="2207">
      <pivotArea dataOnly="0" labelOnly="1" fieldPosition="0">
        <references count="3">
          <reference field="8" count="1" selected="0">
            <x v="6"/>
          </reference>
          <reference field="12" count="1" selected="0">
            <x v="33"/>
          </reference>
          <reference field="41" count="1">
            <x v="23"/>
          </reference>
        </references>
      </pivotArea>
    </format>
    <format dxfId="2206">
      <pivotArea dataOnly="0" labelOnly="1" fieldPosition="0">
        <references count="3">
          <reference field="8" count="1" selected="0">
            <x v="6"/>
          </reference>
          <reference field="12" count="1" selected="0">
            <x v="34"/>
          </reference>
          <reference field="41" count="1">
            <x v="24"/>
          </reference>
        </references>
      </pivotArea>
    </format>
    <format dxfId="2205">
      <pivotArea dataOnly="0" labelOnly="1" fieldPosition="0">
        <references count="3">
          <reference field="8" count="1" selected="0">
            <x v="9"/>
          </reference>
          <reference field="12" count="1" selected="0">
            <x v="44"/>
          </reference>
          <reference field="41" count="1">
            <x v="39"/>
          </reference>
        </references>
      </pivotArea>
    </format>
    <format dxfId="2204">
      <pivotArea dataOnly="0" labelOnly="1" fieldPosition="0">
        <references count="3">
          <reference field="8" count="1" selected="0">
            <x v="9"/>
          </reference>
          <reference field="12" count="1" selected="0">
            <x v="45"/>
          </reference>
          <reference field="41" count="1">
            <x v="40"/>
          </reference>
        </references>
      </pivotArea>
    </format>
    <format dxfId="2203">
      <pivotArea dataOnly="0" labelOnly="1" fieldPosition="0">
        <references count="3">
          <reference field="8" count="1" selected="0">
            <x v="9"/>
          </reference>
          <reference field="12" count="1" selected="0">
            <x v="46"/>
          </reference>
          <reference field="41" count="1">
            <x v="41"/>
          </reference>
        </references>
      </pivotArea>
    </format>
    <format dxfId="2202">
      <pivotArea dataOnly="0" labelOnly="1" fieldPosition="0">
        <references count="3">
          <reference field="8" count="1" selected="0">
            <x v="9"/>
          </reference>
          <reference field="12" count="1" selected="0">
            <x v="47"/>
          </reference>
          <reference field="41" count="1">
            <x v="4"/>
          </reference>
        </references>
      </pivotArea>
    </format>
    <format dxfId="2201">
      <pivotArea dataOnly="0" labelOnly="1" fieldPosition="0">
        <references count="3">
          <reference field="8" count="1" selected="0">
            <x v="23"/>
          </reference>
          <reference field="12" count="1" selected="0">
            <x v="100"/>
          </reference>
          <reference field="41" count="1">
            <x v="71"/>
          </reference>
        </references>
      </pivotArea>
    </format>
    <format dxfId="2200">
      <pivotArea dataOnly="0" labelOnly="1" fieldPosition="0">
        <references count="3">
          <reference field="8" count="1" selected="0">
            <x v="23"/>
          </reference>
          <reference field="12" count="1" selected="0">
            <x v="101"/>
          </reference>
          <reference field="41" count="1">
            <x v="72"/>
          </reference>
        </references>
      </pivotArea>
    </format>
    <format dxfId="2199">
      <pivotArea dataOnly="0" labelOnly="1" fieldPosition="0">
        <references count="3">
          <reference field="8" count="1" selected="0">
            <x v="23"/>
          </reference>
          <reference field="12" count="1" selected="0">
            <x v="102"/>
          </reference>
          <reference field="41" count="1">
            <x v="5"/>
          </reference>
        </references>
      </pivotArea>
    </format>
    <format dxfId="2198">
      <pivotArea dataOnly="0" labelOnly="1" fieldPosition="0">
        <references count="3">
          <reference field="8" count="1" selected="0">
            <x v="23"/>
          </reference>
          <reference field="12" count="1" selected="0">
            <x v="104"/>
          </reference>
          <reference field="41" count="1">
            <x v="73"/>
          </reference>
        </references>
      </pivotArea>
    </format>
    <format dxfId="2197">
      <pivotArea dataOnly="0" labelOnly="1" fieldPosition="0">
        <references count="3">
          <reference field="8" count="1" selected="0">
            <x v="23"/>
          </reference>
          <reference field="12" count="1" selected="0">
            <x v="105"/>
          </reference>
          <reference field="41" count="1">
            <x v="74"/>
          </reference>
        </references>
      </pivotArea>
    </format>
    <format dxfId="2196">
      <pivotArea dataOnly="0" labelOnly="1" fieldPosition="0">
        <references count="3">
          <reference field="8" count="1" selected="0">
            <x v="23"/>
          </reference>
          <reference field="12" count="1" selected="0">
            <x v="106"/>
          </reference>
          <reference field="41" count="1">
            <x v="5"/>
          </reference>
        </references>
      </pivotArea>
    </format>
    <format dxfId="2195">
      <pivotArea dataOnly="0" labelOnly="1" fieldPosition="0">
        <references count="3">
          <reference field="8" count="1" selected="0">
            <x v="24"/>
          </reference>
          <reference field="12" count="1" selected="0">
            <x v="107"/>
          </reference>
          <reference field="41" count="1">
            <x v="75"/>
          </reference>
        </references>
      </pivotArea>
    </format>
    <format dxfId="2194">
      <pivotArea dataOnly="0" labelOnly="1" fieldPosition="0">
        <references count="3">
          <reference field="8" count="1" selected="0">
            <x v="24"/>
          </reference>
          <reference field="12" count="1" selected="0">
            <x v="108"/>
          </reference>
          <reference field="41" count="1">
            <x v="76"/>
          </reference>
        </references>
      </pivotArea>
    </format>
    <format dxfId="2193">
      <pivotArea dataOnly="0" labelOnly="1" fieldPosition="0">
        <references count="3">
          <reference field="8" count="1" selected="0">
            <x v="24"/>
          </reference>
          <reference field="12" count="1" selected="0">
            <x v="109"/>
          </reference>
          <reference field="41" count="1">
            <x v="5"/>
          </reference>
        </references>
      </pivotArea>
    </format>
    <format dxfId="2192">
      <pivotArea dataOnly="0" labelOnly="1" fieldPosition="0">
        <references count="3">
          <reference field="8" count="1" selected="0">
            <x v="24"/>
          </reference>
          <reference field="12" count="1" selected="0">
            <x v="110"/>
          </reference>
          <reference field="41" count="1">
            <x v="5"/>
          </reference>
        </references>
      </pivotArea>
    </format>
    <format dxfId="2191">
      <pivotArea dataOnly="0" labelOnly="1" fieldPosition="0">
        <references count="3">
          <reference field="8" count="1" selected="0">
            <x v="24"/>
          </reference>
          <reference field="12" count="1" selected="0">
            <x v="111"/>
          </reference>
          <reference field="41" count="1">
            <x v="77"/>
          </reference>
        </references>
      </pivotArea>
    </format>
    <format dxfId="2190">
      <pivotArea dataOnly="0" labelOnly="1" fieldPosition="0">
        <references count="3">
          <reference field="8" count="1" selected="0">
            <x v="24"/>
          </reference>
          <reference field="12" count="1" selected="0">
            <x v="112"/>
          </reference>
          <reference field="41" count="1">
            <x v="78"/>
          </reference>
        </references>
      </pivotArea>
    </format>
    <format dxfId="2189">
      <pivotArea dataOnly="0" labelOnly="1" fieldPosition="0">
        <references count="3">
          <reference field="8" count="1" selected="0">
            <x v="24"/>
          </reference>
          <reference field="12" count="1" selected="0">
            <x v="113"/>
          </reference>
          <reference field="41" count="1">
            <x v="79"/>
          </reference>
        </references>
      </pivotArea>
    </format>
    <format dxfId="2188">
      <pivotArea dataOnly="0" labelOnly="1" fieldPosition="0">
        <references count="3">
          <reference field="8" count="1" selected="0">
            <x v="24"/>
          </reference>
          <reference field="12" count="1" selected="0">
            <x v="114"/>
          </reference>
          <reference field="41" count="1">
            <x v="80"/>
          </reference>
        </references>
      </pivotArea>
    </format>
    <format dxfId="2187">
      <pivotArea dataOnly="0" labelOnly="1" fieldPosition="0">
        <references count="3">
          <reference field="8" count="1" selected="0">
            <x v="24"/>
          </reference>
          <reference field="12" count="1" selected="0">
            <x v="115"/>
          </reference>
          <reference field="41" count="1">
            <x v="81"/>
          </reference>
        </references>
      </pivotArea>
    </format>
    <format dxfId="2186">
      <pivotArea dataOnly="0" labelOnly="1" fieldPosition="0">
        <references count="3">
          <reference field="8" count="1" selected="0">
            <x v="25"/>
          </reference>
          <reference field="12" count="1" selected="0">
            <x v="116"/>
          </reference>
          <reference field="41" count="1">
            <x v="82"/>
          </reference>
        </references>
      </pivotArea>
    </format>
    <format dxfId="2185">
      <pivotArea dataOnly="0" labelOnly="1" fieldPosition="0">
        <references count="3">
          <reference field="8" count="1" selected="0">
            <x v="25"/>
          </reference>
          <reference field="12" count="1" selected="0">
            <x v="117"/>
          </reference>
          <reference field="41" count="1">
            <x v="5"/>
          </reference>
        </references>
      </pivotArea>
    </format>
    <format dxfId="2184">
      <pivotArea dataOnly="0" labelOnly="1" fieldPosition="0">
        <references count="3">
          <reference field="8" count="1" selected="0">
            <x v="25"/>
          </reference>
          <reference field="12" count="1" selected="0">
            <x v="118"/>
          </reference>
          <reference field="41" count="1">
            <x v="0"/>
          </reference>
        </references>
      </pivotArea>
    </format>
    <format dxfId="2183">
      <pivotArea dataOnly="0" labelOnly="1" fieldPosition="0">
        <references count="3">
          <reference field="8" count="1" selected="0">
            <x v="25"/>
          </reference>
          <reference field="12" count="1" selected="0">
            <x v="119"/>
          </reference>
          <reference field="41" count="1">
            <x v="83"/>
          </reference>
        </references>
      </pivotArea>
    </format>
    <format dxfId="2182">
      <pivotArea dataOnly="0" labelOnly="1" fieldPosition="0">
        <references count="3">
          <reference field="8" count="1" selected="0">
            <x v="25"/>
          </reference>
          <reference field="12" count="1" selected="0">
            <x v="120"/>
          </reference>
          <reference field="41" count="1">
            <x v="84"/>
          </reference>
        </references>
      </pivotArea>
    </format>
    <format dxfId="2181">
      <pivotArea dataOnly="0" labelOnly="1" fieldPosition="0">
        <references count="3">
          <reference field="8" count="1" selected="0">
            <x v="25"/>
          </reference>
          <reference field="12" count="1" selected="0">
            <x v="121"/>
          </reference>
          <reference field="41" count="1">
            <x v="85"/>
          </reference>
        </references>
      </pivotArea>
    </format>
    <format dxfId="2180">
      <pivotArea dataOnly="0" labelOnly="1" fieldPosition="0">
        <references count="3">
          <reference field="8" count="1" selected="0">
            <x v="25"/>
          </reference>
          <reference field="12" count="1" selected="0">
            <x v="122"/>
          </reference>
          <reference field="41" count="1">
            <x v="86"/>
          </reference>
        </references>
      </pivotArea>
    </format>
    <format dxfId="2179">
      <pivotArea dataOnly="0" labelOnly="1" fieldPosition="0">
        <references count="3">
          <reference field="8" count="1" selected="0">
            <x v="25"/>
          </reference>
          <reference field="12" count="1" selected="0">
            <x v="123"/>
          </reference>
          <reference field="41" count="1">
            <x v="87"/>
          </reference>
        </references>
      </pivotArea>
    </format>
    <format dxfId="2178">
      <pivotArea dataOnly="0" labelOnly="1" fieldPosition="0">
        <references count="3">
          <reference field="8" count="1" selected="0">
            <x v="25"/>
          </reference>
          <reference field="12" count="1" selected="0">
            <x v="124"/>
          </reference>
          <reference field="41" count="1">
            <x v="88"/>
          </reference>
        </references>
      </pivotArea>
    </format>
    <format dxfId="2177">
      <pivotArea dataOnly="0" labelOnly="1" fieldPosition="0">
        <references count="3">
          <reference field="8" count="1" selected="0">
            <x v="25"/>
          </reference>
          <reference field="12" count="1" selected="0">
            <x v="125"/>
          </reference>
          <reference field="41" count="1">
            <x v="89"/>
          </reference>
        </references>
      </pivotArea>
    </format>
    <format dxfId="2176">
      <pivotArea dataOnly="0" labelOnly="1" fieldPosition="0">
        <references count="3">
          <reference field="8" count="1" selected="0">
            <x v="25"/>
          </reference>
          <reference field="12" count="1" selected="0">
            <x v="126"/>
          </reference>
          <reference field="41" count="1">
            <x v="90"/>
          </reference>
        </references>
      </pivotArea>
    </format>
    <format dxfId="2175">
      <pivotArea dataOnly="0" labelOnly="1" fieldPosition="0">
        <references count="3">
          <reference field="8" count="1" selected="0">
            <x v="25"/>
          </reference>
          <reference field="12" count="1" selected="0">
            <x v="127"/>
          </reference>
          <reference field="41" count="1">
            <x v="91"/>
          </reference>
        </references>
      </pivotArea>
    </format>
    <format dxfId="2174">
      <pivotArea dataOnly="0" labelOnly="1" fieldPosition="0">
        <references count="3">
          <reference field="8" count="1" selected="0">
            <x v="25"/>
          </reference>
          <reference field="12" count="1" selected="0">
            <x v="129"/>
          </reference>
          <reference field="41" count="1">
            <x v="92"/>
          </reference>
        </references>
      </pivotArea>
    </format>
    <format dxfId="2173">
      <pivotArea dataOnly="0" labelOnly="1" fieldPosition="0">
        <references count="3">
          <reference field="8" count="1" selected="0">
            <x v="25"/>
          </reference>
          <reference field="12" count="1" selected="0">
            <x v="130"/>
          </reference>
          <reference field="41" count="1">
            <x v="93"/>
          </reference>
        </references>
      </pivotArea>
    </format>
    <format dxfId="2172">
      <pivotArea dataOnly="0" labelOnly="1" fieldPosition="0">
        <references count="3">
          <reference field="8" count="1" selected="0">
            <x v="25"/>
          </reference>
          <reference field="12" count="1" selected="0">
            <x v="131"/>
          </reference>
          <reference field="41" count="1">
            <x v="95"/>
          </reference>
        </references>
      </pivotArea>
    </format>
    <format dxfId="2171">
      <pivotArea dataOnly="0" labelOnly="1" fieldPosition="0">
        <references count="3">
          <reference field="8" count="1" selected="0">
            <x v="25"/>
          </reference>
          <reference field="12" count="1" selected="0">
            <x v="132"/>
          </reference>
          <reference field="41" count="1">
            <x v="0"/>
          </reference>
        </references>
      </pivotArea>
    </format>
    <format dxfId="2170">
      <pivotArea dataOnly="0" labelOnly="1" fieldPosition="0">
        <references count="3">
          <reference field="8" count="1" selected="0">
            <x v="25"/>
          </reference>
          <reference field="12" count="1" selected="0">
            <x v="133"/>
          </reference>
          <reference field="41" count="1">
            <x v="96"/>
          </reference>
        </references>
      </pivotArea>
    </format>
    <format dxfId="2169">
      <pivotArea dataOnly="0" labelOnly="1" fieldPosition="0">
        <references count="3">
          <reference field="8" count="1" selected="0">
            <x v="25"/>
          </reference>
          <reference field="12" count="1" selected="0">
            <x v="134"/>
          </reference>
          <reference field="41" count="1">
            <x v="0"/>
          </reference>
        </references>
      </pivotArea>
    </format>
    <format dxfId="2168">
      <pivotArea dataOnly="0" labelOnly="1" fieldPosition="0">
        <references count="3">
          <reference field="8" count="1" selected="0">
            <x v="25"/>
          </reference>
          <reference field="12" count="1" selected="0">
            <x v="135"/>
          </reference>
          <reference field="41" count="1">
            <x v="0"/>
          </reference>
        </references>
      </pivotArea>
    </format>
    <format dxfId="2167">
      <pivotArea dataOnly="0" labelOnly="1" fieldPosition="0">
        <references count="3">
          <reference field="8" count="1" selected="0">
            <x v="25"/>
          </reference>
          <reference field="12" count="1" selected="0">
            <x v="230"/>
          </reference>
          <reference field="41" count="1">
            <x v="94"/>
          </reference>
        </references>
      </pivotArea>
    </format>
    <format dxfId="2166">
      <pivotArea dataOnly="0" labelOnly="1" fieldPosition="0">
        <references count="3">
          <reference field="8" count="1" selected="0">
            <x v="26"/>
          </reference>
          <reference field="12" count="1" selected="0">
            <x v="136"/>
          </reference>
          <reference field="41" count="1">
            <x v="97"/>
          </reference>
        </references>
      </pivotArea>
    </format>
    <format dxfId="2165">
      <pivotArea dataOnly="0" labelOnly="1" fieldPosition="0">
        <references count="3">
          <reference field="8" count="1" selected="0">
            <x v="26"/>
          </reference>
          <reference field="12" count="1" selected="0">
            <x v="137"/>
          </reference>
          <reference field="41" count="1">
            <x v="16"/>
          </reference>
        </references>
      </pivotArea>
    </format>
    <format dxfId="2164">
      <pivotArea dataOnly="0" labelOnly="1" fieldPosition="0">
        <references count="3">
          <reference field="8" count="1" selected="0">
            <x v="26"/>
          </reference>
          <reference field="12" count="1" selected="0">
            <x v="138"/>
          </reference>
          <reference field="41" count="1">
            <x v="0"/>
          </reference>
        </references>
      </pivotArea>
    </format>
    <format dxfId="2163">
      <pivotArea dataOnly="0" labelOnly="1" fieldPosition="0">
        <references count="3">
          <reference field="8" count="1" selected="0">
            <x v="27"/>
          </reference>
          <reference field="12" count="1" selected="0">
            <x v="139"/>
          </reference>
          <reference field="41" count="1">
            <x v="98"/>
          </reference>
        </references>
      </pivotArea>
    </format>
    <format dxfId="2162">
      <pivotArea dataOnly="0" labelOnly="1" fieldPosition="0">
        <references count="3">
          <reference field="8" count="1" selected="0">
            <x v="27"/>
          </reference>
          <reference field="12" count="1" selected="0">
            <x v="140"/>
          </reference>
          <reference field="41" count="1">
            <x v="5"/>
          </reference>
        </references>
      </pivotArea>
    </format>
    <format dxfId="2161">
      <pivotArea dataOnly="0" labelOnly="1" fieldPosition="0">
        <references count="3">
          <reference field="8" count="1" selected="0">
            <x v="27"/>
          </reference>
          <reference field="12" count="1" selected="0">
            <x v="141"/>
          </reference>
          <reference field="41" count="1">
            <x v="5"/>
          </reference>
        </references>
      </pivotArea>
    </format>
    <format dxfId="2160">
      <pivotArea dataOnly="0" labelOnly="1" fieldPosition="0">
        <references count="3">
          <reference field="8" count="1" selected="0">
            <x v="27"/>
          </reference>
          <reference field="12" count="1" selected="0">
            <x v="142"/>
          </reference>
          <reference field="41" count="1">
            <x v="5"/>
          </reference>
        </references>
      </pivotArea>
    </format>
    <format dxfId="2159">
      <pivotArea dataOnly="0" labelOnly="1" fieldPosition="0">
        <references count="3">
          <reference field="8" count="1" selected="0">
            <x v="27"/>
          </reference>
          <reference field="12" count="1" selected="0">
            <x v="144"/>
          </reference>
          <reference field="41" count="1">
            <x v="0"/>
          </reference>
        </references>
      </pivotArea>
    </format>
    <format dxfId="2158">
      <pivotArea dataOnly="0" labelOnly="1" fieldPosition="0">
        <references count="3">
          <reference field="8" count="1" selected="0">
            <x v="27"/>
          </reference>
          <reference field="12" count="1" selected="0">
            <x v="145"/>
          </reference>
          <reference field="41" count="1">
            <x v="0"/>
          </reference>
        </references>
      </pivotArea>
    </format>
    <format dxfId="2157">
      <pivotArea dataOnly="0" labelOnly="1" fieldPosition="0">
        <references count="3">
          <reference field="8" count="1" selected="0">
            <x v="27"/>
          </reference>
          <reference field="12" count="1" selected="0">
            <x v="146"/>
          </reference>
          <reference field="41" count="1">
            <x v="0"/>
          </reference>
        </references>
      </pivotArea>
    </format>
    <format dxfId="2156">
      <pivotArea dataOnly="0" labelOnly="1" fieldPosition="0">
        <references count="3">
          <reference field="8" count="1" selected="0">
            <x v="27"/>
          </reference>
          <reference field="12" count="1" selected="0">
            <x v="147"/>
          </reference>
          <reference field="41" count="1">
            <x v="0"/>
          </reference>
        </references>
      </pivotArea>
    </format>
    <format dxfId="2155">
      <pivotArea dataOnly="0" labelOnly="1" fieldPosition="0">
        <references count="3">
          <reference field="8" count="1" selected="0">
            <x v="27"/>
          </reference>
          <reference field="12" count="1" selected="0">
            <x v="148"/>
          </reference>
          <reference field="41" count="1">
            <x v="0"/>
          </reference>
        </references>
      </pivotArea>
    </format>
    <format dxfId="2154">
      <pivotArea dataOnly="0" labelOnly="1" fieldPosition="0">
        <references count="3">
          <reference field="8" count="1" selected="0">
            <x v="27"/>
          </reference>
          <reference field="12" count="1" selected="0">
            <x v="149"/>
          </reference>
          <reference field="41" count="1">
            <x v="0"/>
          </reference>
        </references>
      </pivotArea>
    </format>
    <format dxfId="2153">
      <pivotArea dataOnly="0" labelOnly="1" fieldPosition="0">
        <references count="3">
          <reference field="8" count="1" selected="0">
            <x v="27"/>
          </reference>
          <reference field="12" count="1" selected="0">
            <x v="150"/>
          </reference>
          <reference field="41" count="1">
            <x v="0"/>
          </reference>
        </references>
      </pivotArea>
    </format>
    <format dxfId="2152">
      <pivotArea dataOnly="0" labelOnly="1" fieldPosition="0">
        <references count="3">
          <reference field="8" count="1" selected="0">
            <x v="27"/>
          </reference>
          <reference field="12" count="1" selected="0">
            <x v="151"/>
          </reference>
          <reference field="41" count="1">
            <x v="0"/>
          </reference>
        </references>
      </pivotArea>
    </format>
    <format dxfId="2151">
      <pivotArea dataOnly="0" labelOnly="1" fieldPosition="0">
        <references count="3">
          <reference field="8" count="1" selected="0">
            <x v="27"/>
          </reference>
          <reference field="12" count="1" selected="0">
            <x v="152"/>
          </reference>
          <reference field="41" count="1">
            <x v="0"/>
          </reference>
        </references>
      </pivotArea>
    </format>
    <format dxfId="2150">
      <pivotArea dataOnly="0" labelOnly="1" fieldPosition="0">
        <references count="3">
          <reference field="8" count="1" selected="0">
            <x v="27"/>
          </reference>
          <reference field="12" count="1" selected="0">
            <x v="153"/>
          </reference>
          <reference field="41" count="1">
            <x v="0"/>
          </reference>
        </references>
      </pivotArea>
    </format>
    <format dxfId="2149">
      <pivotArea dataOnly="0" labelOnly="1" fieldPosition="0">
        <references count="3">
          <reference field="8" count="1" selected="0">
            <x v="27"/>
          </reference>
          <reference field="12" count="1" selected="0">
            <x v="155"/>
          </reference>
          <reference field="41" count="1">
            <x v="99"/>
          </reference>
        </references>
      </pivotArea>
    </format>
    <format dxfId="2148">
      <pivotArea dataOnly="0" labelOnly="1" fieldPosition="0">
        <references count="3">
          <reference field="8" count="1" selected="0">
            <x v="28"/>
          </reference>
          <reference field="12" count="1" selected="0">
            <x v="158"/>
          </reference>
          <reference field="41" count="1">
            <x v="5"/>
          </reference>
        </references>
      </pivotArea>
    </format>
    <format dxfId="2147">
      <pivotArea dataOnly="0" labelOnly="1" fieldPosition="0">
        <references count="3">
          <reference field="8" count="1" selected="0">
            <x v="28"/>
          </reference>
          <reference field="12" count="1" selected="0">
            <x v="159"/>
          </reference>
          <reference field="41" count="1">
            <x v="100"/>
          </reference>
        </references>
      </pivotArea>
    </format>
    <format dxfId="2146">
      <pivotArea dataOnly="0" labelOnly="1" fieldPosition="0">
        <references count="3">
          <reference field="8" count="1" selected="0">
            <x v="28"/>
          </reference>
          <reference field="12" count="1" selected="0">
            <x v="160"/>
          </reference>
          <reference field="41" count="1">
            <x v="101"/>
          </reference>
        </references>
      </pivotArea>
    </format>
    <format dxfId="2145">
      <pivotArea dataOnly="0" labelOnly="1" fieldPosition="0">
        <references count="3">
          <reference field="8" count="1" selected="0">
            <x v="29"/>
          </reference>
          <reference field="12" count="1" selected="0">
            <x v="161"/>
          </reference>
          <reference field="41" count="1">
            <x v="106"/>
          </reference>
        </references>
      </pivotArea>
    </format>
    <format dxfId="2144">
      <pivotArea dataOnly="0" labelOnly="1" fieldPosition="0">
        <references count="3">
          <reference field="8" count="1" selected="0">
            <x v="29"/>
          </reference>
          <reference field="12" count="1" selected="0">
            <x v="162"/>
          </reference>
          <reference field="41" count="1">
            <x v="110"/>
          </reference>
        </references>
      </pivotArea>
    </format>
    <format dxfId="2143">
      <pivotArea dataOnly="0" labelOnly="1" fieldPosition="0">
        <references count="3">
          <reference field="8" count="1" selected="0">
            <x v="29"/>
          </reference>
          <reference field="12" count="1" selected="0">
            <x v="163"/>
          </reference>
          <reference field="41" count="1">
            <x v="111"/>
          </reference>
        </references>
      </pivotArea>
    </format>
    <format dxfId="2142">
      <pivotArea dataOnly="0" labelOnly="1" fieldPosition="0">
        <references count="3">
          <reference field="8" count="1" selected="0">
            <x v="29"/>
          </reference>
          <reference field="12" count="1" selected="0">
            <x v="164"/>
          </reference>
          <reference field="41" count="1">
            <x v="105"/>
          </reference>
        </references>
      </pivotArea>
    </format>
    <format dxfId="2141">
      <pivotArea dataOnly="0" labelOnly="1" fieldPosition="0">
        <references count="3">
          <reference field="8" count="1" selected="0">
            <x v="29"/>
          </reference>
          <reference field="12" count="1" selected="0">
            <x v="186"/>
          </reference>
          <reference field="41" count="1">
            <x v="102"/>
          </reference>
        </references>
      </pivotArea>
    </format>
    <format dxfId="2140">
      <pivotArea dataOnly="0" labelOnly="1" fieldPosition="0">
        <references count="3">
          <reference field="8" count="1" selected="0">
            <x v="29"/>
          </reference>
          <reference field="12" count="1" selected="0">
            <x v="187"/>
          </reference>
          <reference field="41" count="1">
            <x v="103"/>
          </reference>
        </references>
      </pivotArea>
    </format>
    <format dxfId="2139">
      <pivotArea dataOnly="0" labelOnly="1" fieldPosition="0">
        <references count="3">
          <reference field="8" count="1" selected="0">
            <x v="29"/>
          </reference>
          <reference field="12" count="1" selected="0">
            <x v="188"/>
          </reference>
          <reference field="41" count="1">
            <x v="104"/>
          </reference>
        </references>
      </pivotArea>
    </format>
    <format dxfId="2138">
      <pivotArea dataOnly="0" labelOnly="1" fieldPosition="0">
        <references count="3">
          <reference field="8" count="1" selected="0">
            <x v="29"/>
          </reference>
          <reference field="12" count="1" selected="0">
            <x v="189"/>
          </reference>
          <reference field="41" count="1">
            <x v="0"/>
          </reference>
        </references>
      </pivotArea>
    </format>
    <format dxfId="2137">
      <pivotArea dataOnly="0" labelOnly="1" fieldPosition="0">
        <references count="3">
          <reference field="8" count="1" selected="0">
            <x v="29"/>
          </reference>
          <reference field="12" count="1" selected="0">
            <x v="190"/>
          </reference>
          <reference field="41" count="1">
            <x v="107"/>
          </reference>
        </references>
      </pivotArea>
    </format>
    <format dxfId="2136">
      <pivotArea dataOnly="0" labelOnly="1" fieldPosition="0">
        <references count="3">
          <reference field="8" count="1" selected="0">
            <x v="29"/>
          </reference>
          <reference field="12" count="1" selected="0">
            <x v="193"/>
          </reference>
          <reference field="41" count="1">
            <x v="108"/>
          </reference>
        </references>
      </pivotArea>
    </format>
    <format dxfId="2135">
      <pivotArea dataOnly="0" labelOnly="1" fieldPosition="0">
        <references count="3">
          <reference field="8" count="1" selected="0">
            <x v="29"/>
          </reference>
          <reference field="12" count="1" selected="0">
            <x v="194"/>
          </reference>
          <reference field="41" count="1">
            <x v="109"/>
          </reference>
        </references>
      </pivotArea>
    </format>
    <format dxfId="2134">
      <pivotArea dataOnly="0" labelOnly="1" fieldPosition="0">
        <references count="3">
          <reference field="8" count="1" selected="0">
            <x v="29"/>
          </reference>
          <reference field="12" count="1" selected="0">
            <x v="195"/>
          </reference>
          <reference field="41" count="1">
            <x v="0"/>
          </reference>
        </references>
      </pivotArea>
    </format>
    <format dxfId="2133">
      <pivotArea dataOnly="0" labelOnly="1" fieldPosition="0">
        <references count="3">
          <reference field="8" count="1" selected="0">
            <x v="30"/>
          </reference>
          <reference field="12" count="1" selected="0">
            <x v="165"/>
          </reference>
          <reference field="41" count="1">
            <x v="112"/>
          </reference>
        </references>
      </pivotArea>
    </format>
    <format dxfId="2132">
      <pivotArea dataOnly="0" labelOnly="1" fieldPosition="0">
        <references count="3">
          <reference field="8" count="1" selected="0">
            <x v="30"/>
          </reference>
          <reference field="12" count="1" selected="0">
            <x v="166"/>
          </reference>
          <reference field="41" count="1">
            <x v="113"/>
          </reference>
        </references>
      </pivotArea>
    </format>
    <format dxfId="2131">
      <pivotArea dataOnly="0" labelOnly="1" fieldPosition="0">
        <references count="3">
          <reference field="8" count="1" selected="0">
            <x v="30"/>
          </reference>
          <reference field="12" count="1" selected="0">
            <x v="167"/>
          </reference>
          <reference field="41" count="1">
            <x v="5"/>
          </reference>
        </references>
      </pivotArea>
    </format>
    <format dxfId="2130">
      <pivotArea dataOnly="0" labelOnly="1" fieldPosition="0">
        <references count="3">
          <reference field="8" count="1" selected="0">
            <x v="0"/>
          </reference>
          <reference field="12" count="1" selected="0">
            <x v="208"/>
          </reference>
          <reference field="41" count="1">
            <x v="31"/>
          </reference>
        </references>
      </pivotArea>
    </format>
    <format dxfId="2129">
      <pivotArea dataOnly="0" labelOnly="1" fieldPosition="0">
        <references count="3">
          <reference field="8" count="1" selected="0">
            <x v="0"/>
          </reference>
          <reference field="12" count="1" selected="0">
            <x v="209"/>
          </reference>
          <reference field="41" count="1">
            <x v="32"/>
          </reference>
        </references>
      </pivotArea>
    </format>
    <format dxfId="2128">
      <pivotArea dataOnly="0" labelOnly="1" fieldPosition="0">
        <references count="3">
          <reference field="8" count="1" selected="0">
            <x v="0"/>
          </reference>
          <reference field="12" count="1" selected="0">
            <x v="210"/>
          </reference>
          <reference field="41" count="1">
            <x v="33"/>
          </reference>
        </references>
      </pivotArea>
    </format>
    <format dxfId="2127">
      <pivotArea dataOnly="0" labelOnly="1" fieldPosition="0">
        <references count="3">
          <reference field="8" count="1" selected="0">
            <x v="0"/>
          </reference>
          <reference field="12" count="1" selected="0">
            <x v="208"/>
          </reference>
          <reference field="41" count="1">
            <x v="31"/>
          </reference>
        </references>
      </pivotArea>
    </format>
    <format dxfId="2126">
      <pivotArea dataOnly="0" labelOnly="1" fieldPosition="0">
        <references count="3">
          <reference field="8" count="1" selected="0">
            <x v="0"/>
          </reference>
          <reference field="12" count="1" selected="0">
            <x v="209"/>
          </reference>
          <reference field="41" count="1">
            <x v="32"/>
          </reference>
        </references>
      </pivotArea>
    </format>
    <format dxfId="2125">
      <pivotArea dataOnly="0" labelOnly="1" fieldPosition="0">
        <references count="3">
          <reference field="8" count="1" selected="0">
            <x v="0"/>
          </reference>
          <reference field="12" count="1" selected="0">
            <x v="210"/>
          </reference>
          <reference field="41" count="1">
            <x v="33"/>
          </reference>
        </references>
      </pivotArea>
    </format>
    <format dxfId="2124">
      <pivotArea dataOnly="0" labelOnly="1" fieldPosition="0">
        <references count="3">
          <reference field="8" count="1" selected="0">
            <x v="0"/>
          </reference>
          <reference field="12" count="1" selected="0">
            <x v="208"/>
          </reference>
          <reference field="41" count="1">
            <x v="31"/>
          </reference>
        </references>
      </pivotArea>
    </format>
    <format dxfId="2123">
      <pivotArea dataOnly="0" labelOnly="1" fieldPosition="0">
        <references count="3">
          <reference field="8" count="1" selected="0">
            <x v="0"/>
          </reference>
          <reference field="12" count="1" selected="0">
            <x v="209"/>
          </reference>
          <reference field="41" count="1">
            <x v="32"/>
          </reference>
        </references>
      </pivotArea>
    </format>
    <format dxfId="2122">
      <pivotArea dataOnly="0" labelOnly="1" fieldPosition="0">
        <references count="3">
          <reference field="8" count="1" selected="0">
            <x v="0"/>
          </reference>
          <reference field="12" count="1" selected="0">
            <x v="210"/>
          </reference>
          <reference field="41" count="1">
            <x v="33"/>
          </reference>
        </references>
      </pivotArea>
    </format>
    <format dxfId="2121">
      <pivotArea field="41" type="button" dataOnly="0" labelOnly="1" outline="0" axis="axisRow" fieldPosition="2"/>
    </format>
    <format dxfId="2120">
      <pivotArea dataOnly="0" labelOnly="1" fieldPosition="0">
        <references count="3">
          <reference field="8" count="1" selected="0">
            <x v="1"/>
          </reference>
          <reference field="12" count="1" selected="0">
            <x v="13"/>
          </reference>
          <reference field="41" count="1">
            <x v="37"/>
          </reference>
        </references>
      </pivotArea>
    </format>
    <format dxfId="2119">
      <pivotArea dataOnly="0" labelOnly="1" fieldPosition="0">
        <references count="3">
          <reference field="8" count="1" selected="0">
            <x v="1"/>
          </reference>
          <reference field="12" count="1" selected="0">
            <x v="14"/>
          </reference>
          <reference field="41" count="1">
            <x v="36"/>
          </reference>
        </references>
      </pivotArea>
    </format>
    <format dxfId="2118">
      <pivotArea dataOnly="0" labelOnly="1" fieldPosition="0">
        <references count="3">
          <reference field="8" count="1" selected="0">
            <x v="1"/>
          </reference>
          <reference field="12" count="1" selected="0">
            <x v="18"/>
          </reference>
          <reference field="41" count="1">
            <x v="34"/>
          </reference>
        </references>
      </pivotArea>
    </format>
    <format dxfId="2117">
      <pivotArea dataOnly="0" labelOnly="1" fieldPosition="0">
        <references count="3">
          <reference field="8" count="1" selected="0">
            <x v="1"/>
          </reference>
          <reference field="12" count="1" selected="0">
            <x v="29"/>
          </reference>
          <reference field="41" count="1">
            <x v="35"/>
          </reference>
        </references>
      </pivotArea>
    </format>
    <format dxfId="2116">
      <pivotArea dataOnly="0" labelOnly="1" fieldPosition="0">
        <references count="3">
          <reference field="8" count="1" selected="0">
            <x v="6"/>
          </reference>
          <reference field="12" count="1" selected="0">
            <x v="9"/>
          </reference>
          <reference field="41" count="1">
            <x v="25"/>
          </reference>
        </references>
      </pivotArea>
    </format>
    <format dxfId="2115">
      <pivotArea dataOnly="0" labelOnly="1" fieldPosition="0">
        <references count="3">
          <reference field="8" count="1" selected="0">
            <x v="6"/>
          </reference>
          <reference field="12" count="1" selected="0">
            <x v="15"/>
          </reference>
          <reference field="41" count="1">
            <x v="22"/>
          </reference>
        </references>
      </pivotArea>
    </format>
    <format dxfId="2114">
      <pivotArea dataOnly="0" labelOnly="1" fieldPosition="0">
        <references count="3">
          <reference field="8" count="1" selected="0">
            <x v="6"/>
          </reference>
          <reference field="12" count="1" selected="0">
            <x v="23"/>
          </reference>
          <reference field="41" count="1">
            <x v="26"/>
          </reference>
        </references>
      </pivotArea>
    </format>
    <format dxfId="2113">
      <pivotArea dataOnly="0" labelOnly="1" fieldPosition="0">
        <references count="3">
          <reference field="8" count="1" selected="0">
            <x v="6"/>
          </reference>
          <reference field="12" count="1" selected="0">
            <x v="33"/>
          </reference>
          <reference field="41" count="1">
            <x v="23"/>
          </reference>
        </references>
      </pivotArea>
    </format>
    <format dxfId="2112">
      <pivotArea dataOnly="0" labelOnly="1" fieldPosition="0">
        <references count="3">
          <reference field="8" count="1" selected="0">
            <x v="6"/>
          </reference>
          <reference field="12" count="1" selected="0">
            <x v="34"/>
          </reference>
          <reference field="41" count="1">
            <x v="24"/>
          </reference>
        </references>
      </pivotArea>
    </format>
    <format dxfId="2111">
      <pivotArea dataOnly="0" labelOnly="1" fieldPosition="0">
        <references count="3">
          <reference field="8" count="1" selected="0">
            <x v="9"/>
          </reference>
          <reference field="12" count="1" selected="0">
            <x v="44"/>
          </reference>
          <reference field="41" count="1">
            <x v="39"/>
          </reference>
        </references>
      </pivotArea>
    </format>
    <format dxfId="2110">
      <pivotArea dataOnly="0" labelOnly="1" fieldPosition="0">
        <references count="3">
          <reference field="8" count="1" selected="0">
            <x v="9"/>
          </reference>
          <reference field="12" count="1" selected="0">
            <x v="45"/>
          </reference>
          <reference field="41" count="1">
            <x v="40"/>
          </reference>
        </references>
      </pivotArea>
    </format>
    <format dxfId="2109">
      <pivotArea dataOnly="0" labelOnly="1" fieldPosition="0">
        <references count="3">
          <reference field="8" count="1" selected="0">
            <x v="9"/>
          </reference>
          <reference field="12" count="1" selected="0">
            <x v="46"/>
          </reference>
          <reference field="41" count="1">
            <x v="41"/>
          </reference>
        </references>
      </pivotArea>
    </format>
    <format dxfId="2108">
      <pivotArea dataOnly="0" labelOnly="1" fieldPosition="0">
        <references count="3">
          <reference field="8" count="1" selected="0">
            <x v="9"/>
          </reference>
          <reference field="12" count="1" selected="0">
            <x v="47"/>
          </reference>
          <reference field="41" count="1">
            <x v="4"/>
          </reference>
        </references>
      </pivotArea>
    </format>
    <format dxfId="2107">
      <pivotArea dataOnly="0" labelOnly="1" fieldPosition="0">
        <references count="3">
          <reference field="8" count="1" selected="0">
            <x v="23"/>
          </reference>
          <reference field="12" count="1" selected="0">
            <x v="100"/>
          </reference>
          <reference field="41" count="1">
            <x v="71"/>
          </reference>
        </references>
      </pivotArea>
    </format>
    <format dxfId="2106">
      <pivotArea dataOnly="0" labelOnly="1" fieldPosition="0">
        <references count="3">
          <reference field="8" count="1" selected="0">
            <x v="23"/>
          </reference>
          <reference field="12" count="1" selected="0">
            <x v="101"/>
          </reference>
          <reference field="41" count="1">
            <x v="72"/>
          </reference>
        </references>
      </pivotArea>
    </format>
    <format dxfId="2105">
      <pivotArea dataOnly="0" labelOnly="1" fieldPosition="0">
        <references count="3">
          <reference field="8" count="1" selected="0">
            <x v="23"/>
          </reference>
          <reference field="12" count="1" selected="0">
            <x v="102"/>
          </reference>
          <reference field="41" count="1">
            <x v="5"/>
          </reference>
        </references>
      </pivotArea>
    </format>
    <format dxfId="2104">
      <pivotArea dataOnly="0" labelOnly="1" fieldPosition="0">
        <references count="3">
          <reference field="8" count="1" selected="0">
            <x v="23"/>
          </reference>
          <reference field="12" count="1" selected="0">
            <x v="104"/>
          </reference>
          <reference field="41" count="1">
            <x v="73"/>
          </reference>
        </references>
      </pivotArea>
    </format>
    <format dxfId="2103">
      <pivotArea dataOnly="0" labelOnly="1" fieldPosition="0">
        <references count="3">
          <reference field="8" count="1" selected="0">
            <x v="23"/>
          </reference>
          <reference field="12" count="1" selected="0">
            <x v="105"/>
          </reference>
          <reference field="41" count="1">
            <x v="74"/>
          </reference>
        </references>
      </pivotArea>
    </format>
    <format dxfId="2102">
      <pivotArea dataOnly="0" labelOnly="1" fieldPosition="0">
        <references count="3">
          <reference field="8" count="1" selected="0">
            <x v="23"/>
          </reference>
          <reference field="12" count="1" selected="0">
            <x v="106"/>
          </reference>
          <reference field="41" count="1">
            <x v="5"/>
          </reference>
        </references>
      </pivotArea>
    </format>
    <format dxfId="2101">
      <pivotArea dataOnly="0" labelOnly="1" fieldPosition="0">
        <references count="3">
          <reference field="8" count="1" selected="0">
            <x v="24"/>
          </reference>
          <reference field="12" count="1" selected="0">
            <x v="107"/>
          </reference>
          <reference field="41" count="1">
            <x v="75"/>
          </reference>
        </references>
      </pivotArea>
    </format>
    <format dxfId="2100">
      <pivotArea dataOnly="0" labelOnly="1" fieldPosition="0">
        <references count="3">
          <reference field="8" count="1" selected="0">
            <x v="24"/>
          </reference>
          <reference field="12" count="1" selected="0">
            <x v="108"/>
          </reference>
          <reference field="41" count="1">
            <x v="76"/>
          </reference>
        </references>
      </pivotArea>
    </format>
    <format dxfId="2099">
      <pivotArea dataOnly="0" labelOnly="1" fieldPosition="0">
        <references count="3">
          <reference field="8" count="1" selected="0">
            <x v="24"/>
          </reference>
          <reference field="12" count="1" selected="0">
            <x v="109"/>
          </reference>
          <reference field="41" count="1">
            <x v="5"/>
          </reference>
        </references>
      </pivotArea>
    </format>
    <format dxfId="2098">
      <pivotArea dataOnly="0" labelOnly="1" fieldPosition="0">
        <references count="3">
          <reference field="8" count="1" selected="0">
            <x v="24"/>
          </reference>
          <reference field="12" count="1" selected="0">
            <x v="110"/>
          </reference>
          <reference field="41" count="1">
            <x v="5"/>
          </reference>
        </references>
      </pivotArea>
    </format>
    <format dxfId="2097">
      <pivotArea dataOnly="0" labelOnly="1" fieldPosition="0">
        <references count="3">
          <reference field="8" count="1" selected="0">
            <x v="24"/>
          </reference>
          <reference field="12" count="1" selected="0">
            <x v="111"/>
          </reference>
          <reference field="41" count="1">
            <x v="77"/>
          </reference>
        </references>
      </pivotArea>
    </format>
    <format dxfId="2096">
      <pivotArea dataOnly="0" labelOnly="1" fieldPosition="0">
        <references count="3">
          <reference field="8" count="1" selected="0">
            <x v="24"/>
          </reference>
          <reference field="12" count="1" selected="0">
            <x v="112"/>
          </reference>
          <reference field="41" count="1">
            <x v="78"/>
          </reference>
        </references>
      </pivotArea>
    </format>
    <format dxfId="2095">
      <pivotArea dataOnly="0" labelOnly="1" fieldPosition="0">
        <references count="3">
          <reference field="8" count="1" selected="0">
            <x v="24"/>
          </reference>
          <reference field="12" count="1" selected="0">
            <x v="113"/>
          </reference>
          <reference field="41" count="1">
            <x v="79"/>
          </reference>
        </references>
      </pivotArea>
    </format>
    <format dxfId="2094">
      <pivotArea dataOnly="0" labelOnly="1" fieldPosition="0">
        <references count="3">
          <reference field="8" count="1" selected="0">
            <x v="24"/>
          </reference>
          <reference field="12" count="1" selected="0">
            <x v="114"/>
          </reference>
          <reference field="41" count="1">
            <x v="80"/>
          </reference>
        </references>
      </pivotArea>
    </format>
    <format dxfId="2093">
      <pivotArea dataOnly="0" labelOnly="1" fieldPosition="0">
        <references count="3">
          <reference field="8" count="1" selected="0">
            <x v="24"/>
          </reference>
          <reference field="12" count="1" selected="0">
            <x v="115"/>
          </reference>
          <reference field="41" count="1">
            <x v="81"/>
          </reference>
        </references>
      </pivotArea>
    </format>
    <format dxfId="2092">
      <pivotArea dataOnly="0" labelOnly="1" fieldPosition="0">
        <references count="3">
          <reference field="8" count="1" selected="0">
            <x v="25"/>
          </reference>
          <reference field="12" count="1" selected="0">
            <x v="116"/>
          </reference>
          <reference field="41" count="1">
            <x v="82"/>
          </reference>
        </references>
      </pivotArea>
    </format>
    <format dxfId="2091">
      <pivotArea dataOnly="0" labelOnly="1" fieldPosition="0">
        <references count="3">
          <reference field="8" count="1" selected="0">
            <x v="25"/>
          </reference>
          <reference field="12" count="1" selected="0">
            <x v="117"/>
          </reference>
          <reference field="41" count="1">
            <x v="5"/>
          </reference>
        </references>
      </pivotArea>
    </format>
    <format dxfId="2090">
      <pivotArea dataOnly="0" labelOnly="1" fieldPosition="0">
        <references count="3">
          <reference field="8" count="1" selected="0">
            <x v="25"/>
          </reference>
          <reference field="12" count="1" selected="0">
            <x v="118"/>
          </reference>
          <reference field="41" count="1">
            <x v="0"/>
          </reference>
        </references>
      </pivotArea>
    </format>
    <format dxfId="2089">
      <pivotArea dataOnly="0" labelOnly="1" fieldPosition="0">
        <references count="3">
          <reference field="8" count="1" selected="0">
            <x v="25"/>
          </reference>
          <reference field="12" count="1" selected="0">
            <x v="119"/>
          </reference>
          <reference field="41" count="1">
            <x v="83"/>
          </reference>
        </references>
      </pivotArea>
    </format>
    <format dxfId="2088">
      <pivotArea dataOnly="0" labelOnly="1" fieldPosition="0">
        <references count="3">
          <reference field="8" count="1" selected="0">
            <x v="25"/>
          </reference>
          <reference field="12" count="1" selected="0">
            <x v="120"/>
          </reference>
          <reference field="41" count="1">
            <x v="84"/>
          </reference>
        </references>
      </pivotArea>
    </format>
    <format dxfId="2087">
      <pivotArea dataOnly="0" labelOnly="1" fieldPosition="0">
        <references count="3">
          <reference field="8" count="1" selected="0">
            <x v="25"/>
          </reference>
          <reference field="12" count="1" selected="0">
            <x v="121"/>
          </reference>
          <reference field="41" count="1">
            <x v="85"/>
          </reference>
        </references>
      </pivotArea>
    </format>
    <format dxfId="2086">
      <pivotArea dataOnly="0" labelOnly="1" fieldPosition="0">
        <references count="3">
          <reference field="8" count="1" selected="0">
            <x v="25"/>
          </reference>
          <reference field="12" count="1" selected="0">
            <x v="122"/>
          </reference>
          <reference field="41" count="1">
            <x v="86"/>
          </reference>
        </references>
      </pivotArea>
    </format>
    <format dxfId="2085">
      <pivotArea dataOnly="0" labelOnly="1" fieldPosition="0">
        <references count="3">
          <reference field="8" count="1" selected="0">
            <x v="25"/>
          </reference>
          <reference field="12" count="1" selected="0">
            <x v="123"/>
          </reference>
          <reference field="41" count="1">
            <x v="87"/>
          </reference>
        </references>
      </pivotArea>
    </format>
    <format dxfId="2084">
      <pivotArea dataOnly="0" labelOnly="1" fieldPosition="0">
        <references count="3">
          <reference field="8" count="1" selected="0">
            <x v="25"/>
          </reference>
          <reference field="12" count="1" selected="0">
            <x v="124"/>
          </reference>
          <reference field="41" count="1">
            <x v="88"/>
          </reference>
        </references>
      </pivotArea>
    </format>
    <format dxfId="2083">
      <pivotArea dataOnly="0" labelOnly="1" fieldPosition="0">
        <references count="3">
          <reference field="8" count="1" selected="0">
            <x v="25"/>
          </reference>
          <reference field="12" count="1" selected="0">
            <x v="125"/>
          </reference>
          <reference field="41" count="1">
            <x v="89"/>
          </reference>
        </references>
      </pivotArea>
    </format>
    <format dxfId="2082">
      <pivotArea dataOnly="0" labelOnly="1" fieldPosition="0">
        <references count="3">
          <reference field="8" count="1" selected="0">
            <x v="25"/>
          </reference>
          <reference field="12" count="1" selected="0">
            <x v="126"/>
          </reference>
          <reference field="41" count="1">
            <x v="90"/>
          </reference>
        </references>
      </pivotArea>
    </format>
    <format dxfId="2081">
      <pivotArea dataOnly="0" labelOnly="1" fieldPosition="0">
        <references count="3">
          <reference field="8" count="1" selected="0">
            <x v="25"/>
          </reference>
          <reference field="12" count="1" selected="0">
            <x v="127"/>
          </reference>
          <reference field="41" count="1">
            <x v="91"/>
          </reference>
        </references>
      </pivotArea>
    </format>
    <format dxfId="2080">
      <pivotArea dataOnly="0" labelOnly="1" fieldPosition="0">
        <references count="3">
          <reference field="8" count="1" selected="0">
            <x v="25"/>
          </reference>
          <reference field="12" count="1" selected="0">
            <x v="129"/>
          </reference>
          <reference field="41" count="1">
            <x v="92"/>
          </reference>
        </references>
      </pivotArea>
    </format>
    <format dxfId="2079">
      <pivotArea dataOnly="0" labelOnly="1" fieldPosition="0">
        <references count="3">
          <reference field="8" count="1" selected="0">
            <x v="25"/>
          </reference>
          <reference field="12" count="1" selected="0">
            <x v="130"/>
          </reference>
          <reference field="41" count="1">
            <x v="93"/>
          </reference>
        </references>
      </pivotArea>
    </format>
    <format dxfId="2078">
      <pivotArea dataOnly="0" labelOnly="1" fieldPosition="0">
        <references count="3">
          <reference field="8" count="1" selected="0">
            <x v="25"/>
          </reference>
          <reference field="12" count="1" selected="0">
            <x v="131"/>
          </reference>
          <reference field="41" count="1">
            <x v="95"/>
          </reference>
        </references>
      </pivotArea>
    </format>
    <format dxfId="2077">
      <pivotArea dataOnly="0" labelOnly="1" fieldPosition="0">
        <references count="3">
          <reference field="8" count="1" selected="0">
            <x v="25"/>
          </reference>
          <reference field="12" count="1" selected="0">
            <x v="132"/>
          </reference>
          <reference field="41" count="1">
            <x v="0"/>
          </reference>
        </references>
      </pivotArea>
    </format>
    <format dxfId="2076">
      <pivotArea dataOnly="0" labelOnly="1" fieldPosition="0">
        <references count="3">
          <reference field="8" count="1" selected="0">
            <x v="25"/>
          </reference>
          <reference field="12" count="1" selected="0">
            <x v="133"/>
          </reference>
          <reference field="41" count="1">
            <x v="96"/>
          </reference>
        </references>
      </pivotArea>
    </format>
    <format dxfId="2075">
      <pivotArea dataOnly="0" labelOnly="1" fieldPosition="0">
        <references count="3">
          <reference field="8" count="1" selected="0">
            <x v="25"/>
          </reference>
          <reference field="12" count="1" selected="0">
            <x v="134"/>
          </reference>
          <reference field="41" count="1">
            <x v="0"/>
          </reference>
        </references>
      </pivotArea>
    </format>
    <format dxfId="2074">
      <pivotArea dataOnly="0" labelOnly="1" fieldPosition="0">
        <references count="3">
          <reference field="8" count="1" selected="0">
            <x v="25"/>
          </reference>
          <reference field="12" count="1" selected="0">
            <x v="135"/>
          </reference>
          <reference field="41" count="1">
            <x v="0"/>
          </reference>
        </references>
      </pivotArea>
    </format>
    <format dxfId="2073">
      <pivotArea dataOnly="0" labelOnly="1" fieldPosition="0">
        <references count="3">
          <reference field="8" count="1" selected="0">
            <x v="25"/>
          </reference>
          <reference field="12" count="1" selected="0">
            <x v="230"/>
          </reference>
          <reference field="41" count="1">
            <x v="94"/>
          </reference>
        </references>
      </pivotArea>
    </format>
    <format dxfId="2072">
      <pivotArea dataOnly="0" labelOnly="1" fieldPosition="0">
        <references count="3">
          <reference field="8" count="1" selected="0">
            <x v="26"/>
          </reference>
          <reference field="12" count="1" selected="0">
            <x v="136"/>
          </reference>
          <reference field="41" count="1">
            <x v="97"/>
          </reference>
        </references>
      </pivotArea>
    </format>
    <format dxfId="2071">
      <pivotArea dataOnly="0" labelOnly="1" fieldPosition="0">
        <references count="3">
          <reference field="8" count="1" selected="0">
            <x v="26"/>
          </reference>
          <reference field="12" count="1" selected="0">
            <x v="137"/>
          </reference>
          <reference field="41" count="1">
            <x v="16"/>
          </reference>
        </references>
      </pivotArea>
    </format>
    <format dxfId="2070">
      <pivotArea dataOnly="0" labelOnly="1" fieldPosition="0">
        <references count="3">
          <reference field="8" count="1" selected="0">
            <x v="26"/>
          </reference>
          <reference field="12" count="1" selected="0">
            <x v="138"/>
          </reference>
          <reference field="41" count="1">
            <x v="0"/>
          </reference>
        </references>
      </pivotArea>
    </format>
    <format dxfId="2069">
      <pivotArea dataOnly="0" labelOnly="1" fieldPosition="0">
        <references count="3">
          <reference field="8" count="1" selected="0">
            <x v="27"/>
          </reference>
          <reference field="12" count="1" selected="0">
            <x v="139"/>
          </reference>
          <reference field="41" count="1">
            <x v="98"/>
          </reference>
        </references>
      </pivotArea>
    </format>
    <format dxfId="2068">
      <pivotArea dataOnly="0" labelOnly="1" fieldPosition="0">
        <references count="3">
          <reference field="8" count="1" selected="0">
            <x v="27"/>
          </reference>
          <reference field="12" count="1" selected="0">
            <x v="140"/>
          </reference>
          <reference field="41" count="1">
            <x v="5"/>
          </reference>
        </references>
      </pivotArea>
    </format>
    <format dxfId="2067">
      <pivotArea dataOnly="0" labelOnly="1" fieldPosition="0">
        <references count="3">
          <reference field="8" count="1" selected="0">
            <x v="27"/>
          </reference>
          <reference field="12" count="1" selected="0">
            <x v="141"/>
          </reference>
          <reference field="41" count="1">
            <x v="5"/>
          </reference>
        </references>
      </pivotArea>
    </format>
    <format dxfId="2066">
      <pivotArea dataOnly="0" labelOnly="1" fieldPosition="0">
        <references count="3">
          <reference field="8" count="1" selected="0">
            <x v="27"/>
          </reference>
          <reference field="12" count="1" selected="0">
            <x v="142"/>
          </reference>
          <reference field="41" count="1">
            <x v="5"/>
          </reference>
        </references>
      </pivotArea>
    </format>
    <format dxfId="2065">
      <pivotArea dataOnly="0" labelOnly="1" fieldPosition="0">
        <references count="3">
          <reference field="8" count="1" selected="0">
            <x v="27"/>
          </reference>
          <reference field="12" count="1" selected="0">
            <x v="144"/>
          </reference>
          <reference field="41" count="1">
            <x v="0"/>
          </reference>
        </references>
      </pivotArea>
    </format>
    <format dxfId="2064">
      <pivotArea dataOnly="0" labelOnly="1" fieldPosition="0">
        <references count="3">
          <reference field="8" count="1" selected="0">
            <x v="27"/>
          </reference>
          <reference field="12" count="1" selected="0">
            <x v="145"/>
          </reference>
          <reference field="41" count="1">
            <x v="0"/>
          </reference>
        </references>
      </pivotArea>
    </format>
    <format dxfId="2063">
      <pivotArea dataOnly="0" labelOnly="1" fieldPosition="0">
        <references count="3">
          <reference field="8" count="1" selected="0">
            <x v="27"/>
          </reference>
          <reference field="12" count="1" selected="0">
            <x v="146"/>
          </reference>
          <reference field="41" count="1">
            <x v="0"/>
          </reference>
        </references>
      </pivotArea>
    </format>
    <format dxfId="2062">
      <pivotArea dataOnly="0" labelOnly="1" fieldPosition="0">
        <references count="3">
          <reference field="8" count="1" selected="0">
            <x v="27"/>
          </reference>
          <reference field="12" count="1" selected="0">
            <x v="147"/>
          </reference>
          <reference field="41" count="1">
            <x v="0"/>
          </reference>
        </references>
      </pivotArea>
    </format>
    <format dxfId="2061">
      <pivotArea dataOnly="0" labelOnly="1" fieldPosition="0">
        <references count="3">
          <reference field="8" count="1" selected="0">
            <x v="27"/>
          </reference>
          <reference field="12" count="1" selected="0">
            <x v="148"/>
          </reference>
          <reference field="41" count="1">
            <x v="0"/>
          </reference>
        </references>
      </pivotArea>
    </format>
    <format dxfId="2060">
      <pivotArea dataOnly="0" labelOnly="1" fieldPosition="0">
        <references count="3">
          <reference field="8" count="1" selected="0">
            <x v="27"/>
          </reference>
          <reference field="12" count="1" selected="0">
            <x v="149"/>
          </reference>
          <reference field="41" count="1">
            <x v="0"/>
          </reference>
        </references>
      </pivotArea>
    </format>
    <format dxfId="2059">
      <pivotArea dataOnly="0" labelOnly="1" fieldPosition="0">
        <references count="3">
          <reference field="8" count="1" selected="0">
            <x v="27"/>
          </reference>
          <reference field="12" count="1" selected="0">
            <x v="150"/>
          </reference>
          <reference field="41" count="1">
            <x v="0"/>
          </reference>
        </references>
      </pivotArea>
    </format>
    <format dxfId="2058">
      <pivotArea dataOnly="0" labelOnly="1" fieldPosition="0">
        <references count="3">
          <reference field="8" count="1" selected="0">
            <x v="27"/>
          </reference>
          <reference field="12" count="1" selected="0">
            <x v="151"/>
          </reference>
          <reference field="41" count="1">
            <x v="0"/>
          </reference>
        </references>
      </pivotArea>
    </format>
    <format dxfId="2057">
      <pivotArea dataOnly="0" labelOnly="1" fieldPosition="0">
        <references count="3">
          <reference field="8" count="1" selected="0">
            <x v="27"/>
          </reference>
          <reference field="12" count="1" selected="0">
            <x v="152"/>
          </reference>
          <reference field="41" count="1">
            <x v="0"/>
          </reference>
        </references>
      </pivotArea>
    </format>
    <format dxfId="2056">
      <pivotArea dataOnly="0" labelOnly="1" fieldPosition="0">
        <references count="3">
          <reference field="8" count="1" selected="0">
            <x v="27"/>
          </reference>
          <reference field="12" count="1" selected="0">
            <x v="153"/>
          </reference>
          <reference field="41" count="1">
            <x v="0"/>
          </reference>
        </references>
      </pivotArea>
    </format>
    <format dxfId="2055">
      <pivotArea dataOnly="0" labelOnly="1" fieldPosition="0">
        <references count="3">
          <reference field="8" count="1" selected="0">
            <x v="27"/>
          </reference>
          <reference field="12" count="1" selected="0">
            <x v="155"/>
          </reference>
          <reference field="41" count="1">
            <x v="99"/>
          </reference>
        </references>
      </pivotArea>
    </format>
    <format dxfId="2054">
      <pivotArea dataOnly="0" labelOnly="1" fieldPosition="0">
        <references count="3">
          <reference field="8" count="1" selected="0">
            <x v="27"/>
          </reference>
          <reference field="12" count="1" selected="0">
            <x v="231"/>
          </reference>
          <reference field="41" count="1">
            <x v="5"/>
          </reference>
        </references>
      </pivotArea>
    </format>
    <format dxfId="2053">
      <pivotArea dataOnly="0" labelOnly="1" fieldPosition="0">
        <references count="3">
          <reference field="8" count="1" selected="0">
            <x v="27"/>
          </reference>
          <reference field="12" count="1" selected="0">
            <x v="232"/>
          </reference>
          <reference field="41" count="1">
            <x v="0"/>
          </reference>
        </references>
      </pivotArea>
    </format>
    <format dxfId="2052">
      <pivotArea dataOnly="0" labelOnly="1" fieldPosition="0">
        <references count="3">
          <reference field="8" count="1" selected="0">
            <x v="28"/>
          </reference>
          <reference field="12" count="1" selected="0">
            <x v="158"/>
          </reference>
          <reference field="41" count="1">
            <x v="5"/>
          </reference>
        </references>
      </pivotArea>
    </format>
    <format dxfId="2051">
      <pivotArea dataOnly="0" labelOnly="1" fieldPosition="0">
        <references count="3">
          <reference field="8" count="1" selected="0">
            <x v="28"/>
          </reference>
          <reference field="12" count="1" selected="0">
            <x v="159"/>
          </reference>
          <reference field="41" count="1">
            <x v="100"/>
          </reference>
        </references>
      </pivotArea>
    </format>
    <format dxfId="2050">
      <pivotArea dataOnly="0" labelOnly="1" fieldPosition="0">
        <references count="3">
          <reference field="8" count="1" selected="0">
            <x v="28"/>
          </reference>
          <reference field="12" count="1" selected="0">
            <x v="160"/>
          </reference>
          <reference field="41" count="1">
            <x v="101"/>
          </reference>
        </references>
      </pivotArea>
    </format>
    <format dxfId="2049">
      <pivotArea dataOnly="0" labelOnly="1" fieldPosition="0">
        <references count="3">
          <reference field="8" count="1" selected="0">
            <x v="29"/>
          </reference>
          <reference field="12" count="1" selected="0">
            <x v="161"/>
          </reference>
          <reference field="41" count="1">
            <x v="106"/>
          </reference>
        </references>
      </pivotArea>
    </format>
    <format dxfId="2048">
      <pivotArea dataOnly="0" labelOnly="1" fieldPosition="0">
        <references count="3">
          <reference field="8" count="1" selected="0">
            <x v="29"/>
          </reference>
          <reference field="12" count="1" selected="0">
            <x v="162"/>
          </reference>
          <reference field="41" count="1">
            <x v="110"/>
          </reference>
        </references>
      </pivotArea>
    </format>
    <format dxfId="2047">
      <pivotArea dataOnly="0" labelOnly="1" fieldPosition="0">
        <references count="3">
          <reference field="8" count="1" selected="0">
            <x v="29"/>
          </reference>
          <reference field="12" count="1" selected="0">
            <x v="163"/>
          </reference>
          <reference field="41" count="1">
            <x v="111"/>
          </reference>
        </references>
      </pivotArea>
    </format>
    <format dxfId="2046">
      <pivotArea dataOnly="0" labelOnly="1" fieldPosition="0">
        <references count="3">
          <reference field="8" count="1" selected="0">
            <x v="29"/>
          </reference>
          <reference field="12" count="1" selected="0">
            <x v="164"/>
          </reference>
          <reference field="41" count="1">
            <x v="105"/>
          </reference>
        </references>
      </pivotArea>
    </format>
    <format dxfId="2045">
      <pivotArea dataOnly="0" labelOnly="1" fieldPosition="0">
        <references count="3">
          <reference field="8" count="1" selected="0">
            <x v="29"/>
          </reference>
          <reference field="12" count="1" selected="0">
            <x v="186"/>
          </reference>
          <reference field="41" count="1">
            <x v="102"/>
          </reference>
        </references>
      </pivotArea>
    </format>
    <format dxfId="2044">
      <pivotArea dataOnly="0" labelOnly="1" fieldPosition="0">
        <references count="3">
          <reference field="8" count="1" selected="0">
            <x v="29"/>
          </reference>
          <reference field="12" count="1" selected="0">
            <x v="187"/>
          </reference>
          <reference field="41" count="1">
            <x v="103"/>
          </reference>
        </references>
      </pivotArea>
    </format>
    <format dxfId="2043">
      <pivotArea dataOnly="0" labelOnly="1" fieldPosition="0">
        <references count="3">
          <reference field="8" count="1" selected="0">
            <x v="29"/>
          </reference>
          <reference field="12" count="1" selected="0">
            <x v="188"/>
          </reference>
          <reference field="41" count="1">
            <x v="104"/>
          </reference>
        </references>
      </pivotArea>
    </format>
    <format dxfId="2042">
      <pivotArea dataOnly="0" labelOnly="1" fieldPosition="0">
        <references count="3">
          <reference field="8" count="1" selected="0">
            <x v="29"/>
          </reference>
          <reference field="12" count="1" selected="0">
            <x v="189"/>
          </reference>
          <reference field="41" count="1">
            <x v="0"/>
          </reference>
        </references>
      </pivotArea>
    </format>
    <format dxfId="2041">
      <pivotArea dataOnly="0" labelOnly="1" fieldPosition="0">
        <references count="3">
          <reference field="8" count="1" selected="0">
            <x v="29"/>
          </reference>
          <reference field="12" count="1" selected="0">
            <x v="190"/>
          </reference>
          <reference field="41" count="1">
            <x v="107"/>
          </reference>
        </references>
      </pivotArea>
    </format>
    <format dxfId="2040">
      <pivotArea dataOnly="0" labelOnly="1" fieldPosition="0">
        <references count="3">
          <reference field="8" count="1" selected="0">
            <x v="29"/>
          </reference>
          <reference field="12" count="1" selected="0">
            <x v="193"/>
          </reference>
          <reference field="41" count="1">
            <x v="108"/>
          </reference>
        </references>
      </pivotArea>
    </format>
    <format dxfId="2039">
      <pivotArea dataOnly="0" labelOnly="1" fieldPosition="0">
        <references count="3">
          <reference field="8" count="1" selected="0">
            <x v="29"/>
          </reference>
          <reference field="12" count="1" selected="0">
            <x v="194"/>
          </reference>
          <reference field="41" count="1">
            <x v="109"/>
          </reference>
        </references>
      </pivotArea>
    </format>
    <format dxfId="2038">
      <pivotArea dataOnly="0" labelOnly="1" fieldPosition="0">
        <references count="3">
          <reference field="8" count="1" selected="0">
            <x v="29"/>
          </reference>
          <reference field="12" count="1" selected="0">
            <x v="195"/>
          </reference>
          <reference field="41" count="1">
            <x v="0"/>
          </reference>
        </references>
      </pivotArea>
    </format>
    <format dxfId="2037">
      <pivotArea dataOnly="0" labelOnly="1" fieldPosition="0">
        <references count="3">
          <reference field="8" count="1" selected="0">
            <x v="30"/>
          </reference>
          <reference field="12" count="1" selected="0">
            <x v="165"/>
          </reference>
          <reference field="41" count="1">
            <x v="112"/>
          </reference>
        </references>
      </pivotArea>
    </format>
    <format dxfId="2036">
      <pivotArea dataOnly="0" labelOnly="1" fieldPosition="0">
        <references count="3">
          <reference field="8" count="1" selected="0">
            <x v="30"/>
          </reference>
          <reference field="12" count="1" selected="0">
            <x v="166"/>
          </reference>
          <reference field="41" count="1">
            <x v="113"/>
          </reference>
        </references>
      </pivotArea>
    </format>
    <format dxfId="2035">
      <pivotArea dataOnly="0" labelOnly="1" fieldPosition="0">
        <references count="3">
          <reference field="8" count="1" selected="0">
            <x v="30"/>
          </reference>
          <reference field="12" count="1" selected="0">
            <x v="167"/>
          </reference>
          <reference field="41" count="1">
            <x v="5"/>
          </reference>
        </references>
      </pivotArea>
    </format>
    <format dxfId="2034">
      <pivotArea dataOnly="0" labelOnly="1" fieldPosition="0">
        <references count="1">
          <reference field="8" count="1">
            <x v="29"/>
          </reference>
        </references>
      </pivotArea>
    </format>
    <format dxfId="2033">
      <pivotArea dataOnly="0" labelOnly="1" offset="IV2:IV256" fieldPosition="0">
        <references count="1">
          <reference field="8" count="1">
            <x v="27"/>
          </reference>
        </references>
      </pivotArea>
    </format>
    <format dxfId="2032">
      <pivotArea field="6" type="button" dataOnly="0" labelOnly="1" outline="0" axis="axisPage" fieldPosition="0"/>
    </format>
    <format dxfId="2031">
      <pivotArea field="22" type="button" dataOnly="0" labelOnly="1" outline="0" axis="axisPage" fieldPosition="1"/>
    </format>
    <format dxfId="2030">
      <pivotArea field="14" type="button" dataOnly="0" labelOnly="1" outline="0" axis="axisPage" fieldPosition="2"/>
    </format>
    <format dxfId="2029">
      <pivotArea field="8" type="button" dataOnly="0" labelOnly="1" outline="0" axis="axisRow" fieldPosition="0"/>
    </format>
    <format dxfId="2028">
      <pivotArea dataOnly="0" labelOnly="1" fieldPosition="0">
        <references count="1">
          <reference field="8" count="12">
            <x v="0"/>
            <x v="1"/>
            <x v="6"/>
            <x v="9"/>
            <x v="23"/>
            <x v="24"/>
            <x v="25"/>
            <x v="26"/>
            <x v="27"/>
            <x v="28"/>
            <x v="29"/>
            <x v="30"/>
          </reference>
        </references>
      </pivotArea>
    </format>
    <format dxfId="2027">
      <pivotArea field="41" type="button" dataOnly="0" labelOnly="1" outline="0" axis="axisRow" fieldPosition="2"/>
    </format>
    <format dxfId="2026">
      <pivotArea dataOnly="0" labelOnly="1" fieldPosition="0">
        <references count="3">
          <reference field="8" count="1" selected="0">
            <x v="0"/>
          </reference>
          <reference field="12" count="1" selected="0">
            <x v="208"/>
          </reference>
          <reference field="41" count="1">
            <x v="31"/>
          </reference>
        </references>
      </pivotArea>
    </format>
    <format dxfId="2025">
      <pivotArea dataOnly="0" labelOnly="1" fieldPosition="0">
        <references count="3">
          <reference field="8" count="1" selected="0">
            <x v="0"/>
          </reference>
          <reference field="12" count="1" selected="0">
            <x v="209"/>
          </reference>
          <reference field="41" count="1">
            <x v="32"/>
          </reference>
        </references>
      </pivotArea>
    </format>
    <format dxfId="2024">
      <pivotArea dataOnly="0" labelOnly="1" fieldPosition="0">
        <references count="3">
          <reference field="8" count="1" selected="0">
            <x v="0"/>
          </reference>
          <reference field="12" count="1" selected="0">
            <x v="210"/>
          </reference>
          <reference field="41" count="1">
            <x v="33"/>
          </reference>
        </references>
      </pivotArea>
    </format>
    <format dxfId="2023">
      <pivotArea dataOnly="0" labelOnly="1" fieldPosition="0">
        <references count="3">
          <reference field="8" count="1" selected="0">
            <x v="1"/>
          </reference>
          <reference field="12" count="1" selected="0">
            <x v="13"/>
          </reference>
          <reference field="41" count="1">
            <x v="37"/>
          </reference>
        </references>
      </pivotArea>
    </format>
    <format dxfId="2022">
      <pivotArea dataOnly="0" labelOnly="1" fieldPosition="0">
        <references count="3">
          <reference field="8" count="1" selected="0">
            <x v="1"/>
          </reference>
          <reference field="12" count="1" selected="0">
            <x v="14"/>
          </reference>
          <reference field="41" count="1">
            <x v="36"/>
          </reference>
        </references>
      </pivotArea>
    </format>
    <format dxfId="2021">
      <pivotArea dataOnly="0" labelOnly="1" fieldPosition="0">
        <references count="3">
          <reference field="8" count="1" selected="0">
            <x v="1"/>
          </reference>
          <reference field="12" count="1" selected="0">
            <x v="18"/>
          </reference>
          <reference field="41" count="1">
            <x v="34"/>
          </reference>
        </references>
      </pivotArea>
    </format>
    <format dxfId="2020">
      <pivotArea dataOnly="0" labelOnly="1" fieldPosition="0">
        <references count="3">
          <reference field="8" count="1" selected="0">
            <x v="1"/>
          </reference>
          <reference field="12" count="1" selected="0">
            <x v="29"/>
          </reference>
          <reference field="41" count="1">
            <x v="35"/>
          </reference>
        </references>
      </pivotArea>
    </format>
    <format dxfId="2019">
      <pivotArea dataOnly="0" labelOnly="1" fieldPosition="0">
        <references count="3">
          <reference field="8" count="1" selected="0">
            <x v="6"/>
          </reference>
          <reference field="12" count="1" selected="0">
            <x v="9"/>
          </reference>
          <reference field="41" count="1">
            <x v="25"/>
          </reference>
        </references>
      </pivotArea>
    </format>
    <format dxfId="2018">
      <pivotArea dataOnly="0" labelOnly="1" fieldPosition="0">
        <references count="3">
          <reference field="8" count="1" selected="0">
            <x v="6"/>
          </reference>
          <reference field="12" count="1" selected="0">
            <x v="15"/>
          </reference>
          <reference field="41" count="1">
            <x v="22"/>
          </reference>
        </references>
      </pivotArea>
    </format>
    <format dxfId="2017">
      <pivotArea dataOnly="0" labelOnly="1" fieldPosition="0">
        <references count="3">
          <reference field="8" count="1" selected="0">
            <x v="6"/>
          </reference>
          <reference field="12" count="1" selected="0">
            <x v="23"/>
          </reference>
          <reference field="41" count="1">
            <x v="26"/>
          </reference>
        </references>
      </pivotArea>
    </format>
    <format dxfId="2016">
      <pivotArea dataOnly="0" labelOnly="1" fieldPosition="0">
        <references count="3">
          <reference field="8" count="1" selected="0">
            <x v="6"/>
          </reference>
          <reference field="12" count="1" selected="0">
            <x v="33"/>
          </reference>
          <reference field="41" count="1">
            <x v="23"/>
          </reference>
        </references>
      </pivotArea>
    </format>
    <format dxfId="2015">
      <pivotArea dataOnly="0" labelOnly="1" fieldPosition="0">
        <references count="3">
          <reference field="8" count="1" selected="0">
            <x v="6"/>
          </reference>
          <reference field="12" count="1" selected="0">
            <x v="34"/>
          </reference>
          <reference field="41" count="1">
            <x v="24"/>
          </reference>
        </references>
      </pivotArea>
    </format>
    <format dxfId="2014">
      <pivotArea dataOnly="0" labelOnly="1" fieldPosition="0">
        <references count="3">
          <reference field="8" count="1" selected="0">
            <x v="9"/>
          </reference>
          <reference field="12" count="1" selected="0">
            <x v="44"/>
          </reference>
          <reference field="41" count="1">
            <x v="39"/>
          </reference>
        </references>
      </pivotArea>
    </format>
    <format dxfId="2013">
      <pivotArea dataOnly="0" labelOnly="1" fieldPosition="0">
        <references count="3">
          <reference field="8" count="1" selected="0">
            <x v="9"/>
          </reference>
          <reference field="12" count="1" selected="0">
            <x v="45"/>
          </reference>
          <reference field="41" count="1">
            <x v="40"/>
          </reference>
        </references>
      </pivotArea>
    </format>
    <format dxfId="2012">
      <pivotArea dataOnly="0" labelOnly="1" fieldPosition="0">
        <references count="3">
          <reference field="8" count="1" selected="0">
            <x v="9"/>
          </reference>
          <reference field="12" count="1" selected="0">
            <x v="46"/>
          </reference>
          <reference field="41" count="1">
            <x v="41"/>
          </reference>
        </references>
      </pivotArea>
    </format>
    <format dxfId="2011">
      <pivotArea dataOnly="0" labelOnly="1" fieldPosition="0">
        <references count="3">
          <reference field="8" count="1" selected="0">
            <x v="9"/>
          </reference>
          <reference field="12" count="1" selected="0">
            <x v="47"/>
          </reference>
          <reference field="41" count="1">
            <x v="4"/>
          </reference>
        </references>
      </pivotArea>
    </format>
    <format dxfId="2010">
      <pivotArea dataOnly="0" labelOnly="1" fieldPosition="0">
        <references count="3">
          <reference field="8" count="1" selected="0">
            <x v="23"/>
          </reference>
          <reference field="12" count="1" selected="0">
            <x v="100"/>
          </reference>
          <reference field="41" count="1">
            <x v="71"/>
          </reference>
        </references>
      </pivotArea>
    </format>
    <format dxfId="2009">
      <pivotArea dataOnly="0" labelOnly="1" fieldPosition="0">
        <references count="3">
          <reference field="8" count="1" selected="0">
            <x v="23"/>
          </reference>
          <reference field="12" count="1" selected="0">
            <x v="101"/>
          </reference>
          <reference field="41" count="1">
            <x v="72"/>
          </reference>
        </references>
      </pivotArea>
    </format>
    <format dxfId="2008">
      <pivotArea dataOnly="0" labelOnly="1" fieldPosition="0">
        <references count="3">
          <reference field="8" count="1" selected="0">
            <x v="23"/>
          </reference>
          <reference field="12" count="1" selected="0">
            <x v="102"/>
          </reference>
          <reference field="41" count="1">
            <x v="5"/>
          </reference>
        </references>
      </pivotArea>
    </format>
    <format dxfId="2007">
      <pivotArea dataOnly="0" labelOnly="1" fieldPosition="0">
        <references count="3">
          <reference field="8" count="1" selected="0">
            <x v="23"/>
          </reference>
          <reference field="12" count="1" selected="0">
            <x v="104"/>
          </reference>
          <reference field="41" count="1">
            <x v="73"/>
          </reference>
        </references>
      </pivotArea>
    </format>
    <format dxfId="2006">
      <pivotArea dataOnly="0" labelOnly="1" fieldPosition="0">
        <references count="3">
          <reference field="8" count="1" selected="0">
            <x v="23"/>
          </reference>
          <reference field="12" count="1" selected="0">
            <x v="105"/>
          </reference>
          <reference field="41" count="1">
            <x v="74"/>
          </reference>
        </references>
      </pivotArea>
    </format>
    <format dxfId="2005">
      <pivotArea dataOnly="0" labelOnly="1" fieldPosition="0">
        <references count="3">
          <reference field="8" count="1" selected="0">
            <x v="23"/>
          </reference>
          <reference field="12" count="1" selected="0">
            <x v="106"/>
          </reference>
          <reference field="41" count="1">
            <x v="5"/>
          </reference>
        </references>
      </pivotArea>
    </format>
    <format dxfId="2004">
      <pivotArea dataOnly="0" labelOnly="1" fieldPosition="0">
        <references count="3">
          <reference field="8" count="1" selected="0">
            <x v="24"/>
          </reference>
          <reference field="12" count="1" selected="0">
            <x v="107"/>
          </reference>
          <reference field="41" count="1">
            <x v="75"/>
          </reference>
        </references>
      </pivotArea>
    </format>
    <format dxfId="2003">
      <pivotArea dataOnly="0" labelOnly="1" fieldPosition="0">
        <references count="3">
          <reference field="8" count="1" selected="0">
            <x v="24"/>
          </reference>
          <reference field="12" count="1" selected="0">
            <x v="108"/>
          </reference>
          <reference field="41" count="1">
            <x v="76"/>
          </reference>
        </references>
      </pivotArea>
    </format>
    <format dxfId="2002">
      <pivotArea dataOnly="0" labelOnly="1" fieldPosition="0">
        <references count="3">
          <reference field="8" count="1" selected="0">
            <x v="24"/>
          </reference>
          <reference field="12" count="1" selected="0">
            <x v="109"/>
          </reference>
          <reference field="41" count="1">
            <x v="5"/>
          </reference>
        </references>
      </pivotArea>
    </format>
    <format dxfId="2001">
      <pivotArea dataOnly="0" labelOnly="1" fieldPosition="0">
        <references count="3">
          <reference field="8" count="1" selected="0">
            <x v="24"/>
          </reference>
          <reference field="12" count="1" selected="0">
            <x v="110"/>
          </reference>
          <reference field="41" count="1">
            <x v="5"/>
          </reference>
        </references>
      </pivotArea>
    </format>
    <format dxfId="2000">
      <pivotArea dataOnly="0" labelOnly="1" fieldPosition="0">
        <references count="3">
          <reference field="8" count="1" selected="0">
            <x v="24"/>
          </reference>
          <reference field="12" count="1" selected="0">
            <x v="111"/>
          </reference>
          <reference field="41" count="1">
            <x v="77"/>
          </reference>
        </references>
      </pivotArea>
    </format>
    <format dxfId="1999">
      <pivotArea dataOnly="0" labelOnly="1" fieldPosition="0">
        <references count="3">
          <reference field="8" count="1" selected="0">
            <x v="24"/>
          </reference>
          <reference field="12" count="1" selected="0">
            <x v="112"/>
          </reference>
          <reference field="41" count="1">
            <x v="78"/>
          </reference>
        </references>
      </pivotArea>
    </format>
    <format dxfId="1998">
      <pivotArea dataOnly="0" labelOnly="1" fieldPosition="0">
        <references count="3">
          <reference field="8" count="1" selected="0">
            <x v="24"/>
          </reference>
          <reference field="12" count="1" selected="0">
            <x v="113"/>
          </reference>
          <reference field="41" count="1">
            <x v="79"/>
          </reference>
        </references>
      </pivotArea>
    </format>
    <format dxfId="1997">
      <pivotArea dataOnly="0" labelOnly="1" fieldPosition="0">
        <references count="3">
          <reference field="8" count="1" selected="0">
            <x v="24"/>
          </reference>
          <reference field="12" count="1" selected="0">
            <x v="114"/>
          </reference>
          <reference field="41" count="1">
            <x v="80"/>
          </reference>
        </references>
      </pivotArea>
    </format>
    <format dxfId="1996">
      <pivotArea dataOnly="0" labelOnly="1" fieldPosition="0">
        <references count="3">
          <reference field="8" count="1" selected="0">
            <x v="24"/>
          </reference>
          <reference field="12" count="1" selected="0">
            <x v="115"/>
          </reference>
          <reference field="41" count="1">
            <x v="81"/>
          </reference>
        </references>
      </pivotArea>
    </format>
    <format dxfId="1995">
      <pivotArea dataOnly="0" labelOnly="1" fieldPosition="0">
        <references count="3">
          <reference field="8" count="1" selected="0">
            <x v="25"/>
          </reference>
          <reference field="12" count="1" selected="0">
            <x v="116"/>
          </reference>
          <reference field="41" count="1">
            <x v="82"/>
          </reference>
        </references>
      </pivotArea>
    </format>
    <format dxfId="1994">
      <pivotArea dataOnly="0" labelOnly="1" fieldPosition="0">
        <references count="3">
          <reference field="8" count="1" selected="0">
            <x v="25"/>
          </reference>
          <reference field="12" count="1" selected="0">
            <x v="117"/>
          </reference>
          <reference field="41" count="1">
            <x v="5"/>
          </reference>
        </references>
      </pivotArea>
    </format>
    <format dxfId="1993">
      <pivotArea dataOnly="0" labelOnly="1" fieldPosition="0">
        <references count="3">
          <reference field="8" count="1" selected="0">
            <x v="25"/>
          </reference>
          <reference field="12" count="1" selected="0">
            <x v="118"/>
          </reference>
          <reference field="41" count="1">
            <x v="0"/>
          </reference>
        </references>
      </pivotArea>
    </format>
    <format dxfId="1992">
      <pivotArea dataOnly="0" labelOnly="1" fieldPosition="0">
        <references count="3">
          <reference field="8" count="1" selected="0">
            <x v="25"/>
          </reference>
          <reference field="12" count="1" selected="0">
            <x v="119"/>
          </reference>
          <reference field="41" count="1">
            <x v="83"/>
          </reference>
        </references>
      </pivotArea>
    </format>
    <format dxfId="1991">
      <pivotArea dataOnly="0" labelOnly="1" fieldPosition="0">
        <references count="3">
          <reference field="8" count="1" selected="0">
            <x v="25"/>
          </reference>
          <reference field="12" count="1" selected="0">
            <x v="120"/>
          </reference>
          <reference field="41" count="1">
            <x v="84"/>
          </reference>
        </references>
      </pivotArea>
    </format>
    <format dxfId="1990">
      <pivotArea dataOnly="0" labelOnly="1" fieldPosition="0">
        <references count="3">
          <reference field="8" count="1" selected="0">
            <x v="25"/>
          </reference>
          <reference field="12" count="1" selected="0">
            <x v="121"/>
          </reference>
          <reference field="41" count="1">
            <x v="85"/>
          </reference>
        </references>
      </pivotArea>
    </format>
    <format dxfId="1989">
      <pivotArea dataOnly="0" labelOnly="1" fieldPosition="0">
        <references count="3">
          <reference field="8" count="1" selected="0">
            <x v="25"/>
          </reference>
          <reference field="12" count="1" selected="0">
            <x v="122"/>
          </reference>
          <reference field="41" count="1">
            <x v="86"/>
          </reference>
        </references>
      </pivotArea>
    </format>
    <format dxfId="1988">
      <pivotArea dataOnly="0" labelOnly="1" fieldPosition="0">
        <references count="3">
          <reference field="8" count="1" selected="0">
            <x v="25"/>
          </reference>
          <reference field="12" count="1" selected="0">
            <x v="123"/>
          </reference>
          <reference field="41" count="1">
            <x v="87"/>
          </reference>
        </references>
      </pivotArea>
    </format>
    <format dxfId="1987">
      <pivotArea dataOnly="0" labelOnly="1" fieldPosition="0">
        <references count="3">
          <reference field="8" count="1" selected="0">
            <x v="25"/>
          </reference>
          <reference field="12" count="1" selected="0">
            <x v="124"/>
          </reference>
          <reference field="41" count="1">
            <x v="88"/>
          </reference>
        </references>
      </pivotArea>
    </format>
    <format dxfId="1986">
      <pivotArea dataOnly="0" labelOnly="1" fieldPosition="0">
        <references count="3">
          <reference field="8" count="1" selected="0">
            <x v="25"/>
          </reference>
          <reference field="12" count="1" selected="0">
            <x v="125"/>
          </reference>
          <reference field="41" count="1">
            <x v="89"/>
          </reference>
        </references>
      </pivotArea>
    </format>
    <format dxfId="1985">
      <pivotArea dataOnly="0" labelOnly="1" fieldPosition="0">
        <references count="3">
          <reference field="8" count="1" selected="0">
            <x v="25"/>
          </reference>
          <reference field="12" count="1" selected="0">
            <x v="126"/>
          </reference>
          <reference field="41" count="1">
            <x v="90"/>
          </reference>
        </references>
      </pivotArea>
    </format>
    <format dxfId="1984">
      <pivotArea dataOnly="0" labelOnly="1" fieldPosition="0">
        <references count="3">
          <reference field="8" count="1" selected="0">
            <x v="25"/>
          </reference>
          <reference field="12" count="1" selected="0">
            <x v="127"/>
          </reference>
          <reference field="41" count="1">
            <x v="91"/>
          </reference>
        </references>
      </pivotArea>
    </format>
    <format dxfId="1983">
      <pivotArea dataOnly="0" labelOnly="1" fieldPosition="0">
        <references count="3">
          <reference field="8" count="1" selected="0">
            <x v="25"/>
          </reference>
          <reference field="12" count="1" selected="0">
            <x v="129"/>
          </reference>
          <reference field="41" count="1">
            <x v="92"/>
          </reference>
        </references>
      </pivotArea>
    </format>
    <format dxfId="1982">
      <pivotArea dataOnly="0" labelOnly="1" fieldPosition="0">
        <references count="3">
          <reference field="8" count="1" selected="0">
            <x v="25"/>
          </reference>
          <reference field="12" count="1" selected="0">
            <x v="130"/>
          </reference>
          <reference field="41" count="1">
            <x v="93"/>
          </reference>
        </references>
      </pivotArea>
    </format>
    <format dxfId="1981">
      <pivotArea dataOnly="0" labelOnly="1" fieldPosition="0">
        <references count="3">
          <reference field="8" count="1" selected="0">
            <x v="25"/>
          </reference>
          <reference field="12" count="1" selected="0">
            <x v="131"/>
          </reference>
          <reference field="41" count="1">
            <x v="95"/>
          </reference>
        </references>
      </pivotArea>
    </format>
    <format dxfId="1980">
      <pivotArea dataOnly="0" labelOnly="1" fieldPosition="0">
        <references count="3">
          <reference field="8" count="1" selected="0">
            <x v="25"/>
          </reference>
          <reference field="12" count="1" selected="0">
            <x v="132"/>
          </reference>
          <reference field="41" count="1">
            <x v="0"/>
          </reference>
        </references>
      </pivotArea>
    </format>
    <format dxfId="1979">
      <pivotArea dataOnly="0" labelOnly="1" fieldPosition="0">
        <references count="3">
          <reference field="8" count="1" selected="0">
            <x v="25"/>
          </reference>
          <reference field="12" count="1" selected="0">
            <x v="133"/>
          </reference>
          <reference field="41" count="1">
            <x v="96"/>
          </reference>
        </references>
      </pivotArea>
    </format>
    <format dxfId="1978">
      <pivotArea dataOnly="0" labelOnly="1" fieldPosition="0">
        <references count="3">
          <reference field="8" count="1" selected="0">
            <x v="25"/>
          </reference>
          <reference field="12" count="1" selected="0">
            <x v="134"/>
          </reference>
          <reference field="41" count="1">
            <x v="0"/>
          </reference>
        </references>
      </pivotArea>
    </format>
    <format dxfId="1977">
      <pivotArea dataOnly="0" labelOnly="1" fieldPosition="0">
        <references count="3">
          <reference field="8" count="1" selected="0">
            <x v="25"/>
          </reference>
          <reference field="12" count="1" selected="0">
            <x v="135"/>
          </reference>
          <reference field="41" count="1">
            <x v="0"/>
          </reference>
        </references>
      </pivotArea>
    </format>
    <format dxfId="1976">
      <pivotArea dataOnly="0" labelOnly="1" fieldPosition="0">
        <references count="3">
          <reference field="8" count="1" selected="0">
            <x v="25"/>
          </reference>
          <reference field="12" count="1" selected="0">
            <x v="230"/>
          </reference>
          <reference field="41" count="1">
            <x v="94"/>
          </reference>
        </references>
      </pivotArea>
    </format>
    <format dxfId="1975">
      <pivotArea dataOnly="0" labelOnly="1" fieldPosition="0">
        <references count="3">
          <reference field="8" count="1" selected="0">
            <x v="26"/>
          </reference>
          <reference field="12" count="1" selected="0">
            <x v="136"/>
          </reference>
          <reference field="41" count="1">
            <x v="97"/>
          </reference>
        </references>
      </pivotArea>
    </format>
    <format dxfId="1974">
      <pivotArea dataOnly="0" labelOnly="1" fieldPosition="0">
        <references count="3">
          <reference field="8" count="1" selected="0">
            <x v="26"/>
          </reference>
          <reference field="12" count="1" selected="0">
            <x v="137"/>
          </reference>
          <reference field="41" count="1">
            <x v="16"/>
          </reference>
        </references>
      </pivotArea>
    </format>
    <format dxfId="1973">
      <pivotArea dataOnly="0" labelOnly="1" fieldPosition="0">
        <references count="3">
          <reference field="8" count="1" selected="0">
            <x v="26"/>
          </reference>
          <reference field="12" count="1" selected="0">
            <x v="138"/>
          </reference>
          <reference field="41" count="1">
            <x v="0"/>
          </reference>
        </references>
      </pivotArea>
    </format>
    <format dxfId="1972">
      <pivotArea dataOnly="0" labelOnly="1" fieldPosition="0">
        <references count="3">
          <reference field="8" count="1" selected="0">
            <x v="27"/>
          </reference>
          <reference field="12" count="1" selected="0">
            <x v="139"/>
          </reference>
          <reference field="41" count="1">
            <x v="98"/>
          </reference>
        </references>
      </pivotArea>
    </format>
    <format dxfId="1971">
      <pivotArea dataOnly="0" labelOnly="1" fieldPosition="0">
        <references count="3">
          <reference field="8" count="1" selected="0">
            <x v="27"/>
          </reference>
          <reference field="12" count="1" selected="0">
            <x v="140"/>
          </reference>
          <reference field="41" count="1">
            <x v="5"/>
          </reference>
        </references>
      </pivotArea>
    </format>
    <format dxfId="1970">
      <pivotArea dataOnly="0" labelOnly="1" fieldPosition="0">
        <references count="3">
          <reference field="8" count="1" selected="0">
            <x v="27"/>
          </reference>
          <reference field="12" count="1" selected="0">
            <x v="141"/>
          </reference>
          <reference field="41" count="1">
            <x v="5"/>
          </reference>
        </references>
      </pivotArea>
    </format>
    <format dxfId="1969">
      <pivotArea dataOnly="0" labelOnly="1" fieldPosition="0">
        <references count="3">
          <reference field="8" count="1" selected="0">
            <x v="27"/>
          </reference>
          <reference field="12" count="1" selected="0">
            <x v="142"/>
          </reference>
          <reference field="41" count="1">
            <x v="5"/>
          </reference>
        </references>
      </pivotArea>
    </format>
    <format dxfId="1968">
      <pivotArea dataOnly="0" labelOnly="1" fieldPosition="0">
        <references count="3">
          <reference field="8" count="1" selected="0">
            <x v="27"/>
          </reference>
          <reference field="12" count="1" selected="0">
            <x v="144"/>
          </reference>
          <reference field="41" count="1">
            <x v="0"/>
          </reference>
        </references>
      </pivotArea>
    </format>
    <format dxfId="1967">
      <pivotArea dataOnly="0" labelOnly="1" fieldPosition="0">
        <references count="3">
          <reference field="8" count="1" selected="0">
            <x v="27"/>
          </reference>
          <reference field="12" count="1" selected="0">
            <x v="145"/>
          </reference>
          <reference field="41" count="1">
            <x v="0"/>
          </reference>
        </references>
      </pivotArea>
    </format>
    <format dxfId="1966">
      <pivotArea dataOnly="0" labelOnly="1" fieldPosition="0">
        <references count="3">
          <reference field="8" count="1" selected="0">
            <x v="27"/>
          </reference>
          <reference field="12" count="1" selected="0">
            <x v="146"/>
          </reference>
          <reference field="41" count="1">
            <x v="0"/>
          </reference>
        </references>
      </pivotArea>
    </format>
    <format dxfId="1965">
      <pivotArea dataOnly="0" labelOnly="1" fieldPosition="0">
        <references count="3">
          <reference field="8" count="1" selected="0">
            <x v="27"/>
          </reference>
          <reference field="12" count="1" selected="0">
            <x v="147"/>
          </reference>
          <reference field="41" count="1">
            <x v="0"/>
          </reference>
        </references>
      </pivotArea>
    </format>
    <format dxfId="1964">
      <pivotArea dataOnly="0" labelOnly="1" fieldPosition="0">
        <references count="3">
          <reference field="8" count="1" selected="0">
            <x v="27"/>
          </reference>
          <reference field="12" count="1" selected="0">
            <x v="148"/>
          </reference>
          <reference field="41" count="1">
            <x v="0"/>
          </reference>
        </references>
      </pivotArea>
    </format>
    <format dxfId="1963">
      <pivotArea dataOnly="0" labelOnly="1" fieldPosition="0">
        <references count="3">
          <reference field="8" count="1" selected="0">
            <x v="27"/>
          </reference>
          <reference field="12" count="1" selected="0">
            <x v="149"/>
          </reference>
          <reference field="41" count="1">
            <x v="0"/>
          </reference>
        </references>
      </pivotArea>
    </format>
    <format dxfId="1962">
      <pivotArea dataOnly="0" labelOnly="1" fieldPosition="0">
        <references count="3">
          <reference field="8" count="1" selected="0">
            <x v="27"/>
          </reference>
          <reference field="12" count="1" selected="0">
            <x v="150"/>
          </reference>
          <reference field="41" count="1">
            <x v="0"/>
          </reference>
        </references>
      </pivotArea>
    </format>
    <format dxfId="1961">
      <pivotArea dataOnly="0" labelOnly="1" fieldPosition="0">
        <references count="3">
          <reference field="8" count="1" selected="0">
            <x v="27"/>
          </reference>
          <reference field="12" count="1" selected="0">
            <x v="151"/>
          </reference>
          <reference field="41" count="1">
            <x v="0"/>
          </reference>
        </references>
      </pivotArea>
    </format>
    <format dxfId="1960">
      <pivotArea dataOnly="0" labelOnly="1" fieldPosition="0">
        <references count="3">
          <reference field="8" count="1" selected="0">
            <x v="27"/>
          </reference>
          <reference field="12" count="1" selected="0">
            <x v="152"/>
          </reference>
          <reference field="41" count="1">
            <x v="0"/>
          </reference>
        </references>
      </pivotArea>
    </format>
    <format dxfId="1959">
      <pivotArea dataOnly="0" labelOnly="1" fieldPosition="0">
        <references count="3">
          <reference field="8" count="1" selected="0">
            <x v="27"/>
          </reference>
          <reference field="12" count="1" selected="0">
            <x v="153"/>
          </reference>
          <reference field="41" count="1">
            <x v="0"/>
          </reference>
        </references>
      </pivotArea>
    </format>
    <format dxfId="1958">
      <pivotArea dataOnly="0" labelOnly="1" fieldPosition="0">
        <references count="3">
          <reference field="8" count="1" selected="0">
            <x v="27"/>
          </reference>
          <reference field="12" count="1" selected="0">
            <x v="155"/>
          </reference>
          <reference field="41" count="1">
            <x v="99"/>
          </reference>
        </references>
      </pivotArea>
    </format>
    <format dxfId="1957">
      <pivotArea dataOnly="0" labelOnly="1" fieldPosition="0">
        <references count="3">
          <reference field="8" count="1" selected="0">
            <x v="27"/>
          </reference>
          <reference field="12" count="1" selected="0">
            <x v="231"/>
          </reference>
          <reference field="41" count="1">
            <x v="5"/>
          </reference>
        </references>
      </pivotArea>
    </format>
    <format dxfId="1956">
      <pivotArea dataOnly="0" labelOnly="1" fieldPosition="0">
        <references count="3">
          <reference field="8" count="1" selected="0">
            <x v="27"/>
          </reference>
          <reference field="12" count="1" selected="0">
            <x v="232"/>
          </reference>
          <reference field="41" count="1">
            <x v="0"/>
          </reference>
        </references>
      </pivotArea>
    </format>
    <format dxfId="1955">
      <pivotArea dataOnly="0" labelOnly="1" fieldPosition="0">
        <references count="3">
          <reference field="8" count="1" selected="0">
            <x v="28"/>
          </reference>
          <reference field="12" count="1" selected="0">
            <x v="158"/>
          </reference>
          <reference field="41" count="1">
            <x v="5"/>
          </reference>
        </references>
      </pivotArea>
    </format>
    <format dxfId="1954">
      <pivotArea dataOnly="0" labelOnly="1" fieldPosition="0">
        <references count="3">
          <reference field="8" count="1" selected="0">
            <x v="28"/>
          </reference>
          <reference field="12" count="1" selected="0">
            <x v="159"/>
          </reference>
          <reference field="41" count="1">
            <x v="100"/>
          </reference>
        </references>
      </pivotArea>
    </format>
    <format dxfId="1953">
      <pivotArea dataOnly="0" labelOnly="1" fieldPosition="0">
        <references count="3">
          <reference field="8" count="1" selected="0">
            <x v="28"/>
          </reference>
          <reference field="12" count="1" selected="0">
            <x v="160"/>
          </reference>
          <reference field="41" count="1">
            <x v="101"/>
          </reference>
        </references>
      </pivotArea>
    </format>
    <format dxfId="1952">
      <pivotArea dataOnly="0" labelOnly="1" fieldPosition="0">
        <references count="3">
          <reference field="8" count="1" selected="0">
            <x v="29"/>
          </reference>
          <reference field="12" count="1" selected="0">
            <x v="161"/>
          </reference>
          <reference field="41" count="1">
            <x v="106"/>
          </reference>
        </references>
      </pivotArea>
    </format>
    <format dxfId="1951">
      <pivotArea dataOnly="0" labelOnly="1" fieldPosition="0">
        <references count="3">
          <reference field="8" count="1" selected="0">
            <x v="29"/>
          </reference>
          <reference field="12" count="1" selected="0">
            <x v="162"/>
          </reference>
          <reference field="41" count="1">
            <x v="110"/>
          </reference>
        </references>
      </pivotArea>
    </format>
    <format dxfId="1950">
      <pivotArea dataOnly="0" labelOnly="1" fieldPosition="0">
        <references count="3">
          <reference field="8" count="1" selected="0">
            <x v="29"/>
          </reference>
          <reference field="12" count="1" selected="0">
            <x v="163"/>
          </reference>
          <reference field="41" count="1">
            <x v="111"/>
          </reference>
        </references>
      </pivotArea>
    </format>
    <format dxfId="1949">
      <pivotArea dataOnly="0" labelOnly="1" fieldPosition="0">
        <references count="3">
          <reference field="8" count="1" selected="0">
            <x v="29"/>
          </reference>
          <reference field="12" count="1" selected="0">
            <x v="164"/>
          </reference>
          <reference field="41" count="1">
            <x v="105"/>
          </reference>
        </references>
      </pivotArea>
    </format>
    <format dxfId="1948">
      <pivotArea dataOnly="0" labelOnly="1" fieldPosition="0">
        <references count="3">
          <reference field="8" count="1" selected="0">
            <x v="29"/>
          </reference>
          <reference field="12" count="1" selected="0">
            <x v="186"/>
          </reference>
          <reference field="41" count="1">
            <x v="102"/>
          </reference>
        </references>
      </pivotArea>
    </format>
    <format dxfId="1947">
      <pivotArea dataOnly="0" labelOnly="1" fieldPosition="0">
        <references count="3">
          <reference field="8" count="1" selected="0">
            <x v="29"/>
          </reference>
          <reference field="12" count="1" selected="0">
            <x v="187"/>
          </reference>
          <reference field="41" count="1">
            <x v="103"/>
          </reference>
        </references>
      </pivotArea>
    </format>
    <format dxfId="1946">
      <pivotArea dataOnly="0" labelOnly="1" fieldPosition="0">
        <references count="3">
          <reference field="8" count="1" selected="0">
            <x v="29"/>
          </reference>
          <reference field="12" count="1" selected="0">
            <x v="188"/>
          </reference>
          <reference field="41" count="1">
            <x v="104"/>
          </reference>
        </references>
      </pivotArea>
    </format>
    <format dxfId="1945">
      <pivotArea dataOnly="0" labelOnly="1" fieldPosition="0">
        <references count="3">
          <reference field="8" count="1" selected="0">
            <x v="29"/>
          </reference>
          <reference field="12" count="1" selected="0">
            <x v="189"/>
          </reference>
          <reference field="41" count="1">
            <x v="0"/>
          </reference>
        </references>
      </pivotArea>
    </format>
    <format dxfId="1944">
      <pivotArea dataOnly="0" labelOnly="1" fieldPosition="0">
        <references count="3">
          <reference field="8" count="1" selected="0">
            <x v="29"/>
          </reference>
          <reference field="12" count="1" selected="0">
            <x v="190"/>
          </reference>
          <reference field="41" count="1">
            <x v="107"/>
          </reference>
        </references>
      </pivotArea>
    </format>
    <format dxfId="1943">
      <pivotArea dataOnly="0" labelOnly="1" fieldPosition="0">
        <references count="3">
          <reference field="8" count="1" selected="0">
            <x v="29"/>
          </reference>
          <reference field="12" count="1" selected="0">
            <x v="193"/>
          </reference>
          <reference field="41" count="1">
            <x v="108"/>
          </reference>
        </references>
      </pivotArea>
    </format>
    <format dxfId="1942">
      <pivotArea dataOnly="0" labelOnly="1" fieldPosition="0">
        <references count="3">
          <reference field="8" count="1" selected="0">
            <x v="29"/>
          </reference>
          <reference field="12" count="1" selected="0">
            <x v="194"/>
          </reference>
          <reference field="41" count="1">
            <x v="109"/>
          </reference>
        </references>
      </pivotArea>
    </format>
    <format dxfId="1941">
      <pivotArea dataOnly="0" labelOnly="1" fieldPosition="0">
        <references count="3">
          <reference field="8" count="1" selected="0">
            <x v="29"/>
          </reference>
          <reference field="12" count="1" selected="0">
            <x v="195"/>
          </reference>
          <reference field="41" count="1">
            <x v="0"/>
          </reference>
        </references>
      </pivotArea>
    </format>
    <format dxfId="1940">
      <pivotArea dataOnly="0" labelOnly="1" fieldPosition="0">
        <references count="3">
          <reference field="8" count="1" selected="0">
            <x v="30"/>
          </reference>
          <reference field="12" count="1" selected="0">
            <x v="165"/>
          </reference>
          <reference field="41" count="1">
            <x v="112"/>
          </reference>
        </references>
      </pivotArea>
    </format>
    <format dxfId="1939">
      <pivotArea dataOnly="0" labelOnly="1" fieldPosition="0">
        <references count="3">
          <reference field="8" count="1" selected="0">
            <x v="30"/>
          </reference>
          <reference field="12" count="1" selected="0">
            <x v="166"/>
          </reference>
          <reference field="41" count="1">
            <x v="113"/>
          </reference>
        </references>
      </pivotArea>
    </format>
    <format dxfId="1938">
      <pivotArea dataOnly="0" labelOnly="1" fieldPosition="0">
        <references count="3">
          <reference field="8" count="1" selected="0">
            <x v="30"/>
          </reference>
          <reference field="12" count="1" selected="0">
            <x v="167"/>
          </reference>
          <reference field="41" count="1">
            <x v="5"/>
          </reference>
        </references>
      </pivotArea>
    </format>
    <format dxfId="1937">
      <pivotArea dataOnly="0" labelOnly="1" fieldPosition="0">
        <references count="1">
          <reference field="4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Tabla dinámica2" cacheId="1"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10:D16" firstHeaderRow="1" firstDataRow="1" firstDataCol="3" rowPageCount="3" colPageCount="1"/>
  <pivotFields count="48">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h="1" x="1"/>
        <item h="1" x="2"/>
        <item x="3"/>
        <item h="1"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1">
        <item x="22"/>
        <item x="23"/>
        <item x="7"/>
        <item x="2"/>
        <item x="0"/>
        <item x="12"/>
        <item x="6"/>
        <item x="26"/>
        <item x="25"/>
        <item x="19"/>
        <item x="9"/>
        <item x="3"/>
        <item x="38"/>
        <item x="36"/>
        <item x="35"/>
        <item x="16"/>
        <item x="5"/>
        <item x="43"/>
        <item x="33"/>
        <item x="4"/>
        <item x="1"/>
        <item x="14"/>
        <item x="15"/>
        <item x="20"/>
        <item x="46"/>
        <item x="10"/>
        <item x="24"/>
        <item x="8"/>
        <item x="11"/>
        <item x="34"/>
        <item x="13"/>
        <item x="17"/>
        <item x="18"/>
        <item x="27"/>
        <item x="28"/>
        <item x="29"/>
        <item x="40"/>
        <item x="39"/>
        <item x="47"/>
        <item x="48"/>
        <item x="49"/>
        <item x="50"/>
        <item x="51"/>
        <item x="52"/>
        <item x="53"/>
        <item x="54"/>
        <item x="55"/>
        <item x="56"/>
        <item x="57"/>
        <item x="58"/>
        <item x="59"/>
        <item x="60"/>
        <item x="61"/>
        <item x="62"/>
        <item x="63"/>
        <item x="64"/>
        <item x="65"/>
        <item x="67"/>
        <item x="69"/>
        <item x="75"/>
        <item x="76"/>
        <item x="77"/>
        <item x="78"/>
        <item x="79"/>
        <item x="80"/>
        <item x="81"/>
        <item x="82"/>
        <item x="83"/>
        <item x="84"/>
        <item x="85"/>
        <item x="86"/>
        <item x="87"/>
        <item x="88"/>
        <item x="89"/>
        <item x="90"/>
        <item x="94"/>
        <item x="95"/>
        <item x="9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x="183"/>
        <item x="184"/>
        <item x="185"/>
        <item x="186"/>
        <item x="189"/>
        <item x="190"/>
        <item x="191"/>
        <item x="192"/>
        <item x="193"/>
        <item x="196"/>
        <item x="21"/>
        <item x="30"/>
        <item x="31"/>
        <item x="32"/>
        <item x="37"/>
        <item x="44"/>
        <item x="45"/>
        <item x="66"/>
        <item x="68"/>
        <item x="70"/>
        <item x="71"/>
        <item x="72"/>
        <item x="73"/>
        <item x="74"/>
        <item x="91"/>
        <item x="92"/>
        <item x="93"/>
        <item x="97"/>
        <item x="98"/>
        <item x="99"/>
        <item x="116"/>
        <item x="117"/>
        <item x="118"/>
        <item x="150"/>
        <item x="177"/>
        <item x="178"/>
        <item x="215"/>
        <item m="1" x="230"/>
        <item x="217"/>
        <item x="218"/>
        <item x="219"/>
        <item x="220"/>
        <item x="221"/>
        <item x="222"/>
        <item x="223"/>
        <item x="224"/>
        <item x="225"/>
        <item x="226"/>
        <item x="227"/>
        <item x="228"/>
        <item x="229"/>
        <item x="216"/>
      </items>
    </pivotField>
    <pivotField showAll="0" defaultSubtotal="0"/>
    <pivotField axis="axisPage" multipleItemSelectionAllowed="1" showAll="0" defaultSubtotal="0">
      <items count="4">
        <item x="0"/>
        <item h="1" x="2"/>
        <item h="1" x="1"/>
        <item h="1"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6">
        <item h="1" x="2"/>
        <item x="5"/>
        <item x="4"/>
        <item x="3"/>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94">
        <item x="20"/>
        <item x="9"/>
        <item x="79"/>
        <item x="0"/>
        <item x="28"/>
        <item x="32"/>
        <item x="39"/>
        <item x="30"/>
        <item x="46"/>
        <item x="4"/>
        <item x="2"/>
        <item x="1"/>
        <item x="3"/>
        <item x="5"/>
        <item x="6"/>
        <item x="7"/>
        <item x="8"/>
        <item x="11"/>
        <item x="12"/>
        <item x="13"/>
        <item x="14"/>
        <item x="17"/>
        <item x="82"/>
        <item x="19"/>
        <item x="21"/>
        <item x="24"/>
        <item x="25"/>
        <item x="26"/>
        <item x="27"/>
        <item x="29"/>
        <item x="31"/>
        <item x="33"/>
        <item x="34"/>
        <item x="36"/>
        <item x="49"/>
        <item x="66"/>
        <item x="52"/>
        <item x="53"/>
        <item x="54"/>
        <item x="55"/>
        <item x="56"/>
        <item x="58"/>
        <item x="60"/>
        <item x="61"/>
        <item x="63"/>
        <item x="68"/>
        <item x="69"/>
        <item x="70"/>
        <item x="71"/>
        <item x="77"/>
        <item x="80"/>
        <item x="81"/>
        <item x="83"/>
        <item x="86"/>
        <item x="87"/>
        <item x="89"/>
        <item x="10"/>
        <item x="15"/>
        <item x="16"/>
        <item x="18"/>
        <item x="22"/>
        <item x="23"/>
        <item x="35"/>
        <item x="37"/>
        <item x="38"/>
        <item x="40"/>
        <item x="41"/>
        <item x="42"/>
        <item x="43"/>
        <item x="44"/>
        <item x="45"/>
        <item x="47"/>
        <item x="48"/>
        <item x="50"/>
        <item x="51"/>
        <item x="62"/>
        <item x="64"/>
        <item x="65"/>
        <item x="67"/>
        <item x="72"/>
        <item x="73"/>
        <item x="74"/>
        <item x="75"/>
        <item x="76"/>
        <item x="78"/>
        <item x="84"/>
        <item x="85"/>
        <item x="88"/>
        <item x="90"/>
        <item x="91"/>
        <item x="92"/>
        <item x="93"/>
        <item x="57"/>
        <item x="59"/>
      </items>
    </pivotField>
    <pivotField axis="axisRow" showAll="0" defaultSubtotal="0">
      <items count="126">
        <item x="98"/>
        <item x="7"/>
        <item x="33"/>
        <item x="66"/>
        <item x="42"/>
        <item x="45"/>
        <item x="114"/>
        <item x="82"/>
        <item x="40"/>
        <item x="93"/>
        <item x="35"/>
        <item x="92"/>
        <item x="90"/>
        <item x="87"/>
        <item x="46"/>
        <item x="41"/>
        <item x="52"/>
        <item x="89"/>
        <item x="95"/>
        <item x="108"/>
        <item x="80"/>
        <item x="47"/>
        <item x="86"/>
        <item x="91"/>
        <item x="10"/>
        <item x="48"/>
        <item x="34"/>
        <item x="36"/>
        <item x="50"/>
        <item x="29"/>
        <item x="63"/>
        <item x="49"/>
        <item x="9"/>
        <item x="55"/>
        <item x="61"/>
        <item x="84"/>
        <item x="65"/>
        <item x="97"/>
        <item x="57"/>
        <item x="2"/>
        <item x="20"/>
        <item x="110"/>
        <item x="88"/>
        <item x="83"/>
        <item x="6"/>
        <item x="62"/>
        <item x="32"/>
        <item x="15"/>
        <item x="25"/>
        <item x="109"/>
        <item x="16"/>
        <item x="21"/>
        <item x="28"/>
        <item x="14"/>
        <item x="104"/>
        <item x="113"/>
        <item x="37"/>
        <item x="22"/>
        <item x="13"/>
        <item x="59"/>
        <item x="94"/>
        <item x="56"/>
        <item x="23"/>
        <item x="70"/>
        <item x="73"/>
        <item x="74"/>
        <item x="31"/>
        <item x="30"/>
        <item x="12"/>
        <item x="11"/>
        <item x="27"/>
        <item x="76"/>
        <item x="69"/>
        <item x="18"/>
        <item x="81"/>
        <item x="43"/>
        <item x="112"/>
        <item x="4"/>
        <item x="26"/>
        <item x="85"/>
        <item x="107"/>
        <item x="119"/>
        <item x="54"/>
        <item x="79"/>
        <item x="105"/>
        <item x="38"/>
        <item x="117"/>
        <item x="44"/>
        <item x="67"/>
        <item x="106"/>
        <item x="71"/>
        <item x="58"/>
        <item x="51"/>
        <item x="120"/>
        <item x="101"/>
        <item x="96"/>
        <item x="100"/>
        <item x="103"/>
        <item x="64"/>
        <item x="17"/>
        <item x="24"/>
        <item x="3"/>
        <item x="68"/>
        <item x="60"/>
        <item x="53"/>
        <item x="8"/>
        <item x="5"/>
        <item x="118"/>
        <item x="0"/>
        <item x="72"/>
        <item x="1"/>
        <item x="111"/>
        <item x="102"/>
        <item x="115"/>
        <item x="116"/>
        <item x="99"/>
        <item x="75"/>
        <item x="77"/>
        <item x="78"/>
        <item x="19"/>
        <item x="121"/>
        <item x="122"/>
        <item x="123"/>
        <item x="124"/>
        <item x="125"/>
        <item x="39"/>
      </items>
    </pivotField>
    <pivotField showAll="0" defaultSubtotal="0"/>
    <pivotField numFmtId="9" showAll="0" defaultSubtotal="0"/>
    <pivotField showAll="0"/>
    <pivotField showAll="0" defaultSubtotal="0"/>
    <pivotField showAll="0" defaultSubtotal="0"/>
    <pivotField showAll="0" defaultSubtotal="0"/>
    <pivotField showAll="0" defaultSubtotal="0"/>
  </pivotFields>
  <rowFields count="3">
    <field x="7"/>
    <field x="11"/>
    <field x="40"/>
  </rowFields>
  <rowItems count="6">
    <i>
      <x v="2"/>
      <x v="193"/>
      <x v="46"/>
    </i>
    <i>
      <x v="8"/>
      <x v="39"/>
      <x v="2"/>
    </i>
    <i>
      <x v="10"/>
      <x v="45"/>
      <x v="85"/>
    </i>
    <i r="1">
      <x v="46"/>
      <x v="125"/>
    </i>
    <i>
      <x v="14"/>
      <x v="61"/>
      <x v="92"/>
    </i>
    <i>
      <x v="15"/>
      <x v="62"/>
      <x v="16"/>
    </i>
  </rowItems>
  <colItems count="1">
    <i/>
  </colItems>
  <pageFields count="3">
    <pageField fld="5" hier="-1"/>
    <pageField fld="21" hier="-1"/>
    <pageField fld="13" hier="-1"/>
  </pageFields>
  <formats count="30">
    <format dxfId="1936">
      <pivotArea type="all" dataOnly="0" outline="0" fieldPosition="0"/>
    </format>
    <format dxfId="1935">
      <pivotArea dataOnly="0" labelOnly="1" outline="0" fieldPosition="0">
        <references count="1">
          <reference field="5" count="0"/>
        </references>
      </pivotArea>
    </format>
    <format dxfId="1934">
      <pivotArea field="11" type="button" dataOnly="0" labelOnly="1" outline="0" axis="axisRow" fieldPosition="1"/>
    </format>
    <format dxfId="1933">
      <pivotArea field="39" type="button" dataOnly="0" labelOnly="1" outline="0"/>
    </format>
    <format dxfId="1932">
      <pivotArea field="39" type="button" dataOnly="0" labelOnly="1" outline="0"/>
    </format>
    <format dxfId="1931">
      <pivotArea type="all" dataOnly="0" outline="0" fieldPosition="0"/>
    </format>
    <format dxfId="1930">
      <pivotArea dataOnly="0" labelOnly="1" fieldPosition="0">
        <references count="1">
          <reference field="7" count="1">
            <x v="14"/>
          </reference>
        </references>
      </pivotArea>
    </format>
    <format dxfId="1929">
      <pivotArea dataOnly="0" labelOnly="1" fieldPosition="0">
        <references count="1">
          <reference field="11" count="0"/>
        </references>
      </pivotArea>
    </format>
    <format dxfId="1928">
      <pivotArea dataOnly="0" labelOnly="1" fieldPosition="0">
        <references count="1">
          <reference field="7" count="1">
            <x v="14"/>
          </reference>
        </references>
      </pivotArea>
    </format>
    <format dxfId="1927">
      <pivotArea dataOnly="0" labelOnly="1" fieldPosition="0">
        <references count="1">
          <reference field="7" count="1">
            <x v="8"/>
          </reference>
        </references>
      </pivotArea>
    </format>
    <format dxfId="1926">
      <pivotArea dataOnly="0" labelOnly="1" fieldPosition="0">
        <references count="1">
          <reference field="7" count="1">
            <x v="2"/>
          </reference>
        </references>
      </pivotArea>
    </format>
    <format dxfId="1925">
      <pivotArea dataOnly="0" labelOnly="1" fieldPosition="0">
        <references count="1">
          <reference field="7" count="1">
            <x v="15"/>
          </reference>
        </references>
      </pivotArea>
    </format>
    <format dxfId="1924">
      <pivotArea dataOnly="0" labelOnly="1" fieldPosition="0">
        <references count="1">
          <reference field="11" count="0"/>
        </references>
      </pivotArea>
    </format>
    <format dxfId="1923">
      <pivotArea dataOnly="0" labelOnly="1" fieldPosition="0">
        <references count="3">
          <reference field="7" count="1" selected="0">
            <x v="2"/>
          </reference>
          <reference field="11" count="1" selected="0">
            <x v="193"/>
          </reference>
          <reference field="40" count="1">
            <x v="46"/>
          </reference>
        </references>
      </pivotArea>
    </format>
    <format dxfId="1922">
      <pivotArea dataOnly="0" labelOnly="1" fieldPosition="0">
        <references count="3">
          <reference field="7" count="1" selected="0">
            <x v="8"/>
          </reference>
          <reference field="11" count="1" selected="0">
            <x v="39"/>
          </reference>
          <reference field="40" count="1">
            <x v="2"/>
          </reference>
        </references>
      </pivotArea>
    </format>
    <format dxfId="1921">
      <pivotArea dataOnly="0" labelOnly="1" fieldPosition="0">
        <references count="3">
          <reference field="7" count="1" selected="0">
            <x v="10"/>
          </reference>
          <reference field="11" count="1" selected="0">
            <x v="45"/>
          </reference>
          <reference field="40" count="1">
            <x v="2"/>
          </reference>
        </references>
      </pivotArea>
    </format>
    <format dxfId="1920">
      <pivotArea dataOnly="0" labelOnly="1" fieldPosition="0">
        <references count="3">
          <reference field="7" count="1" selected="0">
            <x v="10"/>
          </reference>
          <reference field="11" count="1" selected="0">
            <x v="46"/>
          </reference>
          <reference field="40" count="1">
            <x v="2"/>
          </reference>
        </references>
      </pivotArea>
    </format>
    <format dxfId="1919">
      <pivotArea dataOnly="0" labelOnly="1" fieldPosition="0">
        <references count="3">
          <reference field="7" count="1" selected="0">
            <x v="14"/>
          </reference>
          <reference field="11" count="1" selected="0">
            <x v="61"/>
          </reference>
          <reference field="40" count="1">
            <x v="92"/>
          </reference>
        </references>
      </pivotArea>
    </format>
    <format dxfId="1918">
      <pivotArea dataOnly="0" labelOnly="1" fieldPosition="0">
        <references count="3">
          <reference field="7" count="1" selected="0">
            <x v="15"/>
          </reference>
          <reference field="11" count="1" selected="0">
            <x v="62"/>
          </reference>
          <reference field="40" count="1">
            <x v="16"/>
          </reference>
        </references>
      </pivotArea>
    </format>
    <format dxfId="1917">
      <pivotArea field="40" type="button" dataOnly="0" labelOnly="1" outline="0" axis="axisRow" fieldPosition="2"/>
    </format>
    <format dxfId="1916">
      <pivotArea field="7" type="button" dataOnly="0" labelOnly="1" outline="0" axis="axisRow" fieldPosition="0"/>
    </format>
    <format dxfId="1915">
      <pivotArea field="11" type="button" dataOnly="0" labelOnly="1" outline="0" axis="axisRow" fieldPosition="1"/>
    </format>
    <format dxfId="1914">
      <pivotArea field="40" type="button" dataOnly="0" labelOnly="1" outline="0" axis="axisRow" fieldPosition="2"/>
    </format>
    <format dxfId="1913">
      <pivotArea dataOnly="0" labelOnly="1" fieldPosition="0">
        <references count="1">
          <reference field="7" count="1">
            <x v="10"/>
          </reference>
        </references>
      </pivotArea>
    </format>
    <format dxfId="1912">
      <pivotArea dataOnly="0" labelOnly="1" fieldPosition="0">
        <references count="3">
          <reference field="7" count="1" selected="0">
            <x v="2"/>
          </reference>
          <reference field="11" count="1" selected="0">
            <x v="193"/>
          </reference>
          <reference field="40" count="1">
            <x v="46"/>
          </reference>
        </references>
      </pivotArea>
    </format>
    <format dxfId="1911">
      <pivotArea dataOnly="0" labelOnly="1" fieldPosition="0">
        <references count="3">
          <reference field="7" count="1" selected="0">
            <x v="8"/>
          </reference>
          <reference field="11" count="1" selected="0">
            <x v="39"/>
          </reference>
          <reference field="40" count="1">
            <x v="2"/>
          </reference>
        </references>
      </pivotArea>
    </format>
    <format dxfId="1910">
      <pivotArea dataOnly="0" labelOnly="1" fieldPosition="0">
        <references count="3">
          <reference field="7" count="1" selected="0">
            <x v="10"/>
          </reference>
          <reference field="11" count="1" selected="0">
            <x v="45"/>
          </reference>
          <reference field="40" count="1">
            <x v="85"/>
          </reference>
        </references>
      </pivotArea>
    </format>
    <format dxfId="1909">
      <pivotArea dataOnly="0" labelOnly="1" fieldPosition="0">
        <references count="3">
          <reference field="7" count="1" selected="0">
            <x v="10"/>
          </reference>
          <reference field="11" count="1" selected="0">
            <x v="46"/>
          </reference>
          <reference field="40" count="1">
            <x v="125"/>
          </reference>
        </references>
      </pivotArea>
    </format>
    <format dxfId="1908">
      <pivotArea dataOnly="0" labelOnly="1" fieldPosition="0">
        <references count="3">
          <reference field="7" count="1" selected="0">
            <x v="14"/>
          </reference>
          <reference field="11" count="1" selected="0">
            <x v="61"/>
          </reference>
          <reference field="40" count="1">
            <x v="92"/>
          </reference>
        </references>
      </pivotArea>
    </format>
    <format dxfId="1907">
      <pivotArea dataOnly="0" labelOnly="1" fieldPosition="0">
        <references count="3">
          <reference field="7" count="1" selected="0">
            <x v="15"/>
          </reference>
          <reference field="11" count="1" selected="0">
            <x v="62"/>
          </reference>
          <reference field="40"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Tabla dinámica3"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8:D18" firstHeaderRow="1" firstDataRow="1" firstDataCol="3" rowPageCount="2" colPageCount="1"/>
  <pivotFields count="49">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h="1" x="1"/>
        <item x="2"/>
        <item h="1" x="3"/>
        <item h="1"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3"/>
        <item x="38"/>
        <item x="36"/>
        <item x="35"/>
        <item x="16"/>
        <item x="5"/>
        <item x="43"/>
        <item x="33"/>
        <item x="4"/>
        <item x="1"/>
        <item x="14"/>
        <item x="15"/>
        <item x="20"/>
        <item x="46"/>
        <item x="10"/>
        <item x="24"/>
        <item x="8"/>
        <item x="11"/>
        <item x="34"/>
        <item x="13"/>
        <item m="1" x="231"/>
        <item m="1" x="232"/>
        <item x="17"/>
        <item x="18"/>
        <item x="27"/>
        <item x="28"/>
        <item m="1" x="234"/>
        <item x="29"/>
        <item x="40"/>
        <item x="39"/>
        <item x="47"/>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98"/>
        <item x="7"/>
        <item x="33"/>
        <item x="66"/>
        <item x="42"/>
        <item x="45"/>
        <item x="114"/>
        <item x="82"/>
        <item x="40"/>
        <item x="93"/>
        <item x="35"/>
        <item x="92"/>
        <item x="90"/>
        <item x="87"/>
        <item x="46"/>
        <item x="41"/>
        <item x="125"/>
        <item x="52"/>
        <item x="89"/>
        <item m="1" x="127"/>
        <item x="95"/>
        <item x="108"/>
        <item x="80"/>
        <item x="47"/>
        <item x="86"/>
        <item x="91"/>
        <item x="10"/>
        <item x="48"/>
        <item x="34"/>
        <item x="36"/>
        <item x="50"/>
        <item x="29"/>
        <item x="63"/>
        <item x="49"/>
        <item x="9"/>
        <item x="55"/>
        <item x="61"/>
        <item m="1" x="128"/>
        <item x="84"/>
        <item x="65"/>
        <item x="97"/>
        <item x="57"/>
        <item x="2"/>
        <item x="20"/>
        <item x="110"/>
        <item x="88"/>
        <item x="83"/>
        <item x="6"/>
        <item x="62"/>
        <item x="32"/>
        <item m="1" x="126"/>
        <item x="15"/>
        <item x="25"/>
        <item x="109"/>
        <item x="16"/>
        <item x="21"/>
        <item x="28"/>
        <item x="122"/>
        <item x="14"/>
        <item x="104"/>
        <item x="113"/>
        <item x="37"/>
        <item x="22"/>
        <item x="13"/>
        <item x="59"/>
        <item x="94"/>
        <item x="56"/>
        <item x="23"/>
        <item x="70"/>
        <item x="73"/>
        <item x="74"/>
        <item x="31"/>
        <item x="30"/>
        <item x="12"/>
        <item x="11"/>
        <item x="27"/>
        <item x="76"/>
        <item x="69"/>
        <item x="18"/>
        <item x="81"/>
        <item x="43"/>
        <item x="112"/>
        <item x="4"/>
        <item x="26"/>
        <item x="85"/>
        <item x="123"/>
        <item x="107"/>
        <item x="119"/>
        <item x="54"/>
        <item x="79"/>
        <item x="105"/>
        <item x="38"/>
        <item x="117"/>
        <item x="44"/>
        <item x="67"/>
        <item x="106"/>
        <item x="71"/>
        <item x="58"/>
        <item x="51"/>
        <item x="120"/>
        <item m="1" x="129"/>
        <item x="101"/>
        <item x="96"/>
        <item x="100"/>
        <item x="103"/>
        <item x="121"/>
        <item x="64"/>
        <item x="17"/>
        <item x="24"/>
        <item x="3"/>
        <item x="68"/>
        <item x="124"/>
        <item x="60"/>
        <item x="53"/>
        <item x="8"/>
        <item x="5"/>
        <item x="118"/>
        <item x="0"/>
        <item x="72"/>
        <item x="1"/>
        <item x="111"/>
        <item x="102"/>
        <item x="115"/>
        <item x="116"/>
        <item x="99"/>
        <item x="75"/>
        <item x="77"/>
        <item x="78"/>
        <item x="19"/>
        <item x="39"/>
      </items>
    </pivotField>
    <pivotField showAll="0" defaultSubtotal="0"/>
    <pivotField numFmtId="9" showAll="0" defaultSubtotal="0"/>
    <pivotField showAll="0"/>
    <pivotField showAll="0" defaultSubtotal="0"/>
    <pivotField showAll="0" defaultSubtotal="0"/>
    <pivotField showAll="0" defaultSubtotal="0"/>
    <pivotField showAll="0" defaultSubtotal="0"/>
  </pivotFields>
  <rowFields count="3">
    <field x="8"/>
    <field x="12"/>
    <field x="41"/>
  </rowFields>
  <rowItems count="10">
    <i>
      <x v="3"/>
      <x v="7"/>
      <x v="108"/>
    </i>
    <i r="1">
      <x v="8"/>
      <x v="67"/>
    </i>
    <i>
      <x v="4"/>
      <x v="17"/>
      <x v="67"/>
    </i>
    <i r="1">
      <x v="24"/>
      <x v="67"/>
    </i>
    <i r="1">
      <x v="39"/>
      <x v="2"/>
    </i>
    <i r="1">
      <x v="40"/>
      <x v="67"/>
    </i>
    <i r="1">
      <x v="183"/>
      <x v="67"/>
    </i>
    <i r="1">
      <x v="184"/>
      <x v="67"/>
    </i>
    <i r="1">
      <x v="212"/>
      <x v="67"/>
    </i>
    <i r="1">
      <x v="213"/>
      <x v="67"/>
    </i>
  </rowItems>
  <colItems count="1">
    <i/>
  </colItems>
  <pageFields count="2">
    <pageField fld="6" hier="-1"/>
    <pageField fld="22" hier="-1"/>
  </pageFields>
  <formats count="54">
    <format dxfId="1906">
      <pivotArea dataOnly="0" labelOnly="1" fieldPosition="0">
        <references count="2">
          <reference field="8" count="1" selected="0">
            <x v="3"/>
          </reference>
          <reference field="12" count="2">
            <x v="7"/>
            <x v="8"/>
          </reference>
        </references>
      </pivotArea>
    </format>
    <format dxfId="1905">
      <pivotArea dataOnly="0" labelOnly="1" fieldPosition="0">
        <references count="2">
          <reference field="8" count="1" selected="0">
            <x v="4"/>
          </reference>
          <reference field="12" count="6">
            <x v="17"/>
            <x v="24"/>
            <x v="31"/>
            <x v="32"/>
            <x v="39"/>
            <x v="40"/>
          </reference>
        </references>
      </pivotArea>
    </format>
    <format dxfId="1904">
      <pivotArea dataOnly="0" labelOnly="1" fieldPosition="0">
        <references count="1">
          <reference field="8" count="2">
            <x v="3"/>
            <x v="4"/>
          </reference>
        </references>
      </pivotArea>
    </format>
    <format dxfId="1903">
      <pivotArea dataOnly="0" labelOnly="1" fieldPosition="0">
        <references count="1">
          <reference field="8" count="1">
            <x v="4"/>
          </reference>
        </references>
      </pivotArea>
    </format>
    <format dxfId="1902">
      <pivotArea dataOnly="0" labelOnly="1" fieldPosition="0">
        <references count="2">
          <reference field="8" count="1" selected="0">
            <x v="4"/>
          </reference>
          <reference field="12" count="1">
            <x v="31"/>
          </reference>
        </references>
      </pivotArea>
    </format>
    <format dxfId="1901">
      <pivotArea dataOnly="0" labelOnly="1" outline="0" fieldPosition="0">
        <references count="1">
          <reference field="6" count="0"/>
        </references>
      </pivotArea>
    </format>
    <format dxfId="1900">
      <pivotArea field="12" type="button" dataOnly="0" labelOnly="1" outline="0" axis="axisRow" fieldPosition="1"/>
    </format>
    <format dxfId="1899">
      <pivotArea type="all" dataOnly="0" outline="0" fieldPosition="0"/>
    </format>
    <format dxfId="1898">
      <pivotArea field="8" type="button" dataOnly="0" labelOnly="1" outline="0" axis="axisRow" fieldPosition="0"/>
    </format>
    <format dxfId="1897">
      <pivotArea field="12" type="button" dataOnly="0" labelOnly="1" outline="0" axis="axisRow" fieldPosition="1"/>
    </format>
    <format dxfId="1896">
      <pivotArea field="40" type="button" dataOnly="0" labelOnly="1" outline="0"/>
    </format>
    <format dxfId="1895">
      <pivotArea dataOnly="0" labelOnly="1" fieldPosition="0">
        <references count="1">
          <reference field="8" count="2">
            <x v="3"/>
            <x v="4"/>
          </reference>
        </references>
      </pivotArea>
    </format>
    <format dxfId="1894">
      <pivotArea dataOnly="0" labelOnly="1" grandRow="1" outline="0" fieldPosition="0"/>
    </format>
    <format dxfId="1893">
      <pivotArea dataOnly="0" labelOnly="1" fieldPosition="0">
        <references count="2">
          <reference field="8" count="1" selected="0">
            <x v="3"/>
          </reference>
          <reference field="12" count="2">
            <x v="7"/>
            <x v="8"/>
          </reference>
        </references>
      </pivotArea>
    </format>
    <format dxfId="1892">
      <pivotArea dataOnly="0" labelOnly="1" fieldPosition="0">
        <references count="2">
          <reference field="8" count="1" selected="0">
            <x v="4"/>
          </reference>
          <reference field="12" count="4">
            <x v="17"/>
            <x v="24"/>
            <x v="31"/>
            <x v="32"/>
          </reference>
        </references>
      </pivotArea>
    </format>
    <format dxfId="1891">
      <pivotArea type="all" dataOnly="0" outline="0" fieldPosition="0"/>
    </format>
    <format dxfId="1890">
      <pivotArea field="8" type="button" dataOnly="0" labelOnly="1" outline="0" axis="axisRow" fieldPosition="0"/>
    </format>
    <format dxfId="1889">
      <pivotArea field="12" type="button" dataOnly="0" labelOnly="1" outline="0" axis="axisRow" fieldPosition="1"/>
    </format>
    <format dxfId="1888">
      <pivotArea dataOnly="0" labelOnly="1" fieldPosition="0">
        <references count="1">
          <reference field="8" count="2">
            <x v="3"/>
            <x v="4"/>
          </reference>
        </references>
      </pivotArea>
    </format>
    <format dxfId="1887">
      <pivotArea dataOnly="0" labelOnly="1" grandRow="1" outline="0" fieldPosition="0"/>
    </format>
    <format dxfId="1886">
      <pivotArea field="40" type="button" dataOnly="0" labelOnly="1" outline="0"/>
    </format>
    <format dxfId="1885">
      <pivotArea dataOnly="0" labelOnly="1" fieldPosition="0">
        <references count="2">
          <reference field="8" count="1" selected="0">
            <x v="3"/>
          </reference>
          <reference field="12" count="2">
            <x v="7"/>
            <x v="8"/>
          </reference>
        </references>
      </pivotArea>
    </format>
    <format dxfId="1884">
      <pivotArea dataOnly="0" labelOnly="1" fieldPosition="0">
        <references count="2">
          <reference field="8" count="1" selected="0">
            <x v="4"/>
          </reference>
          <reference field="12" count="6">
            <x v="17"/>
            <x v="24"/>
            <x v="31"/>
            <x v="32"/>
            <x v="39"/>
            <x v="40"/>
          </reference>
        </references>
      </pivotArea>
    </format>
    <format dxfId="1883">
      <pivotArea dataOnly="0" labelOnly="1" fieldPosition="0">
        <references count="2">
          <reference field="8" count="1" selected="0">
            <x v="4"/>
          </reference>
          <reference field="12" count="2">
            <x v="183"/>
            <x v="184"/>
          </reference>
        </references>
      </pivotArea>
    </format>
    <format dxfId="1882">
      <pivotArea dataOnly="0" labelOnly="1" fieldPosition="0">
        <references count="1">
          <reference field="8" count="2">
            <x v="3"/>
            <x v="4"/>
          </reference>
        </references>
      </pivotArea>
    </format>
    <format dxfId="1881">
      <pivotArea dataOnly="0" labelOnly="1" fieldPosition="0">
        <references count="1">
          <reference field="8" count="1">
            <x v="3"/>
          </reference>
        </references>
      </pivotArea>
    </format>
    <format dxfId="1880">
      <pivotArea dataOnly="0" labelOnly="1" fieldPosition="0">
        <references count="1">
          <reference field="8" count="1">
            <x v="4"/>
          </reference>
        </references>
      </pivotArea>
    </format>
    <format dxfId="1879">
      <pivotArea dataOnly="0" labelOnly="1" outline="0" fieldPosition="0">
        <references count="1">
          <reference field="6" count="0"/>
        </references>
      </pivotArea>
    </format>
    <format dxfId="1878">
      <pivotArea dataOnly="0" labelOnly="1" outline="0" fieldPosition="0">
        <references count="1">
          <reference field="22" count="0"/>
        </references>
      </pivotArea>
    </format>
    <format dxfId="1877">
      <pivotArea field="12" type="button" dataOnly="0" labelOnly="1" outline="0" axis="axisRow" fieldPosition="1"/>
    </format>
    <format dxfId="1876">
      <pivotArea dataOnly="0" labelOnly="1" fieldPosition="0">
        <references count="2">
          <reference field="8" count="1" selected="0">
            <x v="3"/>
          </reference>
          <reference field="12" count="2">
            <x v="7"/>
            <x v="8"/>
          </reference>
        </references>
      </pivotArea>
    </format>
    <format dxfId="1875">
      <pivotArea dataOnly="0" labelOnly="1" fieldPosition="0">
        <references count="2">
          <reference field="8" count="1" selected="0">
            <x v="4"/>
          </reference>
          <reference field="12" count="6">
            <x v="17"/>
            <x v="24"/>
            <x v="183"/>
            <x v="184"/>
            <x v="212"/>
            <x v="213"/>
          </reference>
        </references>
      </pivotArea>
    </format>
    <format dxfId="1874">
      <pivotArea dataOnly="0" labelOnly="1" outline="0" fieldPosition="0">
        <references count="1">
          <reference field="12" count="0"/>
        </references>
      </pivotArea>
    </format>
    <format dxfId="1873">
      <pivotArea dataOnly="0" labelOnly="1" fieldPosition="0">
        <references count="3">
          <reference field="8" count="1" selected="0">
            <x v="3"/>
          </reference>
          <reference field="12" count="1" selected="0">
            <x v="7"/>
          </reference>
          <reference field="41" count="1">
            <x v="108"/>
          </reference>
        </references>
      </pivotArea>
    </format>
    <format dxfId="1872">
      <pivotArea dataOnly="0" labelOnly="1" fieldPosition="0">
        <references count="3">
          <reference field="8" count="1" selected="0">
            <x v="3"/>
          </reference>
          <reference field="12" count="1" selected="0">
            <x v="8"/>
          </reference>
          <reference field="41" count="1">
            <x v="67"/>
          </reference>
        </references>
      </pivotArea>
    </format>
    <format dxfId="1871">
      <pivotArea dataOnly="0" labelOnly="1" fieldPosition="0">
        <references count="3">
          <reference field="8" count="1" selected="0">
            <x v="4"/>
          </reference>
          <reference field="12" count="1" selected="0">
            <x v="17"/>
          </reference>
          <reference field="41" count="1">
            <x v="67"/>
          </reference>
        </references>
      </pivotArea>
    </format>
    <format dxfId="1870">
      <pivotArea dataOnly="0" labelOnly="1" fieldPosition="0">
        <references count="3">
          <reference field="8" count="1" selected="0">
            <x v="4"/>
          </reference>
          <reference field="12" count="1" selected="0">
            <x v="24"/>
          </reference>
          <reference field="41" count="1">
            <x v="67"/>
          </reference>
        </references>
      </pivotArea>
    </format>
    <format dxfId="1869">
      <pivotArea dataOnly="0" labelOnly="1" fieldPosition="0">
        <references count="3">
          <reference field="8" count="1" selected="0">
            <x v="4"/>
          </reference>
          <reference field="12" count="1" selected="0">
            <x v="39"/>
          </reference>
          <reference field="41" count="1">
            <x v="2"/>
          </reference>
        </references>
      </pivotArea>
    </format>
    <format dxfId="1868">
      <pivotArea dataOnly="0" labelOnly="1" fieldPosition="0">
        <references count="3">
          <reference field="8" count="1" selected="0">
            <x v="4"/>
          </reference>
          <reference field="12" count="1" selected="0">
            <x v="40"/>
          </reference>
          <reference field="41" count="1">
            <x v="67"/>
          </reference>
        </references>
      </pivotArea>
    </format>
    <format dxfId="1867">
      <pivotArea dataOnly="0" labelOnly="1" fieldPosition="0">
        <references count="3">
          <reference field="8" count="1" selected="0">
            <x v="4"/>
          </reference>
          <reference field="12" count="1" selected="0">
            <x v="183"/>
          </reference>
          <reference field="41" count="1">
            <x v="67"/>
          </reference>
        </references>
      </pivotArea>
    </format>
    <format dxfId="1866">
      <pivotArea dataOnly="0" labelOnly="1" fieldPosition="0">
        <references count="3">
          <reference field="8" count="1" selected="0">
            <x v="4"/>
          </reference>
          <reference field="12" count="1" selected="0">
            <x v="184"/>
          </reference>
          <reference field="41" count="1">
            <x v="67"/>
          </reference>
        </references>
      </pivotArea>
    </format>
    <format dxfId="1865">
      <pivotArea dataOnly="0" labelOnly="1" fieldPosition="0">
        <references count="3">
          <reference field="8" count="1" selected="0">
            <x v="4"/>
          </reference>
          <reference field="12" count="1" selected="0">
            <x v="212"/>
          </reference>
          <reference field="41" count="1">
            <x v="67"/>
          </reference>
        </references>
      </pivotArea>
    </format>
    <format dxfId="1864">
      <pivotArea dataOnly="0" labelOnly="1" fieldPosition="0">
        <references count="3">
          <reference field="8" count="1" selected="0">
            <x v="4"/>
          </reference>
          <reference field="12" count="1" selected="0">
            <x v="213"/>
          </reference>
          <reference field="41" count="1">
            <x v="67"/>
          </reference>
        </references>
      </pivotArea>
    </format>
    <format dxfId="1863">
      <pivotArea dataOnly="0" labelOnly="1" fieldPosition="0">
        <references count="3">
          <reference field="8" count="1" selected="0">
            <x v="3"/>
          </reference>
          <reference field="12" count="1" selected="0">
            <x v="7"/>
          </reference>
          <reference field="41" count="1">
            <x v="108"/>
          </reference>
        </references>
      </pivotArea>
    </format>
    <format dxfId="1862">
      <pivotArea dataOnly="0" labelOnly="1" fieldPosition="0">
        <references count="3">
          <reference field="8" count="1" selected="0">
            <x v="3"/>
          </reference>
          <reference field="12" count="1" selected="0">
            <x v="8"/>
          </reference>
          <reference field="41" count="1">
            <x v="67"/>
          </reference>
        </references>
      </pivotArea>
    </format>
    <format dxfId="1861">
      <pivotArea dataOnly="0" labelOnly="1" fieldPosition="0">
        <references count="3">
          <reference field="8" count="1" selected="0">
            <x v="4"/>
          </reference>
          <reference field="12" count="1" selected="0">
            <x v="17"/>
          </reference>
          <reference field="41" count="1">
            <x v="67"/>
          </reference>
        </references>
      </pivotArea>
    </format>
    <format dxfId="1860">
      <pivotArea dataOnly="0" labelOnly="1" fieldPosition="0">
        <references count="3">
          <reference field="8" count="1" selected="0">
            <x v="4"/>
          </reference>
          <reference field="12" count="1" selected="0">
            <x v="24"/>
          </reference>
          <reference field="41" count="1">
            <x v="67"/>
          </reference>
        </references>
      </pivotArea>
    </format>
    <format dxfId="1859">
      <pivotArea dataOnly="0" labelOnly="1" fieldPosition="0">
        <references count="3">
          <reference field="8" count="1" selected="0">
            <x v="4"/>
          </reference>
          <reference field="12" count="1" selected="0">
            <x v="39"/>
          </reference>
          <reference field="41" count="1">
            <x v="2"/>
          </reference>
        </references>
      </pivotArea>
    </format>
    <format dxfId="1858">
      <pivotArea dataOnly="0" labelOnly="1" fieldPosition="0">
        <references count="3">
          <reference field="8" count="1" selected="0">
            <x v="4"/>
          </reference>
          <reference field="12" count="1" selected="0">
            <x v="40"/>
          </reference>
          <reference field="41" count="1">
            <x v="67"/>
          </reference>
        </references>
      </pivotArea>
    </format>
    <format dxfId="1857">
      <pivotArea dataOnly="0" labelOnly="1" fieldPosition="0">
        <references count="3">
          <reference field="8" count="1" selected="0">
            <x v="4"/>
          </reference>
          <reference field="12" count="1" selected="0">
            <x v="183"/>
          </reference>
          <reference field="41" count="1">
            <x v="67"/>
          </reference>
        </references>
      </pivotArea>
    </format>
    <format dxfId="1856">
      <pivotArea dataOnly="0" labelOnly="1" fieldPosition="0">
        <references count="3">
          <reference field="8" count="1" selected="0">
            <x v="4"/>
          </reference>
          <reference field="12" count="1" selected="0">
            <x v="184"/>
          </reference>
          <reference field="41" count="1">
            <x v="67"/>
          </reference>
        </references>
      </pivotArea>
    </format>
    <format dxfId="1855">
      <pivotArea dataOnly="0" labelOnly="1" fieldPosition="0">
        <references count="3">
          <reference field="8" count="1" selected="0">
            <x v="4"/>
          </reference>
          <reference field="12" count="1" selected="0">
            <x v="212"/>
          </reference>
          <reference field="41" count="1">
            <x v="67"/>
          </reference>
        </references>
      </pivotArea>
    </format>
    <format dxfId="1854">
      <pivotArea dataOnly="0" labelOnly="1" fieldPosition="0">
        <references count="3">
          <reference field="8" count="1" selected="0">
            <x v="4"/>
          </reference>
          <reference field="12" count="1" selected="0">
            <x v="213"/>
          </reference>
          <reference field="41" count="1">
            <x v="67"/>
          </reference>
        </references>
      </pivotArea>
    </format>
    <format dxfId="1853">
      <pivotArea field="41"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Tabla dinámica4"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rowHeaderCaption="PROCESO">
  <location ref="B10:D96" firstHeaderRow="1" firstDataRow="1" firstDataCol="3" rowPageCount="3" colPageCount="1"/>
  <pivotFields count="49">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h="1" x="1"/>
        <item h="1" x="2"/>
        <item h="1" x="3"/>
        <item x="0"/>
      </items>
    </pivotField>
    <pivotField showAll="0" defaultSubtotal="0"/>
    <pivotField axis="axisRow" outline="0" showAll="0" defaultSubtotal="0">
      <items count="38">
        <item x="4"/>
        <item x="5"/>
        <item x="6"/>
        <item x="3"/>
        <item x="7"/>
        <item x="0"/>
        <item x="1"/>
        <item x="2"/>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defaultSubtotal="0"/>
    <pivotField showAll="0" defaultSubtotal="0"/>
    <pivotField showAll="0" defaultSubtotal="0"/>
    <pivotField axis="axisRow" outline="0" showAll="0" defaultSubtotal="0">
      <items count="238">
        <item x="22"/>
        <item x="23"/>
        <item x="7"/>
        <item x="2"/>
        <item x="0"/>
        <item x="12"/>
        <item x="6"/>
        <item x="26"/>
        <item x="25"/>
        <item x="19"/>
        <item x="9"/>
        <item x="3"/>
        <item x="38"/>
        <item x="36"/>
        <item x="35"/>
        <item x="16"/>
        <item x="5"/>
        <item x="43"/>
        <item x="33"/>
        <item x="4"/>
        <item x="1"/>
        <item x="14"/>
        <item x="15"/>
        <item x="20"/>
        <item x="46"/>
        <item x="10"/>
        <item n="Porcentaje de participación de escenarios deportivos habilitados por medio de proyectos de Iniciación y Formación deportiva en el municipio de Santiago de Cali." x="24"/>
        <item x="8"/>
        <item x="11"/>
        <item x="34"/>
        <item x="13"/>
        <item m="1" x="231"/>
        <item m="1" x="232"/>
        <item x="17"/>
        <item x="18"/>
        <item x="27"/>
        <item x="28"/>
        <item m="1" x="234"/>
        <item x="29"/>
        <item x="40"/>
        <item x="39"/>
        <item x="47"/>
        <item x="48"/>
        <item x="49"/>
        <item x="50"/>
        <item x="51"/>
        <item x="52"/>
        <item x="53"/>
        <item x="54"/>
        <item x="55"/>
        <item x="56"/>
        <item x="57"/>
        <item x="58"/>
        <item x="59"/>
        <item x="60"/>
        <item x="61"/>
        <item x="62"/>
        <item x="63"/>
        <item x="64"/>
        <item x="65"/>
        <item m="1" x="235"/>
        <item x="67"/>
        <item m="1" x="230"/>
        <item x="69"/>
        <item x="75"/>
        <item x="76"/>
        <item x="77"/>
        <item x="78"/>
        <item x="79"/>
        <item x="80"/>
        <item x="81"/>
        <item x="82"/>
        <item x="83"/>
        <item x="84"/>
        <item x="85"/>
        <item x="86"/>
        <item x="87"/>
        <item x="88"/>
        <item x="89"/>
        <item x="90"/>
        <item x="94"/>
        <item x="95"/>
        <item x="96"/>
        <item m="1" x="236"/>
        <item x="100"/>
        <item x="101"/>
        <item x="102"/>
        <item x="103"/>
        <item x="104"/>
        <item x="105"/>
        <item x="106"/>
        <item x="107"/>
        <item x="108"/>
        <item x="109"/>
        <item x="110"/>
        <item x="111"/>
        <item x="112"/>
        <item x="113"/>
        <item x="114"/>
        <item x="11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1"/>
        <item x="152"/>
        <item x="153"/>
        <item x="154"/>
        <item x="155"/>
        <item x="156"/>
        <item x="157"/>
        <item x="158"/>
        <item x="159"/>
        <item x="160"/>
        <item x="161"/>
        <item x="162"/>
        <item x="163"/>
        <item x="164"/>
        <item x="165"/>
        <item x="166"/>
        <item x="167"/>
        <item x="168"/>
        <item x="169"/>
        <item x="170"/>
        <item x="171"/>
        <item x="172"/>
        <item x="173"/>
        <item x="174"/>
        <item x="175"/>
        <item x="176"/>
        <item x="179"/>
        <item x="180"/>
        <item x="181"/>
        <item x="182"/>
        <item x="188"/>
        <item x="194"/>
        <item x="195"/>
        <item x="187"/>
        <item x="197"/>
        <item x="198"/>
        <item x="199"/>
        <item x="200"/>
        <item x="201"/>
        <item x="202"/>
        <item x="203"/>
        <item x="204"/>
        <item x="205"/>
        <item x="206"/>
        <item x="207"/>
        <item x="208"/>
        <item x="209"/>
        <item x="210"/>
        <item x="211"/>
        <item x="212"/>
        <item x="213"/>
        <item x="214"/>
        <item x="41"/>
        <item x="42"/>
        <item m="1" x="237"/>
        <item x="183"/>
        <item x="184"/>
        <item x="185"/>
        <item x="186"/>
        <item x="189"/>
        <item x="190"/>
        <item x="191"/>
        <item x="192"/>
        <item x="193"/>
        <item x="196"/>
        <item m="1" x="233"/>
        <item x="217"/>
        <item x="218"/>
        <item x="219"/>
        <item x="220"/>
        <item x="221"/>
        <item x="222"/>
        <item x="226"/>
        <item x="227"/>
        <item x="228"/>
        <item x="229"/>
        <item x="21"/>
        <item x="30"/>
        <item x="31"/>
        <item x="32"/>
        <item x="37"/>
        <item x="44"/>
        <item x="45"/>
        <item x="66"/>
        <item x="68"/>
        <item x="70"/>
        <item x="71"/>
        <item x="72"/>
        <item x="73"/>
        <item x="74"/>
        <item x="91"/>
        <item x="92"/>
        <item x="93"/>
        <item x="97"/>
        <item x="98"/>
        <item x="99"/>
        <item x="116"/>
        <item x="117"/>
        <item x="118"/>
        <item x="150"/>
        <item x="177"/>
        <item x="178"/>
        <item x="215"/>
        <item x="223"/>
        <item x="224"/>
        <item x="225"/>
        <item x="216"/>
      </items>
    </pivotField>
    <pivotField showAll="0" defaultSubtotal="0"/>
    <pivotField axis="axisPage" multipleItemSelectionAllowed="1" showAll="0" defaultSubtotal="0">
      <items count="5">
        <item x="0"/>
        <item h="1" x="2"/>
        <item h="1" x="1"/>
        <item h="1" x="3"/>
        <item m="1"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7">
        <item h="1" x="2"/>
        <item x="5"/>
        <item x="4"/>
        <item x="3"/>
        <item x="0"/>
        <item x="1"/>
        <item h="1" m="1"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items count="125">
        <item x="20"/>
        <item m="1" x="112"/>
        <item x="9"/>
        <item m="1" x="122"/>
        <item x="79"/>
        <item m="1" x="97"/>
        <item x="0"/>
        <item x="28"/>
        <item x="32"/>
        <item x="30"/>
        <item x="4"/>
        <item x="2"/>
        <item x="1"/>
        <item x="3"/>
        <item x="5"/>
        <item x="6"/>
        <item x="7"/>
        <item x="8"/>
        <item m="1" x="124"/>
        <item x="11"/>
        <item x="12"/>
        <item x="13"/>
        <item x="14"/>
        <item m="1" x="105"/>
        <item x="17"/>
        <item x="82"/>
        <item x="19"/>
        <item x="21"/>
        <item m="1" x="118"/>
        <item m="1" x="116"/>
        <item x="24"/>
        <item x="25"/>
        <item x="26"/>
        <item x="27"/>
        <item x="29"/>
        <item x="31"/>
        <item x="33"/>
        <item x="34"/>
        <item x="36"/>
        <item m="1" x="121"/>
        <item m="1" x="115"/>
        <item x="49"/>
        <item m="1" x="106"/>
        <item m="1" x="99"/>
        <item m="1" x="113"/>
        <item m="1" x="102"/>
        <item m="1" x="101"/>
        <item m="1" x="109"/>
        <item m="1" x="108"/>
        <item x="66"/>
        <item m="1" x="98"/>
        <item m="1" x="94"/>
        <item m="1" x="104"/>
        <item x="52"/>
        <item x="53"/>
        <item x="54"/>
        <item x="55"/>
        <item x="56"/>
        <item x="58"/>
        <item x="60"/>
        <item x="61"/>
        <item x="63"/>
        <item m="1" x="111"/>
        <item m="1" x="114"/>
        <item m="1" x="110"/>
        <item x="68"/>
        <item x="69"/>
        <item x="70"/>
        <item x="71"/>
        <item m="1" x="95"/>
        <item m="1" x="120"/>
        <item m="1" x="119"/>
        <item m="1" x="107"/>
        <item x="77"/>
        <item x="80"/>
        <item x="83"/>
        <item m="1" x="100"/>
        <item x="86"/>
        <item x="87"/>
        <item m="1" x="96"/>
        <item x="89"/>
        <item m="1" x="123"/>
        <item x="93"/>
        <item m="1" x="117"/>
        <item m="1" x="103"/>
        <item x="81"/>
        <item x="10"/>
        <item x="15"/>
        <item x="16"/>
        <item x="18"/>
        <item x="22"/>
        <item x="23"/>
        <item x="35"/>
        <item x="37"/>
        <item x="38"/>
        <item x="39"/>
        <item x="40"/>
        <item x="41"/>
        <item x="42"/>
        <item x="43"/>
        <item x="44"/>
        <item x="45"/>
        <item x="46"/>
        <item x="47"/>
        <item x="48"/>
        <item x="50"/>
        <item x="51"/>
        <item x="62"/>
        <item x="64"/>
        <item x="65"/>
        <item x="67"/>
        <item x="72"/>
        <item x="73"/>
        <item x="74"/>
        <item x="75"/>
        <item x="76"/>
        <item x="78"/>
        <item x="84"/>
        <item x="85"/>
        <item x="88"/>
        <item x="90"/>
        <item x="91"/>
        <item x="92"/>
        <item x="57"/>
        <item x="59"/>
      </items>
    </pivotField>
    <pivotField axis="axisRow" showAll="0" defaultSubtotal="0">
      <items count="130">
        <item x="98"/>
        <item x="7"/>
        <item x="33"/>
        <item x="66"/>
        <item x="42"/>
        <item x="45"/>
        <item x="114"/>
        <item x="82"/>
        <item x="40"/>
        <item x="93"/>
        <item x="35"/>
        <item x="92"/>
        <item x="90"/>
        <item x="87"/>
        <item x="46"/>
        <item x="41"/>
        <item x="125"/>
        <item x="52"/>
        <item x="89"/>
        <item m="1" x="127"/>
        <item x="95"/>
        <item x="108"/>
        <item x="80"/>
        <item x="47"/>
        <item x="86"/>
        <item x="91"/>
        <item x="10"/>
        <item x="48"/>
        <item x="34"/>
        <item x="36"/>
        <item x="50"/>
        <item x="29"/>
        <item x="63"/>
        <item x="49"/>
        <item x="9"/>
        <item x="55"/>
        <item x="61"/>
        <item m="1" x="128"/>
        <item x="84"/>
        <item x="65"/>
        <item x="97"/>
        <item x="57"/>
        <item x="2"/>
        <item x="20"/>
        <item x="110"/>
        <item x="88"/>
        <item x="83"/>
        <item x="6"/>
        <item x="62"/>
        <item x="32"/>
        <item m="1" x="126"/>
        <item x="15"/>
        <item x="25"/>
        <item x="109"/>
        <item x="16"/>
        <item x="21"/>
        <item x="28"/>
        <item x="122"/>
        <item x="14"/>
        <item x="104"/>
        <item x="113"/>
        <item x="37"/>
        <item x="22"/>
        <item x="13"/>
        <item x="59"/>
        <item x="94"/>
        <item x="56"/>
        <item x="23"/>
        <item x="70"/>
        <item x="73"/>
        <item x="74"/>
        <item x="31"/>
        <item x="30"/>
        <item x="12"/>
        <item x="11"/>
        <item x="27"/>
        <item x="76"/>
        <item x="69"/>
        <item x="18"/>
        <item x="81"/>
        <item x="43"/>
        <item x="112"/>
        <item x="4"/>
        <item x="26"/>
        <item x="85"/>
        <item x="123"/>
        <item x="107"/>
        <item x="119"/>
        <item x="54"/>
        <item x="79"/>
        <item x="105"/>
        <item x="38"/>
        <item x="117"/>
        <item x="44"/>
        <item x="67"/>
        <item x="106"/>
        <item x="71"/>
        <item x="58"/>
        <item x="51"/>
        <item x="120"/>
        <item m="1" x="129"/>
        <item x="101"/>
        <item x="96"/>
        <item x="100"/>
        <item x="103"/>
        <item x="121"/>
        <item x="64"/>
        <item x="17"/>
        <item x="24"/>
        <item x="3"/>
        <item x="68"/>
        <item x="124"/>
        <item x="60"/>
        <item x="53"/>
        <item x="8"/>
        <item x="5"/>
        <item x="118"/>
        <item x="0"/>
        <item x="72"/>
        <item x="1"/>
        <item x="111"/>
        <item x="102"/>
        <item x="115"/>
        <item x="116"/>
        <item x="99"/>
        <item x="75"/>
        <item x="77"/>
        <item x="78"/>
        <item x="19"/>
        <item x="39"/>
      </items>
    </pivotField>
    <pivotField showAll="0" defaultSubtotal="0"/>
    <pivotField numFmtId="9" showAll="0" defaultSubtotal="0">
      <items count="8">
        <item x="0"/>
        <item x="7"/>
        <item h="1" x="2"/>
        <item h="1" x="1"/>
        <item h="1" x="3"/>
        <item h="1" x="4"/>
        <item h="1" x="5"/>
        <item h="1" x="6"/>
      </items>
    </pivotField>
    <pivotField showAll="0"/>
    <pivotField showAll="0" defaultSubtotal="0"/>
    <pivotField showAll="0" defaultSubtotal="0"/>
    <pivotField showAll="0" defaultSubtotal="0"/>
    <pivotField showAll="0" defaultSubtotal="0"/>
  </pivotFields>
  <rowFields count="3">
    <field x="8"/>
    <field x="12"/>
    <field x="41"/>
  </rowFields>
  <rowItems count="86">
    <i>
      <x v="5"/>
      <x v="2"/>
      <x v="115"/>
    </i>
    <i r="1">
      <x v="3"/>
      <x v="119"/>
    </i>
    <i r="1">
      <x v="4"/>
      <x v="117"/>
    </i>
    <i r="1">
      <x v="5"/>
      <x v="26"/>
    </i>
    <i r="1">
      <x v="6"/>
      <x v="119"/>
    </i>
    <i r="1">
      <x v="10"/>
      <x v="1"/>
    </i>
    <i r="1">
      <x v="11"/>
      <x v="42"/>
    </i>
    <i r="1">
      <x v="16"/>
      <x v="82"/>
    </i>
    <i r="1">
      <x v="19"/>
      <x v="109"/>
    </i>
    <i r="1">
      <x v="20"/>
      <x v="119"/>
    </i>
    <i r="1">
      <x v="21"/>
      <x v="73"/>
    </i>
    <i r="1">
      <x v="22"/>
      <x v="63"/>
    </i>
    <i r="1">
      <x v="25"/>
      <x v="114"/>
    </i>
    <i r="1">
      <x v="27"/>
      <x v="47"/>
    </i>
    <i r="1">
      <x v="28"/>
      <x v="34"/>
    </i>
    <i r="1">
      <x v="30"/>
      <x v="74"/>
    </i>
    <i>
      <x v="7"/>
      <x/>
      <x v="43"/>
    </i>
    <i r="1">
      <x v="1"/>
      <x v="55"/>
    </i>
    <i r="1">
      <x v="26"/>
      <x v="62"/>
    </i>
    <i>
      <x v="11"/>
      <x v="50"/>
      <x v="8"/>
    </i>
    <i r="1">
      <x v="51"/>
      <x v="15"/>
    </i>
    <i r="1">
      <x v="52"/>
      <x v="4"/>
    </i>
    <i r="1">
      <x v="53"/>
      <x v="80"/>
    </i>
    <i r="1">
      <x v="54"/>
      <x v="93"/>
    </i>
    <i r="1">
      <x v="55"/>
      <x v="5"/>
    </i>
    <i>
      <x v="12"/>
      <x v="56"/>
      <x v="2"/>
    </i>
    <i r="1">
      <x v="57"/>
      <x v="2"/>
    </i>
    <i r="1">
      <x v="58"/>
      <x v="2"/>
    </i>
    <i>
      <x v="13"/>
      <x v="63"/>
      <x v="27"/>
    </i>
    <i r="1">
      <x v="214"/>
      <x v="14"/>
    </i>
    <i r="1">
      <x v="215"/>
      <x v="23"/>
    </i>
    <i r="1">
      <x v="216"/>
      <x v="33"/>
    </i>
    <i r="1">
      <x v="217"/>
      <x v="30"/>
    </i>
    <i r="1">
      <x v="218"/>
      <x v="67"/>
    </i>
    <i r="1">
      <x v="219"/>
      <x v="14"/>
    </i>
    <i r="1">
      <x v="220"/>
      <x v="67"/>
    </i>
    <i>
      <x v="16"/>
      <x v="69"/>
      <x v="113"/>
    </i>
    <i r="1">
      <x v="70"/>
      <x v="88"/>
    </i>
    <i r="1">
      <x v="71"/>
      <x v="35"/>
    </i>
    <i r="1">
      <x v="72"/>
      <x v="2"/>
    </i>
    <i r="1">
      <x v="73"/>
      <x v="66"/>
    </i>
    <i r="1">
      <x v="74"/>
      <x v="41"/>
    </i>
    <i r="1">
      <x v="75"/>
      <x v="97"/>
    </i>
    <i r="1">
      <x v="76"/>
      <x v="67"/>
    </i>
    <i r="1">
      <x v="77"/>
      <x v="67"/>
    </i>
    <i r="1">
      <x v="78"/>
      <x v="64"/>
    </i>
    <i r="1">
      <x v="79"/>
      <x v="112"/>
    </i>
    <i>
      <x v="17"/>
      <x v="80"/>
      <x v="2"/>
    </i>
    <i r="1">
      <x v="81"/>
      <x v="2"/>
    </i>
    <i r="1">
      <x v="82"/>
      <x v="2"/>
    </i>
    <i>
      <x v="18"/>
      <x v="84"/>
      <x v="36"/>
    </i>
    <i r="1">
      <x v="85"/>
      <x v="2"/>
    </i>
    <i>
      <x v="19"/>
      <x v="86"/>
      <x v="2"/>
    </i>
    <i r="1">
      <x v="88"/>
      <x v="67"/>
    </i>
    <i r="1">
      <x v="89"/>
      <x v="2"/>
    </i>
    <i>
      <x v="20"/>
      <x v="90"/>
      <x v="67"/>
    </i>
    <i r="1">
      <x v="92"/>
      <x v="48"/>
    </i>
    <i>
      <x v="21"/>
      <x v="93"/>
      <x v="32"/>
    </i>
    <i r="1">
      <x v="94"/>
      <x v="67"/>
    </i>
    <i r="1">
      <x v="95"/>
      <x v="106"/>
    </i>
    <i r="1">
      <x v="96"/>
      <x v="39"/>
    </i>
    <i>
      <x v="22"/>
      <x v="97"/>
      <x v="67"/>
    </i>
    <i r="1">
      <x v="99"/>
      <x v="94"/>
    </i>
    <i r="1">
      <x v="227"/>
      <x v="110"/>
    </i>
    <i>
      <x v="31"/>
      <x v="168"/>
      <x v="109"/>
    </i>
    <i r="1">
      <x v="169"/>
      <x v="114"/>
    </i>
    <i r="1">
      <x v="170"/>
      <x v="120"/>
    </i>
    <i>
      <x v="32"/>
      <x v="171"/>
      <x v="81"/>
    </i>
    <i r="1">
      <x v="172"/>
      <x v="2"/>
    </i>
    <i>
      <x v="33"/>
      <x v="173"/>
      <x v="60"/>
    </i>
    <i r="1">
      <x v="174"/>
      <x v="6"/>
    </i>
    <i r="1">
      <x v="175"/>
      <x v="67"/>
    </i>
    <i r="1">
      <x v="176"/>
      <x v="122"/>
    </i>
    <i r="1">
      <x v="177"/>
      <x v="123"/>
    </i>
    <i>
      <x v="34"/>
      <x v="178"/>
      <x v="67"/>
    </i>
    <i r="1">
      <x v="179"/>
      <x v="92"/>
    </i>
    <i r="1">
      <x v="180"/>
      <x v="116"/>
    </i>
    <i r="1">
      <x v="181"/>
      <x v="87"/>
    </i>
    <i r="1">
      <x v="182"/>
      <x v="99"/>
    </i>
    <i>
      <x v="35"/>
      <x v="197"/>
      <x v="57"/>
    </i>
    <i r="1">
      <x v="198"/>
      <x v="85"/>
    </i>
    <i r="1">
      <x v="199"/>
      <x v="57"/>
    </i>
    <i r="1">
      <x v="200"/>
      <x v="111"/>
    </i>
    <i r="1">
      <x v="201"/>
      <x v="16"/>
    </i>
    <i r="1">
      <x v="202"/>
      <x v="61"/>
    </i>
    <i r="1">
      <x v="237"/>
      <x v="105"/>
    </i>
  </rowItems>
  <colItems count="1">
    <i/>
  </colItems>
  <pageFields count="3">
    <pageField fld="6" hier="-1"/>
    <pageField fld="22" hier="-1"/>
    <pageField fld="14" hier="-1"/>
  </pageFields>
  <formats count="233">
    <format dxfId="1852">
      <pivotArea dataOnly="0" labelOnly="1" outline="0" fieldPosition="0">
        <references count="1">
          <reference field="6" count="0"/>
        </references>
      </pivotArea>
    </format>
    <format dxfId="1851">
      <pivotArea field="12" type="button" dataOnly="0" labelOnly="1" outline="0" axis="axisRow" fieldPosition="1"/>
    </format>
    <format dxfId="1850">
      <pivotArea dataOnly="0" labelOnly="1" outline="0" fieldPosition="0">
        <references count="1">
          <reference field="6" count="0"/>
        </references>
      </pivotArea>
    </format>
    <format dxfId="1849">
      <pivotArea field="12" type="button" dataOnly="0" labelOnly="1" outline="0" axis="axisRow" fieldPosition="1"/>
    </format>
    <format dxfId="1848">
      <pivotArea dataOnly="0" labelOnly="1" fieldPosition="0">
        <references count="2">
          <reference field="8" count="1" selected="0">
            <x v="5"/>
          </reference>
          <reference field="12" count="1">
            <x v="10"/>
          </reference>
        </references>
      </pivotArea>
    </format>
    <format dxfId="1847">
      <pivotArea dataOnly="0" labelOnly="1" fieldPosition="0">
        <references count="2">
          <reference field="8" count="1" selected="0">
            <x v="7"/>
          </reference>
          <reference field="12" count="2">
            <x v="0"/>
            <x v="26"/>
          </reference>
        </references>
      </pivotArea>
    </format>
    <format dxfId="1846">
      <pivotArea dataOnly="0" labelOnly="1" outline="0" fieldPosition="0">
        <references count="1">
          <reference field="6" count="0"/>
        </references>
      </pivotArea>
    </format>
    <format dxfId="1845">
      <pivotArea field="12" type="button" dataOnly="0" labelOnly="1" outline="0" axis="axisRow" fieldPosition="1"/>
    </format>
    <format dxfId="1844">
      <pivotArea dataOnly="0" labelOnly="1" fieldPosition="0">
        <references count="2">
          <reference field="8" count="1" selected="0">
            <x v="5"/>
          </reference>
          <reference field="12" count="1">
            <x v="10"/>
          </reference>
        </references>
      </pivotArea>
    </format>
    <format dxfId="1843">
      <pivotArea dataOnly="0" labelOnly="1" fieldPosition="0">
        <references count="2">
          <reference field="8" count="1" selected="0">
            <x v="7"/>
          </reference>
          <reference field="12" count="2">
            <x v="0"/>
            <x v="26"/>
          </reference>
        </references>
      </pivotArea>
    </format>
    <format dxfId="1842">
      <pivotArea dataOnly="0" labelOnly="1" fieldPosition="0">
        <references count="2">
          <reference field="8" count="1" selected="0">
            <x v="7"/>
          </reference>
          <reference field="12" count="1">
            <x v="26"/>
          </reference>
        </references>
      </pivotArea>
    </format>
    <format dxfId="1841">
      <pivotArea dataOnly="0" labelOnly="1" fieldPosition="0">
        <references count="1">
          <reference field="8" count="1">
            <x v="7"/>
          </reference>
        </references>
      </pivotArea>
    </format>
    <format dxfId="1840">
      <pivotArea field="8" type="button" dataOnly="0" labelOnly="1" outline="0" axis="axisRow" fieldPosition="0"/>
    </format>
    <format dxfId="1839">
      <pivotArea field="12" type="button" dataOnly="0" labelOnly="1" outline="0" axis="axisRow" fieldPosition="1"/>
    </format>
    <format dxfId="1838">
      <pivotArea field="40" type="button" dataOnly="0" labelOnly="1" outline="0"/>
    </format>
    <format dxfId="1837">
      <pivotArea dataOnly="0" labelOnly="1" fieldPosition="0">
        <references count="1">
          <reference field="8" count="3">
            <x v="12"/>
            <x v="13"/>
            <x v="21"/>
          </reference>
        </references>
      </pivotArea>
    </format>
    <format dxfId="1836">
      <pivotArea dataOnly="0" labelOnly="1" fieldPosition="0">
        <references count="1">
          <reference field="8" count="15">
            <x v="5"/>
            <x v="7"/>
            <x v="11"/>
            <x v="12"/>
            <x v="13"/>
            <x v="16"/>
            <x v="17"/>
            <x v="18"/>
            <x v="19"/>
            <x v="20"/>
            <x v="21"/>
            <x v="22"/>
            <x v="31"/>
            <x v="32"/>
            <x v="33"/>
          </reference>
        </references>
      </pivotArea>
    </format>
    <format dxfId="1835">
      <pivotArea dataOnly="0" outline="0" fieldPosition="0">
        <references count="1">
          <reference field="8" count="1">
            <x v="33"/>
          </reference>
        </references>
      </pivotArea>
    </format>
    <format dxfId="1834">
      <pivotArea dataOnly="0" outline="0" fieldPosition="0">
        <references count="1">
          <reference field="8" count="1">
            <x v="31"/>
          </reference>
        </references>
      </pivotArea>
    </format>
    <format dxfId="1833">
      <pivotArea dataOnly="0" outline="0" fieldPosition="0">
        <references count="1">
          <reference field="8" count="1">
            <x v="21"/>
          </reference>
        </references>
      </pivotArea>
    </format>
    <format dxfId="1832">
      <pivotArea dataOnly="0" outline="0" fieldPosition="0">
        <references count="1">
          <reference field="8" count="1">
            <x v="19"/>
          </reference>
        </references>
      </pivotArea>
    </format>
    <format dxfId="1831">
      <pivotArea dataOnly="0" outline="0" fieldPosition="0">
        <references count="1">
          <reference field="8" count="1">
            <x v="17"/>
          </reference>
        </references>
      </pivotArea>
    </format>
    <format dxfId="1830">
      <pivotArea dataOnly="0" outline="0" fieldPosition="0">
        <references count="1">
          <reference field="8" count="1">
            <x v="13"/>
          </reference>
        </references>
      </pivotArea>
    </format>
    <format dxfId="1829">
      <pivotArea dataOnly="0" outline="0" fieldPosition="0">
        <references count="1">
          <reference field="8" count="1">
            <x v="11"/>
          </reference>
        </references>
      </pivotArea>
    </format>
    <format dxfId="1828">
      <pivotArea dataOnly="0" outline="0" fieldPosition="0">
        <references count="1">
          <reference field="8" count="1">
            <x v="5"/>
          </reference>
        </references>
      </pivotArea>
    </format>
    <format dxfId="1827">
      <pivotArea dataOnly="0" labelOnly="1" fieldPosition="0">
        <references count="1">
          <reference field="12" count="0"/>
        </references>
      </pivotArea>
    </format>
    <format dxfId="1826">
      <pivotArea dataOnly="0" labelOnly="1" fieldPosition="0">
        <references count="1">
          <reference field="12" count="0"/>
        </references>
      </pivotArea>
    </format>
    <format dxfId="1825">
      <pivotArea dataOnly="0" labelOnly="1" fieldPosition="0">
        <references count="1">
          <reference field="8" count="0"/>
        </references>
      </pivotArea>
    </format>
    <format dxfId="1824">
      <pivotArea field="43" type="button" dataOnly="0" labelOnly="1" outline="0"/>
    </format>
    <format dxfId="1823">
      <pivotArea field="43" type="button" dataOnly="0" labelOnly="1" outline="0"/>
    </format>
    <format dxfId="1822">
      <pivotArea field="8" type="button" dataOnly="0" labelOnly="1" outline="0" axis="axisRow" fieldPosition="0"/>
    </format>
    <format dxfId="1821">
      <pivotArea field="12" type="button" dataOnly="0" labelOnly="1" outline="0" axis="axisRow" fieldPosition="1"/>
    </format>
    <format dxfId="1820">
      <pivotArea field="40" type="button" dataOnly="0" labelOnly="1" outline="0"/>
    </format>
    <format dxfId="1819">
      <pivotArea field="12" type="button" dataOnly="0" labelOnly="1" outline="0" axis="axisRow" fieldPosition="1"/>
    </format>
    <format dxfId="1818">
      <pivotArea dataOnly="0" labelOnly="1" fieldPosition="0">
        <references count="2">
          <reference field="8" count="1" selected="0">
            <x v="5"/>
          </reference>
          <reference field="12" count="1">
            <x v="10"/>
          </reference>
        </references>
      </pivotArea>
    </format>
    <format dxfId="1817">
      <pivotArea dataOnly="0" labelOnly="1" fieldPosition="0">
        <references count="2">
          <reference field="8" count="1" selected="0">
            <x v="7"/>
          </reference>
          <reference field="12" count="2">
            <x v="0"/>
            <x v="26"/>
          </reference>
        </references>
      </pivotArea>
    </format>
    <format dxfId="1816">
      <pivotArea dataOnly="0" labelOnly="1" fieldPosition="0">
        <references count="2">
          <reference field="8" count="1" selected="0">
            <x v="11"/>
          </reference>
          <reference field="12" count="5">
            <x v="50"/>
            <x v="51"/>
            <x v="52"/>
            <x v="53"/>
            <x v="54"/>
          </reference>
        </references>
      </pivotArea>
    </format>
    <format dxfId="1815">
      <pivotArea dataOnly="0" labelOnly="1" fieldPosition="0">
        <references count="2">
          <reference field="8" count="1" selected="0">
            <x v="12"/>
          </reference>
          <reference field="12" count="3">
            <x v="56"/>
            <x v="57"/>
            <x v="58"/>
          </reference>
        </references>
      </pivotArea>
    </format>
    <format dxfId="1814">
      <pivotArea dataOnly="0" labelOnly="1" fieldPosition="0">
        <references count="2">
          <reference field="8" count="1" selected="0">
            <x v="13"/>
          </reference>
          <reference field="12" count="3">
            <x v="60"/>
            <x v="61"/>
            <x v="63"/>
          </reference>
        </references>
      </pivotArea>
    </format>
    <format dxfId="1813">
      <pivotArea dataOnly="0" labelOnly="1" fieldPosition="0">
        <references count="2">
          <reference field="8" count="1" selected="0">
            <x v="16"/>
          </reference>
          <reference field="12" count="5">
            <x v="74"/>
            <x v="75"/>
            <x v="76"/>
            <x v="78"/>
            <x v="79"/>
          </reference>
        </references>
      </pivotArea>
    </format>
    <format dxfId="1812">
      <pivotArea dataOnly="0" labelOnly="1" fieldPosition="0">
        <references count="2">
          <reference field="8" count="1" selected="0">
            <x v="17"/>
          </reference>
          <reference field="12" count="3">
            <x v="80"/>
            <x v="81"/>
            <x v="82"/>
          </reference>
        </references>
      </pivotArea>
    </format>
    <format dxfId="1811">
      <pivotArea dataOnly="0" labelOnly="1" fieldPosition="0">
        <references count="2">
          <reference field="8" count="1" selected="0">
            <x v="18"/>
          </reference>
          <reference field="12" count="2">
            <x v="84"/>
            <x v="85"/>
          </reference>
        </references>
      </pivotArea>
    </format>
    <format dxfId="1810">
      <pivotArea dataOnly="0" labelOnly="1" fieldPosition="0">
        <references count="2">
          <reference field="8" count="1" selected="0">
            <x v="19"/>
          </reference>
          <reference field="12" count="1">
            <x v="86"/>
          </reference>
        </references>
      </pivotArea>
    </format>
    <format dxfId="1809">
      <pivotArea dataOnly="0" labelOnly="1" fieldPosition="0">
        <references count="2">
          <reference field="8" count="1" selected="0">
            <x v="20"/>
          </reference>
          <reference field="12" count="1">
            <x v="90"/>
          </reference>
        </references>
      </pivotArea>
    </format>
    <format dxfId="1808">
      <pivotArea dataOnly="0" labelOnly="1" fieldPosition="0">
        <references count="2">
          <reference field="8" count="1" selected="0">
            <x v="21"/>
          </reference>
          <reference field="12" count="4">
            <x v="93"/>
            <x v="94"/>
            <x v="95"/>
            <x v="96"/>
          </reference>
        </references>
      </pivotArea>
    </format>
    <format dxfId="1807">
      <pivotArea dataOnly="0" labelOnly="1" fieldPosition="0">
        <references count="2">
          <reference field="8" count="1" selected="0">
            <x v="22"/>
          </reference>
          <reference field="12" count="3">
            <x v="97"/>
            <x v="98"/>
            <x v="99"/>
          </reference>
        </references>
      </pivotArea>
    </format>
    <format dxfId="1806">
      <pivotArea dataOnly="0" labelOnly="1" fieldPosition="0">
        <references count="2">
          <reference field="8" count="1" selected="0">
            <x v="32"/>
          </reference>
          <reference field="12" count="2">
            <x v="171"/>
            <x v="172"/>
          </reference>
        </references>
      </pivotArea>
    </format>
    <format dxfId="1805">
      <pivotArea dataOnly="0" labelOnly="1" fieldPosition="0">
        <references count="2">
          <reference field="8" count="1" selected="0">
            <x v="33"/>
          </reference>
          <reference field="12" count="5">
            <x v="173"/>
            <x v="174"/>
            <x v="175"/>
            <x v="176"/>
            <x v="177"/>
          </reference>
        </references>
      </pivotArea>
    </format>
    <format dxfId="1804">
      <pivotArea dataOnly="0" labelOnly="1" fieldPosition="0">
        <references count="2">
          <reference field="8" count="1" selected="0">
            <x v="34"/>
          </reference>
          <reference field="12" count="1">
            <x v="181"/>
          </reference>
        </references>
      </pivotArea>
    </format>
    <format dxfId="1803">
      <pivotArea dataOnly="0" labelOnly="1" fieldPosition="0">
        <references count="2">
          <reference field="8" count="1" selected="0">
            <x v="35"/>
          </reference>
          <reference field="12" count="7">
            <x v="196"/>
            <x v="197"/>
            <x v="198"/>
            <x v="199"/>
            <x v="200"/>
            <x v="201"/>
            <x v="202"/>
          </reference>
        </references>
      </pivotArea>
    </format>
    <format dxfId="1802">
      <pivotArea dataOnly="0" labelOnly="1" fieldPosition="0">
        <references count="2">
          <reference field="8" count="1" selected="0">
            <x v="16"/>
          </reference>
          <reference field="12" count="1">
            <x v="74"/>
          </reference>
        </references>
      </pivotArea>
    </format>
    <format dxfId="1801">
      <pivotArea dataOnly="0" labelOnly="1" fieldPosition="0">
        <references count="1">
          <reference field="8" count="16">
            <x v="5"/>
            <x v="7"/>
            <x v="11"/>
            <x v="12"/>
            <x v="13"/>
            <x v="16"/>
            <x v="17"/>
            <x v="18"/>
            <x v="19"/>
            <x v="20"/>
            <x v="21"/>
            <x v="22"/>
            <x v="32"/>
            <x v="33"/>
            <x v="34"/>
            <x v="35"/>
          </reference>
        </references>
      </pivotArea>
    </format>
    <format dxfId="1800">
      <pivotArea dataOnly="0" labelOnly="1" fieldPosition="0">
        <references count="1">
          <reference field="8" count="1">
            <x v="35"/>
          </reference>
        </references>
      </pivotArea>
    </format>
    <format dxfId="1799">
      <pivotArea field="41" type="button" dataOnly="0" labelOnly="1" outline="0" axis="axisRow" fieldPosition="2"/>
    </format>
    <format dxfId="1798">
      <pivotArea dataOnly="0" labelOnly="1" fieldPosition="0">
        <references count="3">
          <reference field="8" count="1" selected="0">
            <x v="5"/>
          </reference>
          <reference field="12" count="1" selected="0">
            <x v="2"/>
          </reference>
          <reference field="41" count="1">
            <x v="115"/>
          </reference>
        </references>
      </pivotArea>
    </format>
    <format dxfId="1797">
      <pivotArea dataOnly="0" labelOnly="1" fieldPosition="0">
        <references count="3">
          <reference field="8" count="1" selected="0">
            <x v="5"/>
          </reference>
          <reference field="12" count="1" selected="0">
            <x v="3"/>
          </reference>
          <reference field="41" count="1">
            <x v="119"/>
          </reference>
        </references>
      </pivotArea>
    </format>
    <format dxfId="1796">
      <pivotArea dataOnly="0" labelOnly="1" fieldPosition="0">
        <references count="3">
          <reference field="8" count="1" selected="0">
            <x v="5"/>
          </reference>
          <reference field="12" count="1" selected="0">
            <x v="4"/>
          </reference>
          <reference field="41" count="1">
            <x v="117"/>
          </reference>
        </references>
      </pivotArea>
    </format>
    <format dxfId="1795">
      <pivotArea dataOnly="0" labelOnly="1" fieldPosition="0">
        <references count="3">
          <reference field="8" count="1" selected="0">
            <x v="5"/>
          </reference>
          <reference field="12" count="1" selected="0">
            <x v="5"/>
          </reference>
          <reference field="41" count="1">
            <x v="26"/>
          </reference>
        </references>
      </pivotArea>
    </format>
    <format dxfId="1794">
      <pivotArea dataOnly="0" labelOnly="1" fieldPosition="0">
        <references count="3">
          <reference field="8" count="1" selected="0">
            <x v="5"/>
          </reference>
          <reference field="12" count="1" selected="0">
            <x v="6"/>
          </reference>
          <reference field="41" count="1">
            <x v="119"/>
          </reference>
        </references>
      </pivotArea>
    </format>
    <format dxfId="1793">
      <pivotArea dataOnly="0" labelOnly="1" fieldPosition="0">
        <references count="3">
          <reference field="8" count="1" selected="0">
            <x v="5"/>
          </reference>
          <reference field="12" count="1" selected="0">
            <x v="10"/>
          </reference>
          <reference field="41" count="1">
            <x v="1"/>
          </reference>
        </references>
      </pivotArea>
    </format>
    <format dxfId="1792">
      <pivotArea dataOnly="0" labelOnly="1" fieldPosition="0">
        <references count="3">
          <reference field="8" count="1" selected="0">
            <x v="5"/>
          </reference>
          <reference field="12" count="1" selected="0">
            <x v="11"/>
          </reference>
          <reference field="41" count="1">
            <x v="42"/>
          </reference>
        </references>
      </pivotArea>
    </format>
    <format dxfId="1791">
      <pivotArea dataOnly="0" labelOnly="1" fieldPosition="0">
        <references count="3">
          <reference field="8" count="1" selected="0">
            <x v="5"/>
          </reference>
          <reference field="12" count="1" selected="0">
            <x v="16"/>
          </reference>
          <reference field="41" count="1">
            <x v="82"/>
          </reference>
        </references>
      </pivotArea>
    </format>
    <format dxfId="1790">
      <pivotArea dataOnly="0" labelOnly="1" fieldPosition="0">
        <references count="3">
          <reference field="8" count="1" selected="0">
            <x v="5"/>
          </reference>
          <reference field="12" count="1" selected="0">
            <x v="19"/>
          </reference>
          <reference field="41" count="1">
            <x v="109"/>
          </reference>
        </references>
      </pivotArea>
    </format>
    <format dxfId="1789">
      <pivotArea dataOnly="0" labelOnly="1" fieldPosition="0">
        <references count="3">
          <reference field="8" count="1" selected="0">
            <x v="5"/>
          </reference>
          <reference field="12" count="1" selected="0">
            <x v="20"/>
          </reference>
          <reference field="41" count="1">
            <x v="119"/>
          </reference>
        </references>
      </pivotArea>
    </format>
    <format dxfId="1788">
      <pivotArea dataOnly="0" labelOnly="1" fieldPosition="0">
        <references count="3">
          <reference field="8" count="1" selected="0">
            <x v="5"/>
          </reference>
          <reference field="12" count="1" selected="0">
            <x v="21"/>
          </reference>
          <reference field="41" count="1">
            <x v="73"/>
          </reference>
        </references>
      </pivotArea>
    </format>
    <format dxfId="1787">
      <pivotArea dataOnly="0" labelOnly="1" fieldPosition="0">
        <references count="3">
          <reference field="8" count="1" selected="0">
            <x v="5"/>
          </reference>
          <reference field="12" count="1" selected="0">
            <x v="22"/>
          </reference>
          <reference field="41" count="1">
            <x v="63"/>
          </reference>
        </references>
      </pivotArea>
    </format>
    <format dxfId="1786">
      <pivotArea dataOnly="0" labelOnly="1" fieldPosition="0">
        <references count="3">
          <reference field="8" count="1" selected="0">
            <x v="5"/>
          </reference>
          <reference field="12" count="1" selected="0">
            <x v="25"/>
          </reference>
          <reference field="41" count="1">
            <x v="114"/>
          </reference>
        </references>
      </pivotArea>
    </format>
    <format dxfId="1785">
      <pivotArea dataOnly="0" labelOnly="1" fieldPosition="0">
        <references count="3">
          <reference field="8" count="1" selected="0">
            <x v="5"/>
          </reference>
          <reference field="12" count="1" selected="0">
            <x v="27"/>
          </reference>
          <reference field="41" count="1">
            <x v="47"/>
          </reference>
        </references>
      </pivotArea>
    </format>
    <format dxfId="1784">
      <pivotArea dataOnly="0" labelOnly="1" fieldPosition="0">
        <references count="3">
          <reference field="8" count="1" selected="0">
            <x v="5"/>
          </reference>
          <reference field="12" count="1" selected="0">
            <x v="28"/>
          </reference>
          <reference field="41" count="1">
            <x v="34"/>
          </reference>
        </references>
      </pivotArea>
    </format>
    <format dxfId="1783">
      <pivotArea dataOnly="0" labelOnly="1" fieldPosition="0">
        <references count="3">
          <reference field="8" count="1" selected="0">
            <x v="5"/>
          </reference>
          <reference field="12" count="1" selected="0">
            <x v="30"/>
          </reference>
          <reference field="41" count="1">
            <x v="74"/>
          </reference>
        </references>
      </pivotArea>
    </format>
    <format dxfId="1782">
      <pivotArea dataOnly="0" labelOnly="1" fieldPosition="0">
        <references count="3">
          <reference field="8" count="1" selected="0">
            <x v="7"/>
          </reference>
          <reference field="12" count="1" selected="0">
            <x v="0"/>
          </reference>
          <reference field="41" count="1">
            <x v="43"/>
          </reference>
        </references>
      </pivotArea>
    </format>
    <format dxfId="1781">
      <pivotArea dataOnly="0" labelOnly="1" fieldPosition="0">
        <references count="3">
          <reference field="8" count="1" selected="0">
            <x v="7"/>
          </reference>
          <reference field="12" count="1" selected="0">
            <x v="1"/>
          </reference>
          <reference field="41" count="1">
            <x v="55"/>
          </reference>
        </references>
      </pivotArea>
    </format>
    <format dxfId="1780">
      <pivotArea dataOnly="0" labelOnly="1" fieldPosition="0">
        <references count="3">
          <reference field="8" count="1" selected="0">
            <x v="7"/>
          </reference>
          <reference field="12" count="1" selected="0">
            <x v="26"/>
          </reference>
          <reference field="41" count="1">
            <x v="62"/>
          </reference>
        </references>
      </pivotArea>
    </format>
    <format dxfId="1779">
      <pivotArea dataOnly="0" labelOnly="1" fieldPosition="0">
        <references count="3">
          <reference field="8" count="1" selected="0">
            <x v="11"/>
          </reference>
          <reference field="12" count="1" selected="0">
            <x v="50"/>
          </reference>
          <reference field="41" count="1">
            <x v="8"/>
          </reference>
        </references>
      </pivotArea>
    </format>
    <format dxfId="1778">
      <pivotArea dataOnly="0" labelOnly="1" fieldPosition="0">
        <references count="3">
          <reference field="8" count="1" selected="0">
            <x v="11"/>
          </reference>
          <reference field="12" count="1" selected="0">
            <x v="51"/>
          </reference>
          <reference field="41" count="1">
            <x v="15"/>
          </reference>
        </references>
      </pivotArea>
    </format>
    <format dxfId="1777">
      <pivotArea dataOnly="0" labelOnly="1" fieldPosition="0">
        <references count="3">
          <reference field="8" count="1" selected="0">
            <x v="11"/>
          </reference>
          <reference field="12" count="1" selected="0">
            <x v="52"/>
          </reference>
          <reference field="41" count="1">
            <x v="4"/>
          </reference>
        </references>
      </pivotArea>
    </format>
    <format dxfId="1776">
      <pivotArea dataOnly="0" labelOnly="1" fieldPosition="0">
        <references count="3">
          <reference field="8" count="1" selected="0">
            <x v="11"/>
          </reference>
          <reference field="12" count="1" selected="0">
            <x v="53"/>
          </reference>
          <reference field="41" count="1">
            <x v="80"/>
          </reference>
        </references>
      </pivotArea>
    </format>
    <format dxfId="1775">
      <pivotArea dataOnly="0" labelOnly="1" fieldPosition="0">
        <references count="3">
          <reference field="8" count="1" selected="0">
            <x v="11"/>
          </reference>
          <reference field="12" count="1" selected="0">
            <x v="54"/>
          </reference>
          <reference field="41" count="1">
            <x v="93"/>
          </reference>
        </references>
      </pivotArea>
    </format>
    <format dxfId="1774">
      <pivotArea dataOnly="0" labelOnly="1" fieldPosition="0">
        <references count="3">
          <reference field="8" count="1" selected="0">
            <x v="11"/>
          </reference>
          <reference field="12" count="1" selected="0">
            <x v="55"/>
          </reference>
          <reference field="41" count="1">
            <x v="5"/>
          </reference>
        </references>
      </pivotArea>
    </format>
    <format dxfId="1773">
      <pivotArea dataOnly="0" labelOnly="1" fieldPosition="0">
        <references count="3">
          <reference field="8" count="1" selected="0">
            <x v="12"/>
          </reference>
          <reference field="12" count="1" selected="0">
            <x v="56"/>
          </reference>
          <reference field="41" count="1">
            <x v="2"/>
          </reference>
        </references>
      </pivotArea>
    </format>
    <format dxfId="1772">
      <pivotArea dataOnly="0" labelOnly="1" fieldPosition="0">
        <references count="3">
          <reference field="8" count="1" selected="0">
            <x v="12"/>
          </reference>
          <reference field="12" count="1" selected="0">
            <x v="57"/>
          </reference>
          <reference field="41" count="1">
            <x v="2"/>
          </reference>
        </references>
      </pivotArea>
    </format>
    <format dxfId="1771">
      <pivotArea dataOnly="0" labelOnly="1" fieldPosition="0">
        <references count="3">
          <reference field="8" count="1" selected="0">
            <x v="12"/>
          </reference>
          <reference field="12" count="1" selected="0">
            <x v="58"/>
          </reference>
          <reference field="41" count="1">
            <x v="2"/>
          </reference>
        </references>
      </pivotArea>
    </format>
    <format dxfId="1770">
      <pivotArea dataOnly="0" labelOnly="1" fieldPosition="0">
        <references count="3">
          <reference field="8" count="1" selected="0">
            <x v="13"/>
          </reference>
          <reference field="12" count="1" selected="0">
            <x v="63"/>
          </reference>
          <reference field="41" count="1">
            <x v="27"/>
          </reference>
        </references>
      </pivotArea>
    </format>
    <format dxfId="1769">
      <pivotArea dataOnly="0" labelOnly="1" fieldPosition="0">
        <references count="3">
          <reference field="8" count="1" selected="0">
            <x v="13"/>
          </reference>
          <reference field="12" count="1" selected="0">
            <x v="214"/>
          </reference>
          <reference field="41" count="1">
            <x v="14"/>
          </reference>
        </references>
      </pivotArea>
    </format>
    <format dxfId="1768">
      <pivotArea dataOnly="0" labelOnly="1" fieldPosition="0">
        <references count="3">
          <reference field="8" count="1" selected="0">
            <x v="13"/>
          </reference>
          <reference field="12" count="1" selected="0">
            <x v="215"/>
          </reference>
          <reference field="41" count="1">
            <x v="23"/>
          </reference>
        </references>
      </pivotArea>
    </format>
    <format dxfId="1767">
      <pivotArea dataOnly="0" labelOnly="1" fieldPosition="0">
        <references count="3">
          <reference field="8" count="1" selected="0">
            <x v="13"/>
          </reference>
          <reference field="12" count="1" selected="0">
            <x v="216"/>
          </reference>
          <reference field="41" count="1">
            <x v="33"/>
          </reference>
        </references>
      </pivotArea>
    </format>
    <format dxfId="1766">
      <pivotArea dataOnly="0" labelOnly="1" fieldPosition="0">
        <references count="3">
          <reference field="8" count="1" selected="0">
            <x v="13"/>
          </reference>
          <reference field="12" count="1" selected="0">
            <x v="217"/>
          </reference>
          <reference field="41" count="1">
            <x v="30"/>
          </reference>
        </references>
      </pivotArea>
    </format>
    <format dxfId="1765">
      <pivotArea dataOnly="0" labelOnly="1" fieldPosition="0">
        <references count="3">
          <reference field="8" count="1" selected="0">
            <x v="13"/>
          </reference>
          <reference field="12" count="1" selected="0">
            <x v="218"/>
          </reference>
          <reference field="41" count="1">
            <x v="67"/>
          </reference>
        </references>
      </pivotArea>
    </format>
    <format dxfId="1764">
      <pivotArea dataOnly="0" labelOnly="1" fieldPosition="0">
        <references count="3">
          <reference field="8" count="1" selected="0">
            <x v="13"/>
          </reference>
          <reference field="12" count="1" selected="0">
            <x v="219"/>
          </reference>
          <reference field="41" count="1">
            <x v="14"/>
          </reference>
        </references>
      </pivotArea>
    </format>
    <format dxfId="1763">
      <pivotArea dataOnly="0" labelOnly="1" fieldPosition="0">
        <references count="3">
          <reference field="8" count="1" selected="0">
            <x v="13"/>
          </reference>
          <reference field="12" count="1" selected="0">
            <x v="220"/>
          </reference>
          <reference field="41" count="1">
            <x v="67"/>
          </reference>
        </references>
      </pivotArea>
    </format>
    <format dxfId="1762">
      <pivotArea dataOnly="0" labelOnly="1" fieldPosition="0">
        <references count="3">
          <reference field="8" count="1" selected="0">
            <x v="16"/>
          </reference>
          <reference field="12" count="1" selected="0">
            <x v="69"/>
          </reference>
          <reference field="41" count="1">
            <x v="113"/>
          </reference>
        </references>
      </pivotArea>
    </format>
    <format dxfId="1761">
      <pivotArea dataOnly="0" labelOnly="1" fieldPosition="0">
        <references count="3">
          <reference field="8" count="1" selected="0">
            <x v="16"/>
          </reference>
          <reference field="12" count="1" selected="0">
            <x v="70"/>
          </reference>
          <reference field="41" count="1">
            <x v="88"/>
          </reference>
        </references>
      </pivotArea>
    </format>
    <format dxfId="1760">
      <pivotArea dataOnly="0" labelOnly="1" fieldPosition="0">
        <references count="3">
          <reference field="8" count="1" selected="0">
            <x v="16"/>
          </reference>
          <reference field="12" count="1" selected="0">
            <x v="71"/>
          </reference>
          <reference field="41" count="1">
            <x v="35"/>
          </reference>
        </references>
      </pivotArea>
    </format>
    <format dxfId="1759">
      <pivotArea dataOnly="0" labelOnly="1" fieldPosition="0">
        <references count="3">
          <reference field="8" count="1" selected="0">
            <x v="16"/>
          </reference>
          <reference field="12" count="1" selected="0">
            <x v="72"/>
          </reference>
          <reference field="41" count="1">
            <x v="2"/>
          </reference>
        </references>
      </pivotArea>
    </format>
    <format dxfId="1758">
      <pivotArea dataOnly="0" labelOnly="1" fieldPosition="0">
        <references count="3">
          <reference field="8" count="1" selected="0">
            <x v="16"/>
          </reference>
          <reference field="12" count="1" selected="0">
            <x v="73"/>
          </reference>
          <reference field="41" count="1">
            <x v="66"/>
          </reference>
        </references>
      </pivotArea>
    </format>
    <format dxfId="1757">
      <pivotArea dataOnly="0" labelOnly="1" fieldPosition="0">
        <references count="3">
          <reference field="8" count="1" selected="0">
            <x v="16"/>
          </reference>
          <reference field="12" count="1" selected="0">
            <x v="74"/>
          </reference>
          <reference field="41" count="1">
            <x v="41"/>
          </reference>
        </references>
      </pivotArea>
    </format>
    <format dxfId="1756">
      <pivotArea dataOnly="0" labelOnly="1" fieldPosition="0">
        <references count="3">
          <reference field="8" count="1" selected="0">
            <x v="16"/>
          </reference>
          <reference field="12" count="1" selected="0">
            <x v="75"/>
          </reference>
          <reference field="41" count="1">
            <x v="97"/>
          </reference>
        </references>
      </pivotArea>
    </format>
    <format dxfId="1755">
      <pivotArea dataOnly="0" labelOnly="1" fieldPosition="0">
        <references count="3">
          <reference field="8" count="1" selected="0">
            <x v="16"/>
          </reference>
          <reference field="12" count="1" selected="0">
            <x v="76"/>
          </reference>
          <reference field="41" count="1">
            <x v="67"/>
          </reference>
        </references>
      </pivotArea>
    </format>
    <format dxfId="1754">
      <pivotArea dataOnly="0" labelOnly="1" fieldPosition="0">
        <references count="3">
          <reference field="8" count="1" selected="0">
            <x v="16"/>
          </reference>
          <reference field="12" count="1" selected="0">
            <x v="77"/>
          </reference>
          <reference field="41" count="1">
            <x v="67"/>
          </reference>
        </references>
      </pivotArea>
    </format>
    <format dxfId="1753">
      <pivotArea dataOnly="0" labelOnly="1" fieldPosition="0">
        <references count="3">
          <reference field="8" count="1" selected="0">
            <x v="16"/>
          </reference>
          <reference field="12" count="1" selected="0">
            <x v="78"/>
          </reference>
          <reference field="41" count="1">
            <x v="64"/>
          </reference>
        </references>
      </pivotArea>
    </format>
    <format dxfId="1752">
      <pivotArea dataOnly="0" labelOnly="1" fieldPosition="0">
        <references count="3">
          <reference field="8" count="1" selected="0">
            <x v="16"/>
          </reference>
          <reference field="12" count="1" selected="0">
            <x v="79"/>
          </reference>
          <reference field="41" count="1">
            <x v="112"/>
          </reference>
        </references>
      </pivotArea>
    </format>
    <format dxfId="1751">
      <pivotArea dataOnly="0" labelOnly="1" fieldPosition="0">
        <references count="3">
          <reference field="8" count="1" selected="0">
            <x v="17"/>
          </reference>
          <reference field="12" count="1" selected="0">
            <x v="80"/>
          </reference>
          <reference field="41" count="1">
            <x v="2"/>
          </reference>
        </references>
      </pivotArea>
    </format>
    <format dxfId="1750">
      <pivotArea dataOnly="0" labelOnly="1" fieldPosition="0">
        <references count="3">
          <reference field="8" count="1" selected="0">
            <x v="17"/>
          </reference>
          <reference field="12" count="1" selected="0">
            <x v="81"/>
          </reference>
          <reference field="41" count="1">
            <x v="2"/>
          </reference>
        </references>
      </pivotArea>
    </format>
    <format dxfId="1749">
      <pivotArea dataOnly="0" labelOnly="1" fieldPosition="0">
        <references count="3">
          <reference field="8" count="1" selected="0">
            <x v="17"/>
          </reference>
          <reference field="12" count="1" selected="0">
            <x v="82"/>
          </reference>
          <reference field="41" count="1">
            <x v="128"/>
          </reference>
        </references>
      </pivotArea>
    </format>
    <format dxfId="1748">
      <pivotArea dataOnly="0" labelOnly="1" fieldPosition="0">
        <references count="3">
          <reference field="8" count="1" selected="0">
            <x v="18"/>
          </reference>
          <reference field="12" count="1" selected="0">
            <x v="84"/>
          </reference>
          <reference field="41" count="1">
            <x v="36"/>
          </reference>
        </references>
      </pivotArea>
    </format>
    <format dxfId="1747">
      <pivotArea dataOnly="0" labelOnly="1" fieldPosition="0">
        <references count="3">
          <reference field="8" count="1" selected="0">
            <x v="18"/>
          </reference>
          <reference field="12" count="1" selected="0">
            <x v="85"/>
          </reference>
          <reference field="41" count="1">
            <x v="2"/>
          </reference>
        </references>
      </pivotArea>
    </format>
    <format dxfId="1746">
      <pivotArea dataOnly="0" labelOnly="1" fieldPosition="0">
        <references count="3">
          <reference field="8" count="1" selected="0">
            <x v="19"/>
          </reference>
          <reference field="12" count="1" selected="0">
            <x v="86"/>
          </reference>
          <reference field="41" count="1">
            <x v="2"/>
          </reference>
        </references>
      </pivotArea>
    </format>
    <format dxfId="1745">
      <pivotArea dataOnly="0" labelOnly="1" fieldPosition="0">
        <references count="3">
          <reference field="8" count="1" selected="0">
            <x v="19"/>
          </reference>
          <reference field="12" count="1" selected="0">
            <x v="88"/>
          </reference>
          <reference field="41" count="1">
            <x v="67"/>
          </reference>
        </references>
      </pivotArea>
    </format>
    <format dxfId="1744">
      <pivotArea dataOnly="0" labelOnly="1" fieldPosition="0">
        <references count="3">
          <reference field="8" count="1" selected="0">
            <x v="19"/>
          </reference>
          <reference field="12" count="1" selected="0">
            <x v="89"/>
          </reference>
          <reference field="41" count="1">
            <x v="2"/>
          </reference>
        </references>
      </pivotArea>
    </format>
    <format dxfId="1743">
      <pivotArea dataOnly="0" labelOnly="1" fieldPosition="0">
        <references count="3">
          <reference field="8" count="1" selected="0">
            <x v="20"/>
          </reference>
          <reference field="12" count="1" selected="0">
            <x v="90"/>
          </reference>
          <reference field="41" count="1">
            <x v="67"/>
          </reference>
        </references>
      </pivotArea>
    </format>
    <format dxfId="1742">
      <pivotArea dataOnly="0" labelOnly="1" fieldPosition="0">
        <references count="3">
          <reference field="8" count="1" selected="0">
            <x v="20"/>
          </reference>
          <reference field="12" count="1" selected="0">
            <x v="92"/>
          </reference>
          <reference field="41" count="1">
            <x v="48"/>
          </reference>
        </references>
      </pivotArea>
    </format>
    <format dxfId="1741">
      <pivotArea dataOnly="0" labelOnly="1" fieldPosition="0">
        <references count="3">
          <reference field="8" count="1" selected="0">
            <x v="21"/>
          </reference>
          <reference field="12" count="1" selected="0">
            <x v="93"/>
          </reference>
          <reference field="41" count="1">
            <x v="32"/>
          </reference>
        </references>
      </pivotArea>
    </format>
    <format dxfId="1740">
      <pivotArea dataOnly="0" labelOnly="1" fieldPosition="0">
        <references count="3">
          <reference field="8" count="1" selected="0">
            <x v="21"/>
          </reference>
          <reference field="12" count="1" selected="0">
            <x v="94"/>
          </reference>
          <reference field="41" count="1">
            <x v="67"/>
          </reference>
        </references>
      </pivotArea>
    </format>
    <format dxfId="1739">
      <pivotArea dataOnly="0" labelOnly="1" fieldPosition="0">
        <references count="3">
          <reference field="8" count="1" selected="0">
            <x v="21"/>
          </reference>
          <reference field="12" count="1" selected="0">
            <x v="95"/>
          </reference>
          <reference field="41" count="1">
            <x v="106"/>
          </reference>
        </references>
      </pivotArea>
    </format>
    <format dxfId="1738">
      <pivotArea dataOnly="0" labelOnly="1" fieldPosition="0">
        <references count="3">
          <reference field="8" count="1" selected="0">
            <x v="21"/>
          </reference>
          <reference field="12" count="1" selected="0">
            <x v="96"/>
          </reference>
          <reference field="41" count="1">
            <x v="39"/>
          </reference>
        </references>
      </pivotArea>
    </format>
    <format dxfId="1737">
      <pivotArea dataOnly="0" labelOnly="1" fieldPosition="0">
        <references count="3">
          <reference field="8" count="1" selected="0">
            <x v="22"/>
          </reference>
          <reference field="12" count="1" selected="0">
            <x v="97"/>
          </reference>
          <reference field="41" count="1">
            <x v="67"/>
          </reference>
        </references>
      </pivotArea>
    </format>
    <format dxfId="1736">
      <pivotArea dataOnly="0" labelOnly="1" fieldPosition="0">
        <references count="3">
          <reference field="8" count="1" selected="0">
            <x v="22"/>
          </reference>
          <reference field="12" count="1" selected="0">
            <x v="99"/>
          </reference>
          <reference field="41" count="1">
            <x v="94"/>
          </reference>
        </references>
      </pivotArea>
    </format>
    <format dxfId="1735">
      <pivotArea dataOnly="0" labelOnly="1" fieldPosition="0">
        <references count="3">
          <reference field="8" count="1" selected="0">
            <x v="22"/>
          </reference>
          <reference field="12" count="1" selected="0">
            <x v="227"/>
          </reference>
          <reference field="41" count="1">
            <x v="110"/>
          </reference>
        </references>
      </pivotArea>
    </format>
    <format dxfId="1734">
      <pivotArea dataOnly="0" labelOnly="1" fieldPosition="0">
        <references count="3">
          <reference field="8" count="1" selected="0">
            <x v="31"/>
          </reference>
          <reference field="12" count="1" selected="0">
            <x v="168"/>
          </reference>
          <reference field="41" count="1">
            <x v="109"/>
          </reference>
        </references>
      </pivotArea>
    </format>
    <format dxfId="1733">
      <pivotArea dataOnly="0" labelOnly="1" fieldPosition="0">
        <references count="3">
          <reference field="8" count="1" selected="0">
            <x v="31"/>
          </reference>
          <reference field="12" count="1" selected="0">
            <x v="169"/>
          </reference>
          <reference field="41" count="1">
            <x v="114"/>
          </reference>
        </references>
      </pivotArea>
    </format>
    <format dxfId="1732">
      <pivotArea dataOnly="0" labelOnly="1" fieldPosition="0">
        <references count="3">
          <reference field="8" count="1" selected="0">
            <x v="31"/>
          </reference>
          <reference field="12" count="1" selected="0">
            <x v="170"/>
          </reference>
          <reference field="41" count="1">
            <x v="120"/>
          </reference>
        </references>
      </pivotArea>
    </format>
    <format dxfId="1731">
      <pivotArea dataOnly="0" labelOnly="1" fieldPosition="0">
        <references count="3">
          <reference field="8" count="1" selected="0">
            <x v="32"/>
          </reference>
          <reference field="12" count="1" selected="0">
            <x v="171"/>
          </reference>
          <reference field="41" count="1">
            <x v="81"/>
          </reference>
        </references>
      </pivotArea>
    </format>
    <format dxfId="1730">
      <pivotArea dataOnly="0" labelOnly="1" fieldPosition="0">
        <references count="3">
          <reference field="8" count="1" selected="0">
            <x v="32"/>
          </reference>
          <reference field="12" count="1" selected="0">
            <x v="172"/>
          </reference>
          <reference field="41" count="1">
            <x v="2"/>
          </reference>
        </references>
      </pivotArea>
    </format>
    <format dxfId="1729">
      <pivotArea dataOnly="0" labelOnly="1" fieldPosition="0">
        <references count="3">
          <reference field="8" count="1" selected="0">
            <x v="33"/>
          </reference>
          <reference field="12" count="1" selected="0">
            <x v="173"/>
          </reference>
          <reference field="41" count="1">
            <x v="60"/>
          </reference>
        </references>
      </pivotArea>
    </format>
    <format dxfId="1728">
      <pivotArea dataOnly="0" labelOnly="1" fieldPosition="0">
        <references count="3">
          <reference field="8" count="1" selected="0">
            <x v="33"/>
          </reference>
          <reference field="12" count="1" selected="0">
            <x v="174"/>
          </reference>
          <reference field="41" count="1">
            <x v="6"/>
          </reference>
        </references>
      </pivotArea>
    </format>
    <format dxfId="1727">
      <pivotArea dataOnly="0" labelOnly="1" fieldPosition="0">
        <references count="3">
          <reference field="8" count="1" selected="0">
            <x v="33"/>
          </reference>
          <reference field="12" count="1" selected="0">
            <x v="175"/>
          </reference>
          <reference field="41" count="1">
            <x v="67"/>
          </reference>
        </references>
      </pivotArea>
    </format>
    <format dxfId="1726">
      <pivotArea dataOnly="0" labelOnly="1" fieldPosition="0">
        <references count="3">
          <reference field="8" count="1" selected="0">
            <x v="33"/>
          </reference>
          <reference field="12" count="1" selected="0">
            <x v="176"/>
          </reference>
          <reference field="41" count="1">
            <x v="122"/>
          </reference>
        </references>
      </pivotArea>
    </format>
    <format dxfId="1725">
      <pivotArea dataOnly="0" labelOnly="1" fieldPosition="0">
        <references count="3">
          <reference field="8" count="1" selected="0">
            <x v="33"/>
          </reference>
          <reference field="12" count="1" selected="0">
            <x v="177"/>
          </reference>
          <reference field="41" count="1">
            <x v="123"/>
          </reference>
        </references>
      </pivotArea>
    </format>
    <format dxfId="1724">
      <pivotArea dataOnly="0" labelOnly="1" fieldPosition="0">
        <references count="3">
          <reference field="8" count="1" selected="0">
            <x v="34"/>
          </reference>
          <reference field="12" count="1" selected="0">
            <x v="178"/>
          </reference>
          <reference field="41" count="1">
            <x v="67"/>
          </reference>
        </references>
      </pivotArea>
    </format>
    <format dxfId="1723">
      <pivotArea dataOnly="0" labelOnly="1" fieldPosition="0">
        <references count="3">
          <reference field="8" count="1" selected="0">
            <x v="34"/>
          </reference>
          <reference field="12" count="1" selected="0">
            <x v="179"/>
          </reference>
          <reference field="41" count="1">
            <x v="92"/>
          </reference>
        </references>
      </pivotArea>
    </format>
    <format dxfId="1722">
      <pivotArea dataOnly="0" labelOnly="1" fieldPosition="0">
        <references count="3">
          <reference field="8" count="1" selected="0">
            <x v="34"/>
          </reference>
          <reference field="12" count="1" selected="0">
            <x v="180"/>
          </reference>
          <reference field="41" count="1">
            <x v="116"/>
          </reference>
        </references>
      </pivotArea>
    </format>
    <format dxfId="1721">
      <pivotArea dataOnly="0" labelOnly="1" fieldPosition="0">
        <references count="3">
          <reference field="8" count="1" selected="0">
            <x v="34"/>
          </reference>
          <reference field="12" count="1" selected="0">
            <x v="181"/>
          </reference>
          <reference field="41" count="1">
            <x v="87"/>
          </reference>
        </references>
      </pivotArea>
    </format>
    <format dxfId="1720">
      <pivotArea dataOnly="0" labelOnly="1" fieldPosition="0">
        <references count="3">
          <reference field="8" count="1" selected="0">
            <x v="34"/>
          </reference>
          <reference field="12" count="1" selected="0">
            <x v="182"/>
          </reference>
          <reference field="41" count="1">
            <x v="99"/>
          </reference>
        </references>
      </pivotArea>
    </format>
    <format dxfId="1719">
      <pivotArea dataOnly="0" labelOnly="1" fieldPosition="0">
        <references count="3">
          <reference field="8" count="1" selected="0">
            <x v="35"/>
          </reference>
          <reference field="12" count="1" selected="0">
            <x v="196"/>
          </reference>
          <reference field="41" count="1">
            <x v="105"/>
          </reference>
        </references>
      </pivotArea>
    </format>
    <format dxfId="1718">
      <pivotArea dataOnly="0" labelOnly="1" fieldPosition="0">
        <references count="3">
          <reference field="8" count="1" selected="0">
            <x v="35"/>
          </reference>
          <reference field="12" count="1" selected="0">
            <x v="197"/>
          </reference>
          <reference field="41" count="1">
            <x v="57"/>
          </reference>
        </references>
      </pivotArea>
    </format>
    <format dxfId="1717">
      <pivotArea dataOnly="0" labelOnly="1" fieldPosition="0">
        <references count="3">
          <reference field="8" count="1" selected="0">
            <x v="35"/>
          </reference>
          <reference field="12" count="1" selected="0">
            <x v="198"/>
          </reference>
          <reference field="41" count="1">
            <x v="85"/>
          </reference>
        </references>
      </pivotArea>
    </format>
    <format dxfId="1716">
      <pivotArea dataOnly="0" labelOnly="1" fieldPosition="0">
        <references count="3">
          <reference field="8" count="1" selected="0">
            <x v="35"/>
          </reference>
          <reference field="12" count="1" selected="0">
            <x v="199"/>
          </reference>
          <reference field="41" count="1">
            <x v="57"/>
          </reference>
        </references>
      </pivotArea>
    </format>
    <format dxfId="1715">
      <pivotArea dataOnly="0" labelOnly="1" fieldPosition="0">
        <references count="3">
          <reference field="8" count="1" selected="0">
            <x v="35"/>
          </reference>
          <reference field="12" count="1" selected="0">
            <x v="200"/>
          </reference>
          <reference field="41" count="1">
            <x v="111"/>
          </reference>
        </references>
      </pivotArea>
    </format>
    <format dxfId="1714">
      <pivotArea dataOnly="0" labelOnly="1" fieldPosition="0">
        <references count="3">
          <reference field="8" count="1" selected="0">
            <x v="35"/>
          </reference>
          <reference field="12" count="1" selected="0">
            <x v="201"/>
          </reference>
          <reference field="41" count="1">
            <x v="16"/>
          </reference>
        </references>
      </pivotArea>
    </format>
    <format dxfId="1713">
      <pivotArea dataOnly="0" labelOnly="1" fieldPosition="0">
        <references count="3">
          <reference field="8" count="1" selected="0">
            <x v="35"/>
          </reference>
          <reference field="12" count="1" selected="0">
            <x v="202"/>
          </reference>
          <reference field="41" count="1">
            <x v="61"/>
          </reference>
        </references>
      </pivotArea>
    </format>
    <format dxfId="1712">
      <pivotArea field="41" type="button" dataOnly="0" labelOnly="1" outline="0" axis="axisRow" fieldPosition="2"/>
    </format>
    <format dxfId="1711">
      <pivotArea field="41" type="button" dataOnly="0" labelOnly="1" outline="0" axis="axisRow" fieldPosition="2"/>
    </format>
    <format dxfId="1710">
      <pivotArea dataOnly="0" labelOnly="1" fieldPosition="0">
        <references count="3">
          <reference field="8" count="1" selected="0">
            <x v="5"/>
          </reference>
          <reference field="12" count="1" selected="0">
            <x v="2"/>
          </reference>
          <reference field="41" count="1">
            <x v="115"/>
          </reference>
        </references>
      </pivotArea>
    </format>
    <format dxfId="1709">
      <pivotArea dataOnly="0" labelOnly="1" fieldPosition="0">
        <references count="3">
          <reference field="8" count="1" selected="0">
            <x v="5"/>
          </reference>
          <reference field="12" count="1" selected="0">
            <x v="3"/>
          </reference>
          <reference field="41" count="1">
            <x v="119"/>
          </reference>
        </references>
      </pivotArea>
    </format>
    <format dxfId="1708">
      <pivotArea dataOnly="0" labelOnly="1" fieldPosition="0">
        <references count="3">
          <reference field="8" count="1" selected="0">
            <x v="5"/>
          </reference>
          <reference field="12" count="1" selected="0">
            <x v="4"/>
          </reference>
          <reference field="41" count="1">
            <x v="117"/>
          </reference>
        </references>
      </pivotArea>
    </format>
    <format dxfId="1707">
      <pivotArea dataOnly="0" labelOnly="1" fieldPosition="0">
        <references count="3">
          <reference field="8" count="1" selected="0">
            <x v="5"/>
          </reference>
          <reference field="12" count="1" selected="0">
            <x v="5"/>
          </reference>
          <reference field="41" count="1">
            <x v="26"/>
          </reference>
        </references>
      </pivotArea>
    </format>
    <format dxfId="1706">
      <pivotArea dataOnly="0" labelOnly="1" fieldPosition="0">
        <references count="3">
          <reference field="8" count="1" selected="0">
            <x v="5"/>
          </reference>
          <reference field="12" count="1" selected="0">
            <x v="6"/>
          </reference>
          <reference field="41" count="1">
            <x v="119"/>
          </reference>
        </references>
      </pivotArea>
    </format>
    <format dxfId="1705">
      <pivotArea dataOnly="0" labelOnly="1" fieldPosition="0">
        <references count="3">
          <reference field="8" count="1" selected="0">
            <x v="5"/>
          </reference>
          <reference field="12" count="1" selected="0">
            <x v="10"/>
          </reference>
          <reference field="41" count="1">
            <x v="1"/>
          </reference>
        </references>
      </pivotArea>
    </format>
    <format dxfId="1704">
      <pivotArea dataOnly="0" labelOnly="1" fieldPosition="0">
        <references count="3">
          <reference field="8" count="1" selected="0">
            <x v="5"/>
          </reference>
          <reference field="12" count="1" selected="0">
            <x v="11"/>
          </reference>
          <reference field="41" count="1">
            <x v="42"/>
          </reference>
        </references>
      </pivotArea>
    </format>
    <format dxfId="1703">
      <pivotArea dataOnly="0" labelOnly="1" fieldPosition="0">
        <references count="3">
          <reference field="8" count="1" selected="0">
            <x v="5"/>
          </reference>
          <reference field="12" count="1" selected="0">
            <x v="16"/>
          </reference>
          <reference field="41" count="1">
            <x v="82"/>
          </reference>
        </references>
      </pivotArea>
    </format>
    <format dxfId="1702">
      <pivotArea dataOnly="0" labelOnly="1" fieldPosition="0">
        <references count="3">
          <reference field="8" count="1" selected="0">
            <x v="5"/>
          </reference>
          <reference field="12" count="1" selected="0">
            <x v="19"/>
          </reference>
          <reference field="41" count="1">
            <x v="109"/>
          </reference>
        </references>
      </pivotArea>
    </format>
    <format dxfId="1701">
      <pivotArea dataOnly="0" labelOnly="1" fieldPosition="0">
        <references count="3">
          <reference field="8" count="1" selected="0">
            <x v="5"/>
          </reference>
          <reference field="12" count="1" selected="0">
            <x v="20"/>
          </reference>
          <reference field="41" count="1">
            <x v="119"/>
          </reference>
        </references>
      </pivotArea>
    </format>
    <format dxfId="1700">
      <pivotArea dataOnly="0" labelOnly="1" fieldPosition="0">
        <references count="3">
          <reference field="8" count="1" selected="0">
            <x v="5"/>
          </reference>
          <reference field="12" count="1" selected="0">
            <x v="21"/>
          </reference>
          <reference field="41" count="1">
            <x v="73"/>
          </reference>
        </references>
      </pivotArea>
    </format>
    <format dxfId="1699">
      <pivotArea dataOnly="0" labelOnly="1" fieldPosition="0">
        <references count="3">
          <reference field="8" count="1" selected="0">
            <x v="5"/>
          </reference>
          <reference field="12" count="1" selected="0">
            <x v="22"/>
          </reference>
          <reference field="41" count="1">
            <x v="63"/>
          </reference>
        </references>
      </pivotArea>
    </format>
    <format dxfId="1698">
      <pivotArea dataOnly="0" labelOnly="1" fieldPosition="0">
        <references count="3">
          <reference field="8" count="1" selected="0">
            <x v="5"/>
          </reference>
          <reference field="12" count="1" selected="0">
            <x v="25"/>
          </reference>
          <reference field="41" count="1">
            <x v="114"/>
          </reference>
        </references>
      </pivotArea>
    </format>
    <format dxfId="1697">
      <pivotArea dataOnly="0" labelOnly="1" fieldPosition="0">
        <references count="3">
          <reference field="8" count="1" selected="0">
            <x v="5"/>
          </reference>
          <reference field="12" count="1" selected="0">
            <x v="27"/>
          </reference>
          <reference field="41" count="1">
            <x v="47"/>
          </reference>
        </references>
      </pivotArea>
    </format>
    <format dxfId="1696">
      <pivotArea dataOnly="0" labelOnly="1" fieldPosition="0">
        <references count="3">
          <reference field="8" count="1" selected="0">
            <x v="5"/>
          </reference>
          <reference field="12" count="1" selected="0">
            <x v="28"/>
          </reference>
          <reference field="41" count="1">
            <x v="34"/>
          </reference>
        </references>
      </pivotArea>
    </format>
    <format dxfId="1695">
      <pivotArea dataOnly="0" labelOnly="1" fieldPosition="0">
        <references count="3">
          <reference field="8" count="1" selected="0">
            <x v="5"/>
          </reference>
          <reference field="12" count="1" selected="0">
            <x v="30"/>
          </reference>
          <reference field="41" count="1">
            <x v="74"/>
          </reference>
        </references>
      </pivotArea>
    </format>
    <format dxfId="1694">
      <pivotArea dataOnly="0" labelOnly="1" fieldPosition="0">
        <references count="3">
          <reference field="8" count="1" selected="0">
            <x v="7"/>
          </reference>
          <reference field="12" count="1" selected="0">
            <x v="0"/>
          </reference>
          <reference field="41" count="1">
            <x v="43"/>
          </reference>
        </references>
      </pivotArea>
    </format>
    <format dxfId="1693">
      <pivotArea dataOnly="0" labelOnly="1" fieldPosition="0">
        <references count="3">
          <reference field="8" count="1" selected="0">
            <x v="7"/>
          </reference>
          <reference field="12" count="1" selected="0">
            <x v="1"/>
          </reference>
          <reference field="41" count="1">
            <x v="55"/>
          </reference>
        </references>
      </pivotArea>
    </format>
    <format dxfId="1692">
      <pivotArea dataOnly="0" labelOnly="1" fieldPosition="0">
        <references count="3">
          <reference field="8" count="1" selected="0">
            <x v="7"/>
          </reference>
          <reference field="12" count="1" selected="0">
            <x v="26"/>
          </reference>
          <reference field="41" count="1">
            <x v="62"/>
          </reference>
        </references>
      </pivotArea>
    </format>
    <format dxfId="1691">
      <pivotArea dataOnly="0" labelOnly="1" fieldPosition="0">
        <references count="3">
          <reference field="8" count="1" selected="0">
            <x v="11"/>
          </reference>
          <reference field="12" count="1" selected="0">
            <x v="50"/>
          </reference>
          <reference field="41" count="1">
            <x v="8"/>
          </reference>
        </references>
      </pivotArea>
    </format>
    <format dxfId="1690">
      <pivotArea dataOnly="0" labelOnly="1" fieldPosition="0">
        <references count="3">
          <reference field="8" count="1" selected="0">
            <x v="11"/>
          </reference>
          <reference field="12" count="1" selected="0">
            <x v="51"/>
          </reference>
          <reference field="41" count="1">
            <x v="15"/>
          </reference>
        </references>
      </pivotArea>
    </format>
    <format dxfId="1689">
      <pivotArea dataOnly="0" labelOnly="1" fieldPosition="0">
        <references count="3">
          <reference field="8" count="1" selected="0">
            <x v="11"/>
          </reference>
          <reference field="12" count="1" selected="0">
            <x v="52"/>
          </reference>
          <reference field="41" count="1">
            <x v="4"/>
          </reference>
        </references>
      </pivotArea>
    </format>
    <format dxfId="1688">
      <pivotArea dataOnly="0" labelOnly="1" fieldPosition="0">
        <references count="3">
          <reference field="8" count="1" selected="0">
            <x v="11"/>
          </reference>
          <reference field="12" count="1" selected="0">
            <x v="53"/>
          </reference>
          <reference field="41" count="1">
            <x v="80"/>
          </reference>
        </references>
      </pivotArea>
    </format>
    <format dxfId="1687">
      <pivotArea dataOnly="0" labelOnly="1" fieldPosition="0">
        <references count="3">
          <reference field="8" count="1" selected="0">
            <x v="11"/>
          </reference>
          <reference field="12" count="1" selected="0">
            <x v="54"/>
          </reference>
          <reference field="41" count="1">
            <x v="93"/>
          </reference>
        </references>
      </pivotArea>
    </format>
    <format dxfId="1686">
      <pivotArea dataOnly="0" labelOnly="1" fieldPosition="0">
        <references count="3">
          <reference field="8" count="1" selected="0">
            <x v="11"/>
          </reference>
          <reference field="12" count="1" selected="0">
            <x v="55"/>
          </reference>
          <reference field="41" count="1">
            <x v="5"/>
          </reference>
        </references>
      </pivotArea>
    </format>
    <format dxfId="1685">
      <pivotArea dataOnly="0" labelOnly="1" fieldPosition="0">
        <references count="3">
          <reference field="8" count="1" selected="0">
            <x v="12"/>
          </reference>
          <reference field="12" count="1" selected="0">
            <x v="56"/>
          </reference>
          <reference field="41" count="1">
            <x v="2"/>
          </reference>
        </references>
      </pivotArea>
    </format>
    <format dxfId="1684">
      <pivotArea dataOnly="0" labelOnly="1" fieldPosition="0">
        <references count="3">
          <reference field="8" count="1" selected="0">
            <x v="12"/>
          </reference>
          <reference field="12" count="1" selected="0">
            <x v="57"/>
          </reference>
          <reference field="41" count="1">
            <x v="2"/>
          </reference>
        </references>
      </pivotArea>
    </format>
    <format dxfId="1683">
      <pivotArea dataOnly="0" labelOnly="1" fieldPosition="0">
        <references count="3">
          <reference field="8" count="1" selected="0">
            <x v="12"/>
          </reference>
          <reference field="12" count="1" selected="0">
            <x v="58"/>
          </reference>
          <reference field="41" count="1">
            <x v="2"/>
          </reference>
        </references>
      </pivotArea>
    </format>
    <format dxfId="1682">
      <pivotArea dataOnly="0" labelOnly="1" fieldPosition="0">
        <references count="3">
          <reference field="8" count="1" selected="0">
            <x v="13"/>
          </reference>
          <reference field="12" count="1" selected="0">
            <x v="63"/>
          </reference>
          <reference field="41" count="1">
            <x v="27"/>
          </reference>
        </references>
      </pivotArea>
    </format>
    <format dxfId="1681">
      <pivotArea dataOnly="0" labelOnly="1" fieldPosition="0">
        <references count="3">
          <reference field="8" count="1" selected="0">
            <x v="13"/>
          </reference>
          <reference field="12" count="1" selected="0">
            <x v="214"/>
          </reference>
          <reference field="41" count="1">
            <x v="14"/>
          </reference>
        </references>
      </pivotArea>
    </format>
    <format dxfId="1680">
      <pivotArea dataOnly="0" labelOnly="1" fieldPosition="0">
        <references count="3">
          <reference field="8" count="1" selected="0">
            <x v="13"/>
          </reference>
          <reference field="12" count="1" selected="0">
            <x v="215"/>
          </reference>
          <reference field="41" count="1">
            <x v="23"/>
          </reference>
        </references>
      </pivotArea>
    </format>
    <format dxfId="1679">
      <pivotArea dataOnly="0" labelOnly="1" fieldPosition="0">
        <references count="3">
          <reference field="8" count="1" selected="0">
            <x v="13"/>
          </reference>
          <reference field="12" count="1" selected="0">
            <x v="216"/>
          </reference>
          <reference field="41" count="1">
            <x v="33"/>
          </reference>
        </references>
      </pivotArea>
    </format>
    <format dxfId="1678">
      <pivotArea dataOnly="0" labelOnly="1" fieldPosition="0">
        <references count="3">
          <reference field="8" count="1" selected="0">
            <x v="13"/>
          </reference>
          <reference field="12" count="1" selected="0">
            <x v="217"/>
          </reference>
          <reference field="41" count="1">
            <x v="30"/>
          </reference>
        </references>
      </pivotArea>
    </format>
    <format dxfId="1677">
      <pivotArea dataOnly="0" labelOnly="1" fieldPosition="0">
        <references count="3">
          <reference field="8" count="1" selected="0">
            <x v="13"/>
          </reference>
          <reference field="12" count="1" selected="0">
            <x v="218"/>
          </reference>
          <reference field="41" count="1">
            <x v="67"/>
          </reference>
        </references>
      </pivotArea>
    </format>
    <format dxfId="1676">
      <pivotArea dataOnly="0" labelOnly="1" fieldPosition="0">
        <references count="3">
          <reference field="8" count="1" selected="0">
            <x v="13"/>
          </reference>
          <reference field="12" count="1" selected="0">
            <x v="219"/>
          </reference>
          <reference field="41" count="1">
            <x v="14"/>
          </reference>
        </references>
      </pivotArea>
    </format>
    <format dxfId="1675">
      <pivotArea dataOnly="0" labelOnly="1" fieldPosition="0">
        <references count="3">
          <reference field="8" count="1" selected="0">
            <x v="13"/>
          </reference>
          <reference field="12" count="1" selected="0">
            <x v="220"/>
          </reference>
          <reference field="41" count="1">
            <x v="67"/>
          </reference>
        </references>
      </pivotArea>
    </format>
    <format dxfId="1674">
      <pivotArea dataOnly="0" labelOnly="1" fieldPosition="0">
        <references count="3">
          <reference field="8" count="1" selected="0">
            <x v="16"/>
          </reference>
          <reference field="12" count="1" selected="0">
            <x v="69"/>
          </reference>
          <reference field="41" count="1">
            <x v="113"/>
          </reference>
        </references>
      </pivotArea>
    </format>
    <format dxfId="1673">
      <pivotArea dataOnly="0" labelOnly="1" fieldPosition="0">
        <references count="3">
          <reference field="8" count="1" selected="0">
            <x v="16"/>
          </reference>
          <reference field="12" count="1" selected="0">
            <x v="70"/>
          </reference>
          <reference field="41" count="1">
            <x v="88"/>
          </reference>
        </references>
      </pivotArea>
    </format>
    <format dxfId="1672">
      <pivotArea dataOnly="0" labelOnly="1" fieldPosition="0">
        <references count="3">
          <reference field="8" count="1" selected="0">
            <x v="16"/>
          </reference>
          <reference field="12" count="1" selected="0">
            <x v="71"/>
          </reference>
          <reference field="41" count="1">
            <x v="35"/>
          </reference>
        </references>
      </pivotArea>
    </format>
    <format dxfId="1671">
      <pivotArea dataOnly="0" labelOnly="1" fieldPosition="0">
        <references count="3">
          <reference field="8" count="1" selected="0">
            <x v="16"/>
          </reference>
          <reference field="12" count="1" selected="0">
            <x v="72"/>
          </reference>
          <reference field="41" count="1">
            <x v="2"/>
          </reference>
        </references>
      </pivotArea>
    </format>
    <format dxfId="1670">
      <pivotArea dataOnly="0" labelOnly="1" fieldPosition="0">
        <references count="3">
          <reference field="8" count="1" selected="0">
            <x v="16"/>
          </reference>
          <reference field="12" count="1" selected="0">
            <x v="73"/>
          </reference>
          <reference field="41" count="1">
            <x v="66"/>
          </reference>
        </references>
      </pivotArea>
    </format>
    <format dxfId="1669">
      <pivotArea dataOnly="0" labelOnly="1" fieldPosition="0">
        <references count="3">
          <reference field="8" count="1" selected="0">
            <x v="16"/>
          </reference>
          <reference field="12" count="1" selected="0">
            <x v="74"/>
          </reference>
          <reference field="41" count="1">
            <x v="41"/>
          </reference>
        </references>
      </pivotArea>
    </format>
    <format dxfId="1668">
      <pivotArea dataOnly="0" labelOnly="1" fieldPosition="0">
        <references count="3">
          <reference field="8" count="1" selected="0">
            <x v="16"/>
          </reference>
          <reference field="12" count="1" selected="0">
            <x v="75"/>
          </reference>
          <reference field="41" count="1">
            <x v="97"/>
          </reference>
        </references>
      </pivotArea>
    </format>
    <format dxfId="1667">
      <pivotArea dataOnly="0" labelOnly="1" fieldPosition="0">
        <references count="3">
          <reference field="8" count="1" selected="0">
            <x v="16"/>
          </reference>
          <reference field="12" count="1" selected="0">
            <x v="76"/>
          </reference>
          <reference field="41" count="1">
            <x v="67"/>
          </reference>
        </references>
      </pivotArea>
    </format>
    <format dxfId="1666">
      <pivotArea dataOnly="0" labelOnly="1" fieldPosition="0">
        <references count="3">
          <reference field="8" count="1" selected="0">
            <x v="16"/>
          </reference>
          <reference field="12" count="1" selected="0">
            <x v="77"/>
          </reference>
          <reference field="41" count="1">
            <x v="67"/>
          </reference>
        </references>
      </pivotArea>
    </format>
    <format dxfId="1665">
      <pivotArea dataOnly="0" labelOnly="1" fieldPosition="0">
        <references count="3">
          <reference field="8" count="1" selected="0">
            <x v="16"/>
          </reference>
          <reference field="12" count="1" selected="0">
            <x v="78"/>
          </reference>
          <reference field="41" count="1">
            <x v="64"/>
          </reference>
        </references>
      </pivotArea>
    </format>
    <format dxfId="1664">
      <pivotArea dataOnly="0" labelOnly="1" fieldPosition="0">
        <references count="3">
          <reference field="8" count="1" selected="0">
            <x v="16"/>
          </reference>
          <reference field="12" count="1" selected="0">
            <x v="79"/>
          </reference>
          <reference field="41" count="1">
            <x v="112"/>
          </reference>
        </references>
      </pivotArea>
    </format>
    <format dxfId="1663">
      <pivotArea dataOnly="0" labelOnly="1" fieldPosition="0">
        <references count="3">
          <reference field="8" count="1" selected="0">
            <x v="17"/>
          </reference>
          <reference field="12" count="1" selected="0">
            <x v="80"/>
          </reference>
          <reference field="41" count="1">
            <x v="2"/>
          </reference>
        </references>
      </pivotArea>
    </format>
    <format dxfId="1662">
      <pivotArea dataOnly="0" labelOnly="1" fieldPosition="0">
        <references count="3">
          <reference field="8" count="1" selected="0">
            <x v="17"/>
          </reference>
          <reference field="12" count="1" selected="0">
            <x v="81"/>
          </reference>
          <reference field="41" count="1">
            <x v="2"/>
          </reference>
        </references>
      </pivotArea>
    </format>
    <format dxfId="1661">
      <pivotArea dataOnly="0" labelOnly="1" fieldPosition="0">
        <references count="3">
          <reference field="8" count="1" selected="0">
            <x v="17"/>
          </reference>
          <reference field="12" count="1" selected="0">
            <x v="82"/>
          </reference>
          <reference field="41" count="1">
            <x v="128"/>
          </reference>
        </references>
      </pivotArea>
    </format>
    <format dxfId="1660">
      <pivotArea dataOnly="0" labelOnly="1" fieldPosition="0">
        <references count="3">
          <reference field="8" count="1" selected="0">
            <x v="18"/>
          </reference>
          <reference field="12" count="1" selected="0">
            <x v="84"/>
          </reference>
          <reference field="41" count="1">
            <x v="36"/>
          </reference>
        </references>
      </pivotArea>
    </format>
    <format dxfId="1659">
      <pivotArea dataOnly="0" labelOnly="1" fieldPosition="0">
        <references count="3">
          <reference field="8" count="1" selected="0">
            <x v="18"/>
          </reference>
          <reference field="12" count="1" selected="0">
            <x v="85"/>
          </reference>
          <reference field="41" count="1">
            <x v="2"/>
          </reference>
        </references>
      </pivotArea>
    </format>
    <format dxfId="1658">
      <pivotArea dataOnly="0" labelOnly="1" fieldPosition="0">
        <references count="3">
          <reference field="8" count="1" selected="0">
            <x v="19"/>
          </reference>
          <reference field="12" count="1" selected="0">
            <x v="86"/>
          </reference>
          <reference field="41" count="1">
            <x v="2"/>
          </reference>
        </references>
      </pivotArea>
    </format>
    <format dxfId="1657">
      <pivotArea dataOnly="0" labelOnly="1" fieldPosition="0">
        <references count="3">
          <reference field="8" count="1" selected="0">
            <x v="19"/>
          </reference>
          <reference field="12" count="1" selected="0">
            <x v="88"/>
          </reference>
          <reference field="41" count="1">
            <x v="67"/>
          </reference>
        </references>
      </pivotArea>
    </format>
    <format dxfId="1656">
      <pivotArea dataOnly="0" labelOnly="1" fieldPosition="0">
        <references count="3">
          <reference field="8" count="1" selected="0">
            <x v="19"/>
          </reference>
          <reference field="12" count="1" selected="0">
            <x v="89"/>
          </reference>
          <reference field="41" count="1">
            <x v="2"/>
          </reference>
        </references>
      </pivotArea>
    </format>
    <format dxfId="1655">
      <pivotArea dataOnly="0" labelOnly="1" fieldPosition="0">
        <references count="3">
          <reference field="8" count="1" selected="0">
            <x v="20"/>
          </reference>
          <reference field="12" count="1" selected="0">
            <x v="90"/>
          </reference>
          <reference field="41" count="1">
            <x v="67"/>
          </reference>
        </references>
      </pivotArea>
    </format>
    <format dxfId="1654">
      <pivotArea dataOnly="0" labelOnly="1" fieldPosition="0">
        <references count="3">
          <reference field="8" count="1" selected="0">
            <x v="20"/>
          </reference>
          <reference field="12" count="1" selected="0">
            <x v="92"/>
          </reference>
          <reference field="41" count="1">
            <x v="48"/>
          </reference>
        </references>
      </pivotArea>
    </format>
    <format dxfId="1653">
      <pivotArea dataOnly="0" labelOnly="1" fieldPosition="0">
        <references count="3">
          <reference field="8" count="1" selected="0">
            <x v="21"/>
          </reference>
          <reference field="12" count="1" selected="0">
            <x v="93"/>
          </reference>
          <reference field="41" count="1">
            <x v="32"/>
          </reference>
        </references>
      </pivotArea>
    </format>
    <format dxfId="1652">
      <pivotArea dataOnly="0" labelOnly="1" fieldPosition="0">
        <references count="3">
          <reference field="8" count="1" selected="0">
            <x v="21"/>
          </reference>
          <reference field="12" count="1" selected="0">
            <x v="94"/>
          </reference>
          <reference field="41" count="1">
            <x v="67"/>
          </reference>
        </references>
      </pivotArea>
    </format>
    <format dxfId="1651">
      <pivotArea dataOnly="0" labelOnly="1" fieldPosition="0">
        <references count="3">
          <reference field="8" count="1" selected="0">
            <x v="21"/>
          </reference>
          <reference field="12" count="1" selected="0">
            <x v="95"/>
          </reference>
          <reference field="41" count="1">
            <x v="106"/>
          </reference>
        </references>
      </pivotArea>
    </format>
    <format dxfId="1650">
      <pivotArea dataOnly="0" labelOnly="1" fieldPosition="0">
        <references count="3">
          <reference field="8" count="1" selected="0">
            <x v="21"/>
          </reference>
          <reference field="12" count="1" selected="0">
            <x v="96"/>
          </reference>
          <reference field="41" count="1">
            <x v="39"/>
          </reference>
        </references>
      </pivotArea>
    </format>
    <format dxfId="1649">
      <pivotArea dataOnly="0" labelOnly="1" fieldPosition="0">
        <references count="3">
          <reference field="8" count="1" selected="0">
            <x v="22"/>
          </reference>
          <reference field="12" count="1" selected="0">
            <x v="97"/>
          </reference>
          <reference field="41" count="1">
            <x v="67"/>
          </reference>
        </references>
      </pivotArea>
    </format>
    <format dxfId="1648">
      <pivotArea dataOnly="0" labelOnly="1" fieldPosition="0">
        <references count="3">
          <reference field="8" count="1" selected="0">
            <x v="22"/>
          </reference>
          <reference field="12" count="1" selected="0">
            <x v="99"/>
          </reference>
          <reference field="41" count="1">
            <x v="94"/>
          </reference>
        </references>
      </pivotArea>
    </format>
    <format dxfId="1647">
      <pivotArea dataOnly="0" labelOnly="1" fieldPosition="0">
        <references count="3">
          <reference field="8" count="1" selected="0">
            <x v="22"/>
          </reference>
          <reference field="12" count="1" selected="0">
            <x v="227"/>
          </reference>
          <reference field="41" count="1">
            <x v="110"/>
          </reference>
        </references>
      </pivotArea>
    </format>
    <format dxfId="1646">
      <pivotArea dataOnly="0" labelOnly="1" fieldPosition="0">
        <references count="3">
          <reference field="8" count="1" selected="0">
            <x v="31"/>
          </reference>
          <reference field="12" count="1" selected="0">
            <x v="168"/>
          </reference>
          <reference field="41" count="1">
            <x v="109"/>
          </reference>
        </references>
      </pivotArea>
    </format>
    <format dxfId="1645">
      <pivotArea dataOnly="0" labelOnly="1" fieldPosition="0">
        <references count="3">
          <reference field="8" count="1" selected="0">
            <x v="31"/>
          </reference>
          <reference field="12" count="1" selected="0">
            <x v="169"/>
          </reference>
          <reference field="41" count="1">
            <x v="114"/>
          </reference>
        </references>
      </pivotArea>
    </format>
    <format dxfId="1644">
      <pivotArea dataOnly="0" labelOnly="1" fieldPosition="0">
        <references count="3">
          <reference field="8" count="1" selected="0">
            <x v="31"/>
          </reference>
          <reference field="12" count="1" selected="0">
            <x v="170"/>
          </reference>
          <reference field="41" count="1">
            <x v="120"/>
          </reference>
        </references>
      </pivotArea>
    </format>
    <format dxfId="1643">
      <pivotArea dataOnly="0" labelOnly="1" fieldPosition="0">
        <references count="3">
          <reference field="8" count="1" selected="0">
            <x v="32"/>
          </reference>
          <reference field="12" count="1" selected="0">
            <x v="171"/>
          </reference>
          <reference field="41" count="1">
            <x v="81"/>
          </reference>
        </references>
      </pivotArea>
    </format>
    <format dxfId="1642">
      <pivotArea dataOnly="0" labelOnly="1" fieldPosition="0">
        <references count="3">
          <reference field="8" count="1" selected="0">
            <x v="32"/>
          </reference>
          <reference field="12" count="1" selected="0">
            <x v="172"/>
          </reference>
          <reference field="41" count="1">
            <x v="2"/>
          </reference>
        </references>
      </pivotArea>
    </format>
    <format dxfId="1641">
      <pivotArea dataOnly="0" labelOnly="1" fieldPosition="0">
        <references count="3">
          <reference field="8" count="1" selected="0">
            <x v="33"/>
          </reference>
          <reference field="12" count="1" selected="0">
            <x v="173"/>
          </reference>
          <reference field="41" count="1">
            <x v="60"/>
          </reference>
        </references>
      </pivotArea>
    </format>
    <format dxfId="1640">
      <pivotArea dataOnly="0" labelOnly="1" fieldPosition="0">
        <references count="3">
          <reference field="8" count="1" selected="0">
            <x v="33"/>
          </reference>
          <reference field="12" count="1" selected="0">
            <x v="174"/>
          </reference>
          <reference field="41" count="1">
            <x v="6"/>
          </reference>
        </references>
      </pivotArea>
    </format>
    <format dxfId="1639">
      <pivotArea dataOnly="0" labelOnly="1" fieldPosition="0">
        <references count="3">
          <reference field="8" count="1" selected="0">
            <x v="33"/>
          </reference>
          <reference field="12" count="1" selected="0">
            <x v="175"/>
          </reference>
          <reference field="41" count="1">
            <x v="67"/>
          </reference>
        </references>
      </pivotArea>
    </format>
    <format dxfId="1638">
      <pivotArea dataOnly="0" labelOnly="1" fieldPosition="0">
        <references count="3">
          <reference field="8" count="1" selected="0">
            <x v="33"/>
          </reference>
          <reference field="12" count="1" selected="0">
            <x v="176"/>
          </reference>
          <reference field="41" count="1">
            <x v="122"/>
          </reference>
        </references>
      </pivotArea>
    </format>
    <format dxfId="1637">
      <pivotArea dataOnly="0" labelOnly="1" fieldPosition="0">
        <references count="3">
          <reference field="8" count="1" selected="0">
            <x v="33"/>
          </reference>
          <reference field="12" count="1" selected="0">
            <x v="177"/>
          </reference>
          <reference field="41" count="1">
            <x v="123"/>
          </reference>
        </references>
      </pivotArea>
    </format>
    <format dxfId="1636">
      <pivotArea dataOnly="0" labelOnly="1" fieldPosition="0">
        <references count="3">
          <reference field="8" count="1" selected="0">
            <x v="34"/>
          </reference>
          <reference field="12" count="1" selected="0">
            <x v="178"/>
          </reference>
          <reference field="41" count="1">
            <x v="67"/>
          </reference>
        </references>
      </pivotArea>
    </format>
    <format dxfId="1635">
      <pivotArea dataOnly="0" labelOnly="1" fieldPosition="0">
        <references count="3">
          <reference field="8" count="1" selected="0">
            <x v="34"/>
          </reference>
          <reference field="12" count="1" selected="0">
            <x v="179"/>
          </reference>
          <reference field="41" count="1">
            <x v="92"/>
          </reference>
        </references>
      </pivotArea>
    </format>
    <format dxfId="1634">
      <pivotArea dataOnly="0" labelOnly="1" fieldPosition="0">
        <references count="3">
          <reference field="8" count="1" selected="0">
            <x v="34"/>
          </reference>
          <reference field="12" count="1" selected="0">
            <x v="180"/>
          </reference>
          <reference field="41" count="1">
            <x v="116"/>
          </reference>
        </references>
      </pivotArea>
    </format>
    <format dxfId="1633">
      <pivotArea dataOnly="0" labelOnly="1" fieldPosition="0">
        <references count="3">
          <reference field="8" count="1" selected="0">
            <x v="34"/>
          </reference>
          <reference field="12" count="1" selected="0">
            <x v="181"/>
          </reference>
          <reference field="41" count="1">
            <x v="87"/>
          </reference>
        </references>
      </pivotArea>
    </format>
    <format dxfId="1632">
      <pivotArea dataOnly="0" labelOnly="1" fieldPosition="0">
        <references count="3">
          <reference field="8" count="1" selected="0">
            <x v="34"/>
          </reference>
          <reference field="12" count="1" selected="0">
            <x v="182"/>
          </reference>
          <reference field="41" count="1">
            <x v="99"/>
          </reference>
        </references>
      </pivotArea>
    </format>
    <format dxfId="1631">
      <pivotArea dataOnly="0" labelOnly="1" fieldPosition="0">
        <references count="3">
          <reference field="8" count="1" selected="0">
            <x v="35"/>
          </reference>
          <reference field="12" count="1" selected="0">
            <x v="196"/>
          </reference>
          <reference field="41" count="1">
            <x v="105"/>
          </reference>
        </references>
      </pivotArea>
    </format>
    <format dxfId="1630">
      <pivotArea dataOnly="0" labelOnly="1" fieldPosition="0">
        <references count="3">
          <reference field="8" count="1" selected="0">
            <x v="35"/>
          </reference>
          <reference field="12" count="1" selected="0">
            <x v="197"/>
          </reference>
          <reference field="41" count="1">
            <x v="57"/>
          </reference>
        </references>
      </pivotArea>
    </format>
    <format dxfId="1629">
      <pivotArea dataOnly="0" labelOnly="1" fieldPosition="0">
        <references count="3">
          <reference field="8" count="1" selected="0">
            <x v="35"/>
          </reference>
          <reference field="12" count="1" selected="0">
            <x v="198"/>
          </reference>
          <reference field="41" count="1">
            <x v="85"/>
          </reference>
        </references>
      </pivotArea>
    </format>
    <format dxfId="1628">
      <pivotArea dataOnly="0" labelOnly="1" fieldPosition="0">
        <references count="3">
          <reference field="8" count="1" selected="0">
            <x v="35"/>
          </reference>
          <reference field="12" count="1" selected="0">
            <x v="199"/>
          </reference>
          <reference field="41" count="1">
            <x v="57"/>
          </reference>
        </references>
      </pivotArea>
    </format>
    <format dxfId="1627">
      <pivotArea dataOnly="0" labelOnly="1" fieldPosition="0">
        <references count="3">
          <reference field="8" count="1" selected="0">
            <x v="35"/>
          </reference>
          <reference field="12" count="1" selected="0">
            <x v="200"/>
          </reference>
          <reference field="41" count="1">
            <x v="111"/>
          </reference>
        </references>
      </pivotArea>
    </format>
    <format dxfId="1626">
      <pivotArea dataOnly="0" labelOnly="1" fieldPosition="0">
        <references count="3">
          <reference field="8" count="1" selected="0">
            <x v="35"/>
          </reference>
          <reference field="12" count="1" selected="0">
            <x v="201"/>
          </reference>
          <reference field="41" count="1">
            <x v="16"/>
          </reference>
        </references>
      </pivotArea>
    </format>
    <format dxfId="1625">
      <pivotArea dataOnly="0" labelOnly="1" fieldPosition="0">
        <references count="3">
          <reference field="8" count="1" selected="0">
            <x v="35"/>
          </reference>
          <reference field="12" count="1" selected="0">
            <x v="202"/>
          </reference>
          <reference field="41" count="1">
            <x v="61"/>
          </reference>
        </references>
      </pivotArea>
    </format>
    <format dxfId="1624">
      <pivotArea dataOnly="0" labelOnly="1" fieldPosition="0">
        <references count="1">
          <reference field="8" count="1">
            <x v="12"/>
          </reference>
        </references>
      </pivotArea>
    </format>
    <format dxfId="1623">
      <pivotArea dataOnly="0" labelOnly="1" fieldPosition="0">
        <references count="1">
          <reference field="8" count="1">
            <x v="13"/>
          </reference>
        </references>
      </pivotArea>
    </format>
    <format dxfId="1622">
      <pivotArea dataOnly="0" labelOnly="1" fieldPosition="0">
        <references count="1">
          <reference field="8" count="1">
            <x v="21"/>
          </reference>
        </references>
      </pivotArea>
    </format>
    <format dxfId="1621">
      <pivotArea dataOnly="0" labelOnly="1" fieldPosition="0">
        <references count="1">
          <reference field="41" count="0"/>
        </references>
      </pivotArea>
    </format>
    <format dxfId="1620">
      <pivotArea dataOnly="0" labelOnly="1" fieldPosition="0">
        <references count="1">
          <reference field="4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Dinámica8" cacheId="0" applyNumberFormats="0" applyBorderFormats="0" applyFontFormats="0" applyPatternFormats="0" applyAlignmentFormats="0" applyWidthHeightFormats="1" dataCaption="Valores" updatedVersion="4" minRefreshableVersion="3" useAutoFormatting="1" itemPrintTitles="1" createdVersion="6" indent="0" outline="1" outlineData="1" multipleFieldFilters="0">
  <location ref="A3:A39" firstHeaderRow="1" firstDataRow="1" firstDataCol="1"/>
  <pivotFields count="48">
    <pivotField showAll="0"/>
    <pivotField showAll="0"/>
    <pivotField showAll="0"/>
    <pivotField showAll="0"/>
    <pivotField showAll="0"/>
    <pivotField showAll="0"/>
    <pivotField showAll="0"/>
    <pivotField showAll="0"/>
    <pivotField axis="axisRow" showAll="0">
      <items count="36">
        <item x="4"/>
        <item x="24"/>
        <item x="30"/>
        <item x="13"/>
        <item x="5"/>
        <item x="6"/>
        <item x="23"/>
        <item x="3"/>
        <item x="7"/>
        <item x="22"/>
        <item x="21"/>
        <item x="19"/>
        <item x="18"/>
        <item x="17"/>
        <item x="0"/>
        <item x="27"/>
        <item x="28"/>
        <item x="32"/>
        <item x="33"/>
        <item x="34"/>
        <item x="9"/>
        <item x="1"/>
        <item x="25"/>
        <item x="29"/>
        <item x="15"/>
        <item x="26"/>
        <item x="31"/>
        <item x="8"/>
        <item x="14"/>
        <item x="10"/>
        <item x="2"/>
        <item x="12"/>
        <item x="11"/>
        <item x="16"/>
        <item x="20"/>
        <item t="default"/>
      </items>
    </pivotField>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s>
  <rowFields count="1">
    <field x="8"/>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2:C18"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3"/>
        <item x="1"/>
        <item x="7"/>
        <item x="6"/>
        <item h="1" x="4"/>
        <item x="2"/>
        <item x="0"/>
        <item x="8"/>
        <item h="1" x="5"/>
        <item t="default"/>
      </items>
    </pivotField>
    <pivotField showAll="0"/>
    <pivotField showAll="0"/>
    <pivotField showAll="0"/>
    <pivotField showAll="0"/>
    <pivotField showAll="0"/>
  </pivotFields>
  <rowFields count="1">
    <field x="46"/>
  </rowFields>
  <rowItems count="6">
    <i>
      <x/>
    </i>
    <i>
      <x v="1"/>
    </i>
    <i>
      <x v="3"/>
    </i>
    <i>
      <x v="5"/>
    </i>
    <i>
      <x v="6"/>
    </i>
    <i t="grand">
      <x/>
    </i>
  </rowItems>
  <colItems count="1">
    <i/>
  </colItems>
  <pageFields count="1">
    <pageField fld="14" hier="-1"/>
  </pageFields>
  <dataFields count="1">
    <dataField name="Count of N" fld="0" subtotal="count" baseField="46" baseItem="0"/>
  </dataFields>
  <formats count="18">
    <format dxfId="1619">
      <pivotArea type="all" dataOnly="0" outline="0" fieldPosition="0"/>
    </format>
    <format dxfId="1618">
      <pivotArea outline="0" collapsedLevelsAreSubtotals="1" fieldPosition="0"/>
    </format>
    <format dxfId="1617">
      <pivotArea field="46" type="button" dataOnly="0" labelOnly="1" outline="0" axis="axisRow" fieldPosition="0"/>
    </format>
    <format dxfId="1616">
      <pivotArea dataOnly="0" labelOnly="1" fieldPosition="0">
        <references count="1">
          <reference field="46" count="5">
            <x v="0"/>
            <x v="1"/>
            <x v="3"/>
            <x v="5"/>
            <x v="6"/>
          </reference>
        </references>
      </pivotArea>
    </format>
    <format dxfId="1615">
      <pivotArea dataOnly="0" labelOnly="1" grandRow="1" outline="0" fieldPosition="0"/>
    </format>
    <format dxfId="1614">
      <pivotArea dataOnly="0" labelOnly="1" outline="0" axis="axisValues" fieldPosition="0"/>
    </format>
    <format dxfId="1613">
      <pivotArea type="all" dataOnly="0" outline="0" fieldPosition="0"/>
    </format>
    <format dxfId="1612">
      <pivotArea outline="0" collapsedLevelsAreSubtotals="1" fieldPosition="0"/>
    </format>
    <format dxfId="1611">
      <pivotArea field="46" type="button" dataOnly="0" labelOnly="1" outline="0" axis="axisRow" fieldPosition="0"/>
    </format>
    <format dxfId="1610">
      <pivotArea dataOnly="0" labelOnly="1" fieldPosition="0">
        <references count="1">
          <reference field="46" count="5">
            <x v="0"/>
            <x v="1"/>
            <x v="3"/>
            <x v="5"/>
            <x v="6"/>
          </reference>
        </references>
      </pivotArea>
    </format>
    <format dxfId="1609">
      <pivotArea dataOnly="0" labelOnly="1" grandRow="1" outline="0" fieldPosition="0"/>
    </format>
    <format dxfId="1608">
      <pivotArea dataOnly="0" labelOnly="1" outline="0" axis="axisValues" fieldPosition="0"/>
    </format>
    <format dxfId="1607">
      <pivotArea collapsedLevelsAreSubtotals="1" fieldPosition="0">
        <references count="1">
          <reference field="46" count="5">
            <x v="0"/>
            <x v="1"/>
            <x v="3"/>
            <x v="5"/>
            <x v="6"/>
          </reference>
        </references>
      </pivotArea>
    </format>
    <format dxfId="1606">
      <pivotArea field="14" type="button" dataOnly="0" labelOnly="1" outline="0" axis="axisPage" fieldPosition="0"/>
    </format>
    <format dxfId="1605">
      <pivotArea dataOnly="0" labelOnly="1" outline="0" fieldPosition="0">
        <references count="1">
          <reference field="14" count="0"/>
        </references>
      </pivotArea>
    </format>
    <format dxfId="1604">
      <pivotArea field="46" type="button" dataOnly="0" labelOnly="1" outline="0" axis="axisRow" fieldPosition="0"/>
    </format>
    <format dxfId="1603">
      <pivotArea dataOnly="0" labelOnly="1" outline="0" axis="axisValues" fieldPosition="0"/>
    </format>
    <format dxfId="1602">
      <pivotArea dataOnly="0" labelOnly="1" fieldPosition="0">
        <references count="1">
          <reference field="46" count="5">
            <x v="0"/>
            <x v="1"/>
            <x v="3"/>
            <x v="5"/>
            <x v="6"/>
          </reference>
        </references>
      </pivotArea>
    </format>
  </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3100-000000000000}" name="Tabla 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136" firstHeaderRow="1" firstDataRow="1" firstDataCol="4" rowPageCount="1" colPageCount="1"/>
  <pivotFields count="5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1">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x="194"/>
        <item x="6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x="57"/>
        <item x="13"/>
        <item x="101"/>
        <item x="200"/>
        <item x="201"/>
        <item x="126"/>
        <item x="127"/>
        <item x="158"/>
        <item x="140"/>
        <item x="181"/>
        <item x="193"/>
        <item x="190"/>
        <item x="83"/>
        <item x="84"/>
        <item x="80"/>
        <item x="111"/>
        <item x="131"/>
        <item x="129"/>
        <item x="17"/>
        <item x="18"/>
        <item x="188"/>
        <item x="160"/>
        <item x="161"/>
        <item x="156"/>
        <item x="145"/>
        <item x="162"/>
        <item x="27"/>
        <item x="28"/>
        <item x="105"/>
        <item x="229"/>
        <item x="228"/>
        <item x="108"/>
        <item x="182"/>
        <item x="174"/>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95">
        <item x="1"/>
        <item x="89"/>
        <item x="32"/>
        <item x="34"/>
        <item x="66"/>
        <item x="61"/>
        <item x="56"/>
        <item x="58"/>
        <item x="19"/>
        <item x="21"/>
        <item x="8"/>
        <item x="33"/>
        <item x="69"/>
        <item x="3"/>
        <item x="71"/>
        <item x="86"/>
        <item x="60"/>
        <item x="83"/>
        <item x="13"/>
        <item x="6"/>
        <item x="11"/>
        <item x="63"/>
        <item x="4"/>
        <item x="14"/>
        <item x="55"/>
        <item x="17"/>
        <item x="81"/>
        <item x="53"/>
        <item x="36"/>
        <item x="2"/>
        <item x="82"/>
        <item x="12"/>
        <item x="9"/>
        <item x="27"/>
        <item x="87"/>
        <item x="49"/>
        <item x="25"/>
        <item x="30"/>
        <item x="80"/>
        <item x="79"/>
        <item x="7"/>
        <item x="29"/>
        <item x="54"/>
        <item x="5"/>
        <item x="68"/>
        <item x="26"/>
        <item x="31"/>
        <item x="70"/>
        <item x="52"/>
        <item x="24"/>
        <item x="28"/>
        <item x="77"/>
        <item h="1" x="93"/>
        <item x="0"/>
        <item h="1" x="76"/>
        <item h="1" x="35"/>
        <item h="1" x="65"/>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39"/>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95"/>
      </items>
    </pivotField>
    <pivotField compact="0" outline="0" showAll="0" defaultSubtotal="0"/>
    <pivotField compact="0" outline="0" showAll="0" defaultSubtotal="0"/>
    <pivotField compact="0" outline="0" showAll="0"/>
    <pivotField name="DESEMPEÑO CUMPLIMIENTO " compact="0" outline="0" showAll="0" defaultSubtotal="0">
      <items count="10">
        <item x="4"/>
        <item x="1"/>
        <item x="5"/>
        <item x="0"/>
        <item x="3"/>
        <item x="2"/>
        <item x="6"/>
        <item x="9"/>
        <item x="7"/>
        <item x="8"/>
      </items>
    </pivotField>
    <pivotField axis="axisRow" compact="0" outline="0" showAll="0" defaultSubtotal="0">
      <items count="9">
        <item h="1" x="3"/>
        <item h="1" x="1"/>
        <item h="1" x="7"/>
        <item h="1" x="6"/>
        <item h="1" x="4"/>
        <item h="1" x="2"/>
        <item x="0"/>
        <item h="1" x="8"/>
        <item h="1" x="5"/>
      </items>
    </pivotField>
    <pivotField compact="0" outline="0" showAll="0" defaultSubtotal="0"/>
    <pivotField compact="0" outline="0" showAll="0" defaultSubtotal="0"/>
    <pivotField compact="0" outline="0" showAll="0"/>
    <pivotField compact="0" outline="0" showAll="0"/>
  </pivotFields>
  <rowFields count="4">
    <field x="8"/>
    <field x="12"/>
    <field x="41"/>
    <field x="46"/>
  </rowFields>
  <rowItems count="126">
    <i>
      <x/>
      <x v="203"/>
      <x v="49"/>
      <x v="6"/>
    </i>
    <i r="1">
      <x v="204"/>
      <x v="81"/>
      <x v="6"/>
    </i>
    <i r="1">
      <x v="205"/>
      <x v="73"/>
      <x v="6"/>
    </i>
    <i>
      <x v="1"/>
      <x v="28"/>
      <x v="65"/>
      <x v="6"/>
    </i>
    <i r="1">
      <x v="107"/>
      <x v="89"/>
      <x v="6"/>
    </i>
    <i r="1">
      <x v="144"/>
      <x v="123"/>
      <x v="6"/>
    </i>
    <i r="1">
      <x v="145"/>
      <x v="124"/>
      <x v="6"/>
    </i>
    <i r="1">
      <x v="155"/>
      <x v="67"/>
      <x v="6"/>
    </i>
    <i r="1">
      <x v="156"/>
      <x v="68"/>
      <x v="6"/>
    </i>
    <i r="1">
      <x v="166"/>
      <x v="122"/>
      <x v="6"/>
    </i>
    <i r="1">
      <x v="167"/>
      <x v="65"/>
      <x v="6"/>
    </i>
    <i r="1">
      <x v="185"/>
      <x v="74"/>
      <x v="6"/>
    </i>
    <i>
      <x v="2"/>
      <x v="27"/>
      <x v="50"/>
      <x v="6"/>
    </i>
    <i r="1">
      <x v="65"/>
      <x v="42"/>
      <x v="6"/>
    </i>
    <i r="1">
      <x v="66"/>
      <x v="65"/>
      <x v="6"/>
    </i>
    <i>
      <x v="3"/>
      <x v="212"/>
      <x v="65"/>
      <x v="6"/>
    </i>
    <i r="1">
      <x v="214"/>
      <x v="65"/>
      <x v="6"/>
    </i>
    <i>
      <x v="4"/>
      <x v="63"/>
      <x v="69"/>
      <x v="6"/>
    </i>
    <i r="1">
      <x v="64"/>
      <x v="70"/>
      <x v="6"/>
    </i>
    <i r="1">
      <x v="99"/>
      <x v="54"/>
      <x v="6"/>
    </i>
    <i>
      <x v="5"/>
      <x v="201"/>
      <x v="47"/>
      <x v="6"/>
    </i>
    <i>
      <x v="6"/>
      <x v="11"/>
      <x v="94"/>
      <x v="6"/>
    </i>
    <i r="1">
      <x v="12"/>
      <x v="66"/>
      <x v="6"/>
    </i>
    <i r="1">
      <x v="13"/>
      <x v="75"/>
      <x v="6"/>
    </i>
    <i r="1">
      <x v="50"/>
      <x v="65"/>
      <x v="6"/>
    </i>
    <i r="1">
      <x v="194"/>
      <x v="115"/>
      <x v="6"/>
    </i>
    <i r="1">
      <x v="195"/>
      <x v="65"/>
      <x v="6"/>
    </i>
    <i>
      <x v="7"/>
      <x v="32"/>
      <x v="105"/>
      <x v="6"/>
    </i>
    <i r="1">
      <x v="36"/>
      <x v="65"/>
      <x v="6"/>
    </i>
    <i>
      <x v="8"/>
      <x v="22"/>
      <x v="65"/>
      <x v="6"/>
    </i>
    <i r="1">
      <x v="79"/>
      <x v="65"/>
      <x v="6"/>
    </i>
    <i r="1">
      <x v="95"/>
      <x v="65"/>
      <x v="6"/>
    </i>
    <i r="1">
      <x v="126"/>
      <x v="65"/>
      <x v="6"/>
    </i>
    <i r="1">
      <x v="190"/>
      <x v="65"/>
      <x v="6"/>
    </i>
    <i r="1">
      <x v="206"/>
      <x v="65"/>
      <x v="6"/>
    </i>
    <i r="1">
      <x v="207"/>
      <x v="65"/>
      <x v="6"/>
    </i>
    <i>
      <x v="9"/>
      <x v="70"/>
      <x v="92"/>
      <x v="6"/>
    </i>
    <i r="1">
      <x v="85"/>
      <x v="65"/>
      <x v="6"/>
    </i>
    <i r="1">
      <x v="221"/>
      <x v="107"/>
      <x v="6"/>
    </i>
    <i>
      <x v="10"/>
      <x v="71"/>
      <x v="37"/>
      <x v="6"/>
    </i>
    <i r="1">
      <x v="120"/>
      <x v="65"/>
      <x v="6"/>
    </i>
    <i r="1">
      <x v="165"/>
      <x v="103"/>
      <x v="6"/>
    </i>
    <i>
      <x v="11"/>
      <x v="74"/>
      <x v="65"/>
      <x v="6"/>
    </i>
    <i>
      <x v="14"/>
      <x v="7"/>
      <x v="112"/>
      <x v="6"/>
    </i>
    <i r="1">
      <x v="19"/>
      <x v="116"/>
      <x v="6"/>
    </i>
    <i r="1">
      <x v="20"/>
      <x v="114"/>
      <x v="6"/>
    </i>
    <i r="1">
      <x v="26"/>
      <x v="116"/>
      <x v="6"/>
    </i>
    <i r="1">
      <x v="56"/>
      <x v="40"/>
      <x v="6"/>
    </i>
    <i r="1">
      <x v="90"/>
      <x v="80"/>
      <x v="6"/>
    </i>
    <i r="1">
      <x v="104"/>
      <x v="106"/>
      <x v="6"/>
    </i>
    <i r="1">
      <x v="105"/>
      <x v="116"/>
      <x v="6"/>
    </i>
    <i r="1">
      <x v="108"/>
      <x v="71"/>
      <x v="6"/>
    </i>
    <i r="1">
      <x v="111"/>
      <x v="61"/>
      <x v="6"/>
    </i>
    <i r="1">
      <x v="130"/>
      <x v="111"/>
      <x v="6"/>
    </i>
    <i r="1">
      <x v="147"/>
      <x v="45"/>
      <x v="6"/>
    </i>
    <i r="1">
      <x v="151"/>
      <x v="72"/>
      <x v="6"/>
    </i>
    <i>
      <x v="15"/>
      <x v="53"/>
      <x v="99"/>
      <x v="6"/>
    </i>
    <i r="1">
      <x v="171"/>
      <x v="65"/>
      <x v="6"/>
    </i>
    <i r="1">
      <x v="172"/>
      <x v="65"/>
      <x v="6"/>
    </i>
    <i r="1">
      <x v="175"/>
      <x v="65"/>
      <x v="6"/>
    </i>
    <i r="1">
      <x v="224"/>
      <x v="65"/>
      <x v="6"/>
    </i>
    <i>
      <x v="16"/>
      <x v="1"/>
      <x v="59"/>
      <x v="6"/>
    </i>
    <i r="1">
      <x v="9"/>
      <x v="83"/>
      <x v="6"/>
    </i>
    <i r="1">
      <x v="10"/>
      <x v="108"/>
      <x v="6"/>
    </i>
    <i r="1">
      <x v="67"/>
      <x v="55"/>
      <x v="6"/>
    </i>
    <i r="1">
      <x v="68"/>
      <x v="55"/>
      <x v="6"/>
    </i>
    <i r="1">
      <x v="230"/>
      <x v="102"/>
      <x v="6"/>
    </i>
    <i>
      <x v="17"/>
      <x v="89"/>
      <x v="65"/>
      <x v="6"/>
    </i>
    <i r="1">
      <x v="159"/>
      <x v="38"/>
      <x v="6"/>
    </i>
    <i>
      <x v="18"/>
      <x v="75"/>
      <x v="79"/>
      <x v="6"/>
    </i>
    <i>
      <x v="19"/>
      <x v="15"/>
      <x v="65"/>
      <x v="6"/>
    </i>
    <i r="1">
      <x v="43"/>
      <x v="119"/>
      <x v="6"/>
    </i>
    <i r="1">
      <x v="44"/>
      <x v="120"/>
      <x v="6"/>
    </i>
    <i r="1">
      <x v="192"/>
      <x v="6"/>
      <x v="6"/>
    </i>
    <i r="1">
      <x v="193"/>
      <x v="58"/>
      <x v="6"/>
    </i>
    <i>
      <x v="20"/>
      <x/>
      <x v="113"/>
      <x v="6"/>
    </i>
    <i r="1">
      <x v="14"/>
      <x v="65"/>
      <x v="6"/>
    </i>
    <i r="1">
      <x v="55"/>
      <x v="97"/>
      <x v="6"/>
    </i>
    <i r="1">
      <x v="112"/>
      <x v="85"/>
      <x v="6"/>
    </i>
    <i r="1">
      <x v="113"/>
      <x v="90"/>
      <x v="6"/>
    </i>
    <i>
      <x v="21"/>
      <x v="25"/>
      <x v="59"/>
      <x v="6"/>
    </i>
    <i>
      <x v="22"/>
      <x v="41"/>
      <x v="104"/>
      <x v="6"/>
    </i>
    <i r="1">
      <x v="87"/>
      <x v="56"/>
      <x v="6"/>
    </i>
    <i r="1">
      <x v="116"/>
      <x v="76"/>
      <x v="6"/>
    </i>
    <i r="1">
      <x v="168"/>
      <x v="48"/>
      <x v="6"/>
    </i>
    <i r="1">
      <x v="169"/>
      <x v="51"/>
      <x v="6"/>
    </i>
    <i>
      <x v="23"/>
      <x v="76"/>
      <x v="65"/>
      <x v="6"/>
    </i>
    <i r="1">
      <x v="86"/>
      <x v="77"/>
      <x v="6"/>
    </i>
    <i r="1">
      <x v="92"/>
      <x v="44"/>
      <x v="6"/>
    </i>
    <i r="1">
      <x v="93"/>
      <x v="82"/>
      <x v="6"/>
    </i>
    <i r="1">
      <x v="118"/>
      <x v="65"/>
      <x v="6"/>
    </i>
    <i r="1">
      <x v="131"/>
      <x v="87"/>
      <x v="6"/>
    </i>
    <i r="1">
      <x v="132"/>
      <x v="43"/>
      <x v="6"/>
    </i>
    <i>
      <x v="24"/>
      <x v="30"/>
      <x v="118"/>
      <x v="6"/>
    </i>
    <i r="1">
      <x v="57"/>
      <x v="84"/>
      <x v="6"/>
    </i>
    <i r="1">
      <x v="60"/>
      <x v="88"/>
      <x v="6"/>
    </i>
    <i r="1">
      <x v="125"/>
      <x v="57"/>
      <x v="6"/>
    </i>
    <i r="1">
      <x v="137"/>
      <x v="121"/>
      <x v="6"/>
    </i>
    <i r="1">
      <x v="142"/>
      <x v="100"/>
      <x v="6"/>
    </i>
    <i r="1">
      <x v="143"/>
      <x v="98"/>
      <x v="6"/>
    </i>
    <i r="1">
      <x v="160"/>
      <x v="93"/>
      <x v="6"/>
    </i>
    <i r="1">
      <x v="170"/>
      <x v="101"/>
      <x v="6"/>
    </i>
    <i>
      <x v="26"/>
      <x v="29"/>
      <x v="111"/>
      <x v="6"/>
    </i>
    <i r="1">
      <x v="173"/>
      <x v="63"/>
      <x v="6"/>
    </i>
    <i>
      <x v="27"/>
      <x v="106"/>
      <x v="117"/>
      <x v="6"/>
    </i>
    <i r="1">
      <x v="153"/>
      <x v="106"/>
      <x v="6"/>
    </i>
    <i r="1">
      <x v="154"/>
      <x v="111"/>
      <x v="6"/>
    </i>
    <i>
      <x v="29"/>
      <x v="96"/>
      <x v="96"/>
      <x v="6"/>
    </i>
    <i>
      <x v="30"/>
      <x v="37"/>
      <x v="89"/>
      <x v="6"/>
    </i>
    <i r="1">
      <x v="49"/>
      <x v="52"/>
      <x v="6"/>
    </i>
    <i>
      <x v="33"/>
      <x v="2"/>
      <x v="41"/>
      <x v="6"/>
    </i>
    <i r="1">
      <x v="3"/>
      <x v="53"/>
      <x v="6"/>
    </i>
    <i r="1">
      <x v="141"/>
      <x v="60"/>
      <x v="6"/>
    </i>
    <i>
      <x v="35"/>
      <x v="73"/>
      <x v="78"/>
      <x v="6"/>
    </i>
    <i r="1">
      <x v="110"/>
      <x v="91"/>
      <x v="6"/>
    </i>
    <i>
      <x v="36"/>
      <x v="4"/>
      <x v="95"/>
      <x v="6"/>
    </i>
    <i r="1">
      <x v="5"/>
      <x v="86"/>
      <x v="6"/>
    </i>
    <i r="1">
      <x v="6"/>
      <x v="65"/>
      <x v="6"/>
    </i>
    <i r="1">
      <x v="8"/>
      <x v="62"/>
      <x v="6"/>
    </i>
    <i r="1">
      <x v="39"/>
      <x v="109"/>
      <x v="6"/>
    </i>
    <i r="1">
      <x v="103"/>
      <x v="39"/>
      <x v="6"/>
    </i>
    <i r="1">
      <x v="163"/>
      <x v="64"/>
      <x v="6"/>
    </i>
    <i r="1">
      <x v="164"/>
      <x v="110"/>
      <x v="6"/>
    </i>
    <i r="1">
      <x v="196"/>
      <x v="65"/>
      <x v="6"/>
    </i>
    <i>
      <x v="37"/>
      <x v="54"/>
      <x v="65"/>
      <x v="6"/>
    </i>
    <i r="1">
      <x v="181"/>
      <x v="46"/>
      <x v="6"/>
    </i>
  </rowItems>
  <colItems count="1">
    <i/>
  </colItems>
  <pageFields count="1">
    <pageField fld="14" hier="-1"/>
  </pageFields>
  <formats count="487">
    <format dxfId="1601">
      <pivotArea field="22" type="button" dataOnly="0" labelOnly="1" outline="0"/>
    </format>
    <format dxfId="1600">
      <pivotArea field="8" type="button" dataOnly="0" labelOnly="1" outline="0" axis="axisRow" fieldPosition="0"/>
    </format>
    <format dxfId="1599">
      <pivotArea dataOnly="0" labelOnly="1" fieldPosition="0">
        <references count="1">
          <reference field="8" count="0"/>
        </references>
      </pivotArea>
    </format>
    <format dxfId="1598">
      <pivotArea dataOnly="0" labelOnly="1" outline="0" fieldPosition="0">
        <references count="1">
          <reference field="12" count="0"/>
        </references>
      </pivotArea>
    </format>
    <format dxfId="1597">
      <pivotArea dataOnly="0" labelOnly="1" fieldPosition="0">
        <references count="2">
          <reference field="8" count="1" selected="0">
            <x v="1"/>
          </reference>
          <reference field="12" count="2">
            <x v="28"/>
            <x v="155"/>
          </reference>
        </references>
      </pivotArea>
    </format>
    <format dxfId="1596">
      <pivotArea dataOnly="0" labelOnly="1" fieldPosition="0">
        <references count="2">
          <reference field="8" count="1" selected="0">
            <x v="4"/>
          </reference>
          <reference field="12" count="1">
            <x v="149"/>
          </reference>
        </references>
      </pivotArea>
    </format>
    <format dxfId="1595">
      <pivotArea dataOnly="0" labelOnly="1" fieldPosition="0">
        <references count="2">
          <reference field="8" count="1" selected="0">
            <x v="6"/>
          </reference>
          <reference field="12" count="2">
            <x v="13"/>
            <x v="195"/>
          </reference>
        </references>
      </pivotArea>
    </format>
    <format dxfId="1594">
      <pivotArea dataOnly="0" labelOnly="1" fieldPosition="0">
        <references count="2">
          <reference field="8" count="1" selected="0">
            <x v="7"/>
          </reference>
          <reference field="12" count="2">
            <x v="32"/>
            <x v="36"/>
          </reference>
        </references>
      </pivotArea>
    </format>
    <format dxfId="1593">
      <pivotArea dataOnly="0" labelOnly="1" fieldPosition="0">
        <references count="2">
          <reference field="8" count="1" selected="0">
            <x v="10"/>
          </reference>
          <reference field="12" count="2">
            <x v="71"/>
            <x v="120"/>
          </reference>
        </references>
      </pivotArea>
    </format>
    <format dxfId="1592">
      <pivotArea dataOnly="0" labelOnly="1" fieldPosition="0">
        <references count="2">
          <reference field="8" count="1" selected="0">
            <x v="11"/>
          </reference>
          <reference field="12" count="1">
            <x v="80"/>
          </reference>
        </references>
      </pivotArea>
    </format>
    <format dxfId="1591">
      <pivotArea dataOnly="0" labelOnly="1" fieldPosition="0">
        <references count="2">
          <reference field="8" count="1" selected="0">
            <x v="13"/>
          </reference>
          <reference field="12" count="2">
            <x v="117"/>
            <x v="138"/>
          </reference>
        </references>
      </pivotArea>
    </format>
    <format dxfId="1590">
      <pivotArea dataOnly="0" labelOnly="1" fieldPosition="0">
        <references count="2">
          <reference field="8" count="1" selected="0">
            <x v="14"/>
          </reference>
          <reference field="12" count="1">
            <x v="42"/>
          </reference>
        </references>
      </pivotArea>
    </format>
    <format dxfId="1589">
      <pivotArea dataOnly="0" labelOnly="1" fieldPosition="0">
        <references count="2">
          <reference field="8" count="1" selected="0">
            <x v="18"/>
          </reference>
          <reference field="12" count="1">
            <x v="24"/>
          </reference>
        </references>
      </pivotArea>
    </format>
    <format dxfId="1588">
      <pivotArea dataOnly="0" labelOnly="1" fieldPosition="0">
        <references count="2">
          <reference field="8" count="1" selected="0">
            <x v="19"/>
          </reference>
          <reference field="12" count="2">
            <x v="43"/>
            <x v="44"/>
          </reference>
        </references>
      </pivotArea>
    </format>
    <format dxfId="1587">
      <pivotArea dataOnly="0" labelOnly="1" fieldPosition="0">
        <references count="2">
          <reference field="8" count="1" selected="0">
            <x v="23"/>
          </reference>
          <reference field="12" count="6">
            <x v="83"/>
            <x v="88"/>
            <x v="101"/>
            <x v="124"/>
            <x v="140"/>
            <x v="158"/>
          </reference>
        </references>
      </pivotArea>
    </format>
    <format dxfId="1586">
      <pivotArea dataOnly="0" labelOnly="1" fieldPosition="0">
        <references count="2">
          <reference field="8" count="1" selected="0">
            <x v="24"/>
          </reference>
          <reference field="12" count="4">
            <x v="30"/>
            <x v="31"/>
            <x v="35"/>
            <x v="137"/>
          </reference>
        </references>
      </pivotArea>
    </format>
    <format dxfId="1585">
      <pivotArea dataOnly="0" labelOnly="1" fieldPosition="0">
        <references count="2">
          <reference field="8" count="1" selected="0">
            <x v="26"/>
          </reference>
          <reference field="12" count="1">
            <x v="29"/>
          </reference>
        </references>
      </pivotArea>
    </format>
    <format dxfId="1584">
      <pivotArea dataOnly="0" labelOnly="1" fieldPosition="0">
        <references count="2">
          <reference field="8" count="1" selected="0">
            <x v="36"/>
          </reference>
          <reference field="12" count="3">
            <x v="6"/>
            <x v="8"/>
            <x v="39"/>
          </reference>
        </references>
      </pivotArea>
    </format>
    <format dxfId="1583">
      <pivotArea dataOnly="0" labelOnly="1" fieldPosition="0">
        <references count="1">
          <reference field="8" count="1">
            <x v="1"/>
          </reference>
        </references>
      </pivotArea>
    </format>
    <format dxfId="1582">
      <pivotArea dataOnly="0" labelOnly="1" fieldPosition="0">
        <references count="1">
          <reference field="8" count="1">
            <x v="18"/>
          </reference>
        </references>
      </pivotArea>
    </format>
    <format dxfId="1581">
      <pivotArea dataOnly="0" outline="0" fieldPosition="0">
        <references count="1">
          <reference field="8" count="1">
            <x v="23"/>
          </reference>
        </references>
      </pivotArea>
    </format>
    <format dxfId="1580">
      <pivotArea dataOnly="0" labelOnly="1" offset="A256" fieldPosition="0">
        <references count="1">
          <reference field="8" count="1">
            <x v="26"/>
          </reference>
        </references>
      </pivotArea>
    </format>
    <format dxfId="1579">
      <pivotArea dataOnly="0" labelOnly="1" fieldPosition="0">
        <references count="1">
          <reference field="8" count="12">
            <x v="1"/>
            <x v="4"/>
            <x v="6"/>
            <x v="7"/>
            <x v="10"/>
            <x v="11"/>
            <x v="13"/>
            <x v="14"/>
            <x v="18"/>
            <x v="19"/>
            <x v="23"/>
            <x v="24"/>
          </reference>
        </references>
      </pivotArea>
    </format>
    <format dxfId="1578">
      <pivotArea dataOnly="0" labelOnly="1" fieldPosition="0">
        <references count="1">
          <reference field="8" count="1">
            <x v="36"/>
          </reference>
        </references>
      </pivotArea>
    </format>
    <format dxfId="1577">
      <pivotArea field="45" type="button" dataOnly="0" labelOnly="1" outline="0"/>
    </format>
    <format dxfId="1576">
      <pivotArea field="45" type="button" dataOnly="0" labelOnly="1" outline="0"/>
    </format>
    <format dxfId="1575">
      <pivotArea field="40" type="button" dataOnly="0" labelOnly="1" outline="0"/>
    </format>
    <format dxfId="1574">
      <pivotArea field="40" type="button" dataOnly="0" labelOnly="1" outline="0"/>
    </format>
    <format dxfId="1573">
      <pivotArea field="45" type="button" dataOnly="0" labelOnly="1" outline="0"/>
    </format>
    <format dxfId="1572">
      <pivotArea field="45" type="button" dataOnly="0" labelOnly="1" outline="0"/>
    </format>
    <format dxfId="1571">
      <pivotArea field="45" type="button" dataOnly="0" labelOnly="1" outline="0"/>
    </format>
    <format dxfId="1570">
      <pivotArea field="45" type="button" dataOnly="0" labelOnly="1" outline="0"/>
    </format>
    <format dxfId="1569">
      <pivotArea field="40" type="button" dataOnly="0" labelOnly="1" outline="0"/>
    </format>
    <format dxfId="1568">
      <pivotArea field="18" type="button" dataOnly="0" labelOnly="1" outline="0"/>
    </format>
    <format dxfId="1567">
      <pivotArea field="45" type="button" dataOnly="0" labelOnly="1" outline="0"/>
    </format>
    <format dxfId="1566">
      <pivotArea field="40" type="button" dataOnly="0" labelOnly="1" outline="0"/>
    </format>
    <format dxfId="1565">
      <pivotArea field="45" type="button" dataOnly="0" labelOnly="1" outline="0"/>
    </format>
    <format dxfId="1564">
      <pivotArea field="40" type="button" dataOnly="0" labelOnly="1" outline="0"/>
    </format>
    <format dxfId="1563">
      <pivotArea dataOnly="0" labelOnly="1" fieldPosition="0">
        <references count="2">
          <reference field="8" count="1" selected="0">
            <x v="1"/>
          </reference>
          <reference field="12" count="1">
            <x v="28"/>
          </reference>
        </references>
      </pivotArea>
    </format>
    <format dxfId="1562">
      <pivotArea dataOnly="0" labelOnly="1" fieldPosition="0">
        <references count="2">
          <reference field="8" count="1" selected="0">
            <x v="4"/>
          </reference>
          <reference field="12" count="1">
            <x v="149"/>
          </reference>
        </references>
      </pivotArea>
    </format>
    <format dxfId="1561">
      <pivotArea dataOnly="0" labelOnly="1" fieldPosition="0">
        <references count="2">
          <reference field="8" count="1" selected="0">
            <x v="6"/>
          </reference>
          <reference field="12" count="1">
            <x v="13"/>
          </reference>
        </references>
      </pivotArea>
    </format>
    <format dxfId="1560">
      <pivotArea dataOnly="0" labelOnly="1" fieldPosition="0">
        <references count="2">
          <reference field="8" count="1" selected="0">
            <x v="7"/>
          </reference>
          <reference field="12" count="2">
            <x v="32"/>
            <x v="36"/>
          </reference>
        </references>
      </pivotArea>
    </format>
    <format dxfId="1559">
      <pivotArea dataOnly="0" labelOnly="1" fieldPosition="0">
        <references count="2">
          <reference field="8" count="1" selected="0">
            <x v="10"/>
          </reference>
          <reference field="12" count="2">
            <x v="71"/>
            <x v="120"/>
          </reference>
        </references>
      </pivotArea>
    </format>
    <format dxfId="1558">
      <pivotArea dataOnly="0" labelOnly="1" fieldPosition="0">
        <references count="2">
          <reference field="8" count="1" selected="0">
            <x v="11"/>
          </reference>
          <reference field="12" count="1">
            <x v="80"/>
          </reference>
        </references>
      </pivotArea>
    </format>
    <format dxfId="1557">
      <pivotArea dataOnly="0" labelOnly="1" fieldPosition="0">
        <references count="2">
          <reference field="8" count="1" selected="0">
            <x v="13"/>
          </reference>
          <reference field="12" count="2">
            <x v="117"/>
            <x v="138"/>
          </reference>
        </references>
      </pivotArea>
    </format>
    <format dxfId="1556">
      <pivotArea dataOnly="0" labelOnly="1" fieldPosition="0">
        <references count="2">
          <reference field="8" count="1" selected="0">
            <x v="14"/>
          </reference>
          <reference field="12" count="1">
            <x v="42"/>
          </reference>
        </references>
      </pivotArea>
    </format>
    <format dxfId="1555">
      <pivotArea dataOnly="0" labelOnly="1" fieldPosition="0">
        <references count="2">
          <reference field="8" count="1" selected="0">
            <x v="19"/>
          </reference>
          <reference field="12" count="2">
            <x v="43"/>
            <x v="44"/>
          </reference>
        </references>
      </pivotArea>
    </format>
    <format dxfId="1554">
      <pivotArea dataOnly="0" labelOnly="1" fieldPosition="0">
        <references count="2">
          <reference field="8" count="1" selected="0">
            <x v="23"/>
          </reference>
          <reference field="12" count="6">
            <x v="83"/>
            <x v="88"/>
            <x v="101"/>
            <x v="124"/>
            <x v="140"/>
            <x v="158"/>
          </reference>
        </references>
      </pivotArea>
    </format>
    <format dxfId="1553">
      <pivotArea dataOnly="0" labelOnly="1" fieldPosition="0">
        <references count="2">
          <reference field="8" count="1" selected="0">
            <x v="24"/>
          </reference>
          <reference field="12" count="3">
            <x v="30"/>
            <x v="35"/>
            <x v="137"/>
          </reference>
        </references>
      </pivotArea>
    </format>
    <format dxfId="1552">
      <pivotArea dataOnly="0" labelOnly="1" fieldPosition="0">
        <references count="2">
          <reference field="8" count="1" selected="0">
            <x v="26"/>
          </reference>
          <reference field="12" count="1">
            <x v="29"/>
          </reference>
        </references>
      </pivotArea>
    </format>
    <format dxfId="1551">
      <pivotArea dataOnly="0" labelOnly="1" fieldPosition="0">
        <references count="2">
          <reference field="8" count="1" selected="0">
            <x v="1"/>
          </reference>
          <reference field="12" count="1">
            <x v="28"/>
          </reference>
        </references>
      </pivotArea>
    </format>
    <format dxfId="1550">
      <pivotArea dataOnly="0" labelOnly="1" fieldPosition="0">
        <references count="2">
          <reference field="8" count="1" selected="0">
            <x v="4"/>
          </reference>
          <reference field="12" count="1">
            <x v="149"/>
          </reference>
        </references>
      </pivotArea>
    </format>
    <format dxfId="1549">
      <pivotArea dataOnly="0" labelOnly="1" fieldPosition="0">
        <references count="2">
          <reference field="8" count="1" selected="0">
            <x v="6"/>
          </reference>
          <reference field="12" count="1">
            <x v="13"/>
          </reference>
        </references>
      </pivotArea>
    </format>
    <format dxfId="1548">
      <pivotArea dataOnly="0" labelOnly="1" fieldPosition="0">
        <references count="2">
          <reference field="8" count="1" selected="0">
            <x v="7"/>
          </reference>
          <reference field="12" count="2">
            <x v="32"/>
            <x v="36"/>
          </reference>
        </references>
      </pivotArea>
    </format>
    <format dxfId="1547">
      <pivotArea dataOnly="0" labelOnly="1" fieldPosition="0">
        <references count="2">
          <reference field="8" count="1" selected="0">
            <x v="10"/>
          </reference>
          <reference field="12" count="2">
            <x v="71"/>
            <x v="120"/>
          </reference>
        </references>
      </pivotArea>
    </format>
    <format dxfId="1546">
      <pivotArea dataOnly="0" labelOnly="1" fieldPosition="0">
        <references count="2">
          <reference field="8" count="1" selected="0">
            <x v="11"/>
          </reference>
          <reference field="12" count="1">
            <x v="80"/>
          </reference>
        </references>
      </pivotArea>
    </format>
    <format dxfId="1545">
      <pivotArea dataOnly="0" labelOnly="1" fieldPosition="0">
        <references count="2">
          <reference field="8" count="1" selected="0">
            <x v="13"/>
          </reference>
          <reference field="12" count="2">
            <x v="117"/>
            <x v="138"/>
          </reference>
        </references>
      </pivotArea>
    </format>
    <format dxfId="1544">
      <pivotArea dataOnly="0" labelOnly="1" fieldPosition="0">
        <references count="2">
          <reference field="8" count="1" selected="0">
            <x v="14"/>
          </reference>
          <reference field="12" count="1">
            <x v="42"/>
          </reference>
        </references>
      </pivotArea>
    </format>
    <format dxfId="1543">
      <pivotArea dataOnly="0" labelOnly="1" fieldPosition="0">
        <references count="2">
          <reference field="8" count="1" selected="0">
            <x v="19"/>
          </reference>
          <reference field="12" count="2">
            <x v="43"/>
            <x v="44"/>
          </reference>
        </references>
      </pivotArea>
    </format>
    <format dxfId="1542">
      <pivotArea dataOnly="0" labelOnly="1" fieldPosition="0">
        <references count="2">
          <reference field="8" count="1" selected="0">
            <x v="23"/>
          </reference>
          <reference field="12" count="6">
            <x v="83"/>
            <x v="88"/>
            <x v="101"/>
            <x v="124"/>
            <x v="140"/>
            <x v="158"/>
          </reference>
        </references>
      </pivotArea>
    </format>
    <format dxfId="1541">
      <pivotArea dataOnly="0" labelOnly="1" fieldPosition="0">
        <references count="2">
          <reference field="8" count="1" selected="0">
            <x v="24"/>
          </reference>
          <reference field="12" count="3">
            <x v="30"/>
            <x v="35"/>
            <x v="137"/>
          </reference>
        </references>
      </pivotArea>
    </format>
    <format dxfId="1540">
      <pivotArea dataOnly="0" labelOnly="1" fieldPosition="0">
        <references count="2">
          <reference field="8" count="1" selected="0">
            <x v="26"/>
          </reference>
          <reference field="12" count="1">
            <x v="29"/>
          </reference>
        </references>
      </pivotArea>
    </format>
    <format dxfId="1539">
      <pivotArea field="45" type="button" dataOnly="0" labelOnly="1" outline="0"/>
    </format>
    <format dxfId="1538">
      <pivotArea field="40" type="button" dataOnly="0" labelOnly="1" outline="0"/>
    </format>
    <format dxfId="1537">
      <pivotArea field="18" type="button" dataOnly="0" labelOnly="1" outline="0"/>
    </format>
    <format dxfId="1536">
      <pivotArea type="all" dataOnly="0" outline="0" fieldPosition="0"/>
    </format>
    <format dxfId="1535">
      <pivotArea dataOnly="0" labelOnly="1" fieldPosition="0">
        <references count="1">
          <reference field="8" count="13">
            <x v="4"/>
            <x v="6"/>
            <x v="7"/>
            <x v="10"/>
            <x v="11"/>
            <x v="13"/>
            <x v="14"/>
            <x v="19"/>
            <x v="21"/>
            <x v="23"/>
            <x v="24"/>
            <x v="26"/>
            <x v="35"/>
          </reference>
        </references>
      </pivotArea>
    </format>
    <format dxfId="1534">
      <pivotArea dataOnly="0" labelOnly="1" fieldPosition="0">
        <references count="2">
          <reference field="8" count="1" selected="0">
            <x v="4"/>
          </reference>
          <reference field="12" count="1">
            <x v="149"/>
          </reference>
        </references>
      </pivotArea>
    </format>
    <format dxfId="1533">
      <pivotArea dataOnly="0" labelOnly="1" fieldPosition="0">
        <references count="2">
          <reference field="8" count="1" selected="0">
            <x v="6"/>
          </reference>
          <reference field="12" count="1">
            <x v="13"/>
          </reference>
        </references>
      </pivotArea>
    </format>
    <format dxfId="1532">
      <pivotArea dataOnly="0" labelOnly="1" fieldPosition="0">
        <references count="2">
          <reference field="8" count="1" selected="0">
            <x v="7"/>
          </reference>
          <reference field="12" count="1">
            <x v="32"/>
          </reference>
        </references>
      </pivotArea>
    </format>
    <format dxfId="1531">
      <pivotArea dataOnly="0" labelOnly="1" fieldPosition="0">
        <references count="2">
          <reference field="8" count="1" selected="0">
            <x v="10"/>
          </reference>
          <reference field="12" count="2">
            <x v="71"/>
            <x v="120"/>
          </reference>
        </references>
      </pivotArea>
    </format>
    <format dxfId="1530">
      <pivotArea dataOnly="0" labelOnly="1" fieldPosition="0">
        <references count="2">
          <reference field="8" count="1" selected="0">
            <x v="11"/>
          </reference>
          <reference field="12" count="1">
            <x v="80"/>
          </reference>
        </references>
      </pivotArea>
    </format>
    <format dxfId="1529">
      <pivotArea dataOnly="0" labelOnly="1" fieldPosition="0">
        <references count="2">
          <reference field="8" count="1" selected="0">
            <x v="13"/>
          </reference>
          <reference field="12" count="2">
            <x v="117"/>
            <x v="138"/>
          </reference>
        </references>
      </pivotArea>
    </format>
    <format dxfId="1528">
      <pivotArea dataOnly="0" labelOnly="1" fieldPosition="0">
        <references count="2">
          <reference field="8" count="1" selected="0">
            <x v="14"/>
          </reference>
          <reference field="12" count="1">
            <x v="42"/>
          </reference>
        </references>
      </pivotArea>
    </format>
    <format dxfId="1527">
      <pivotArea dataOnly="0" labelOnly="1" fieldPosition="0">
        <references count="2">
          <reference field="8" count="1" selected="0">
            <x v="19"/>
          </reference>
          <reference field="12" count="2">
            <x v="43"/>
            <x v="44"/>
          </reference>
        </references>
      </pivotArea>
    </format>
    <format dxfId="1526">
      <pivotArea dataOnly="0" labelOnly="1" fieldPosition="0">
        <references count="2">
          <reference field="8" count="1" selected="0">
            <x v="21"/>
          </reference>
          <reference field="12" count="1">
            <x v="62"/>
          </reference>
        </references>
      </pivotArea>
    </format>
    <format dxfId="1525">
      <pivotArea dataOnly="0" labelOnly="1" fieldPosition="0">
        <references count="2">
          <reference field="8" count="1" selected="0">
            <x v="23"/>
          </reference>
          <reference field="12" count="8">
            <x v="83"/>
            <x v="88"/>
            <x v="92"/>
            <x v="93"/>
            <x v="101"/>
            <x v="124"/>
            <x v="140"/>
            <x v="158"/>
          </reference>
        </references>
      </pivotArea>
    </format>
    <format dxfId="1524">
      <pivotArea dataOnly="0" labelOnly="1" fieldPosition="0">
        <references count="2">
          <reference field="8" count="1" selected="0">
            <x v="24"/>
          </reference>
          <reference field="12" count="3">
            <x v="30"/>
            <x v="35"/>
            <x v="137"/>
          </reference>
        </references>
      </pivotArea>
    </format>
    <format dxfId="1523">
      <pivotArea dataOnly="0" labelOnly="1" fieldPosition="0">
        <references count="2">
          <reference field="8" count="1" selected="0">
            <x v="26"/>
          </reference>
          <reference field="12" count="1">
            <x v="29"/>
          </reference>
        </references>
      </pivotArea>
    </format>
    <format dxfId="1522">
      <pivotArea dataOnly="0" labelOnly="1" fieldPosition="0">
        <references count="2">
          <reference field="8" count="1" selected="0">
            <x v="35"/>
          </reference>
          <reference field="12" count="1">
            <x v="72"/>
          </reference>
        </references>
      </pivotArea>
    </format>
    <format dxfId="1521">
      <pivotArea dataOnly="0" labelOnly="1" fieldPosition="0">
        <references count="1">
          <reference field="8" count="1">
            <x v="19"/>
          </reference>
        </references>
      </pivotArea>
    </format>
    <format dxfId="1520">
      <pivotArea dataOnly="0" labelOnly="1" fieldPosition="0">
        <references count="1">
          <reference field="8" count="1">
            <x v="21"/>
          </reference>
        </references>
      </pivotArea>
    </format>
    <format dxfId="1519">
      <pivotArea dataOnly="0" labelOnly="1" fieldPosition="0">
        <references count="1">
          <reference field="8" count="1">
            <x v="23"/>
          </reference>
        </references>
      </pivotArea>
    </format>
    <format dxfId="1518">
      <pivotArea dataOnly="0" labelOnly="1" fieldPosition="0">
        <references count="1">
          <reference field="8" count="1">
            <x v="35"/>
          </reference>
        </references>
      </pivotArea>
    </format>
    <format dxfId="1517">
      <pivotArea field="40" type="button" dataOnly="0" labelOnly="1" outline="0"/>
    </format>
    <format dxfId="1516">
      <pivotArea field="45" type="button" dataOnly="0" labelOnly="1" outline="0"/>
    </format>
    <format dxfId="1515">
      <pivotArea field="45" type="button" dataOnly="0" labelOnly="1" outline="0"/>
    </format>
    <format dxfId="1514">
      <pivotArea field="40" type="button" dataOnly="0" labelOnly="1" outline="0"/>
    </format>
    <format dxfId="1513">
      <pivotArea field="40" type="button" dataOnly="0" labelOnly="1" outline="0"/>
    </format>
    <format dxfId="1512">
      <pivotArea dataOnly="0" outline="0" fieldPosition="0">
        <references count="1">
          <reference field="12" count="8">
            <x v="107"/>
            <x v="144"/>
            <x v="145"/>
            <x v="155"/>
            <x v="156"/>
            <x v="166"/>
            <x v="167"/>
            <x v="185"/>
          </reference>
        </references>
      </pivotArea>
    </format>
    <format dxfId="1511">
      <pivotArea dataOnly="0" labelOnly="1" outline="0" fieldPosition="0">
        <references count="2">
          <reference field="8" count="1" selected="0">
            <x v="1"/>
          </reference>
          <reference field="12" count="8">
            <x v="107"/>
            <x v="144"/>
            <x v="145"/>
            <x v="155"/>
            <x v="156"/>
            <x v="166"/>
            <x v="167"/>
            <x v="185"/>
          </reference>
        </references>
      </pivotArea>
    </format>
    <format dxfId="1510">
      <pivotArea dataOnly="0" labelOnly="1" outline="0" fieldPosition="0">
        <references count="2">
          <reference field="8" count="1" selected="0">
            <x v="1"/>
          </reference>
          <reference field="12" count="8">
            <x v="107"/>
            <x v="144"/>
            <x v="145"/>
            <x v="155"/>
            <x v="156"/>
            <x v="166"/>
            <x v="167"/>
            <x v="185"/>
          </reference>
        </references>
      </pivotArea>
    </format>
    <format dxfId="1509">
      <pivotArea dataOnly="0" labelOnly="1" outline="0" fieldPosition="0">
        <references count="2">
          <reference field="8" count="1" selected="0">
            <x v="2"/>
          </reference>
          <reference field="12" count="3">
            <x v="27"/>
            <x v="65"/>
            <x v="66"/>
          </reference>
        </references>
      </pivotArea>
    </format>
    <format dxfId="1508">
      <pivotArea dataOnly="0" labelOnly="1" outline="0" fieldPosition="0">
        <references count="1">
          <reference field="8" count="1">
            <x v="3"/>
          </reference>
        </references>
      </pivotArea>
    </format>
    <format dxfId="1507">
      <pivotArea dataOnly="0" labelOnly="1" outline="0" fieldPosition="0">
        <references count="2">
          <reference field="8" count="1" selected="0">
            <x v="3"/>
          </reference>
          <reference field="12" count="2">
            <x v="58"/>
            <x v="146"/>
          </reference>
        </references>
      </pivotArea>
    </format>
    <format dxfId="1506">
      <pivotArea dataOnly="0" labelOnly="1" outline="0" fieldPosition="0">
        <references count="2">
          <reference field="8" count="1" selected="0">
            <x v="4"/>
          </reference>
          <reference field="12" count="3">
            <x v="63"/>
            <x v="64"/>
            <x v="99"/>
          </reference>
        </references>
      </pivotArea>
    </format>
    <format dxfId="1505">
      <pivotArea dataOnly="0" labelOnly="1" outline="0" fieldPosition="0">
        <references count="1">
          <reference field="8" count="1">
            <x v="6"/>
          </reference>
        </references>
      </pivotArea>
    </format>
    <format dxfId="1504">
      <pivotArea dataOnly="0" labelOnly="1" outline="0" fieldPosition="0">
        <references count="2">
          <reference field="8" count="1" selected="0">
            <x v="6"/>
          </reference>
          <reference field="12" count="4">
            <x v="12"/>
            <x v="50"/>
            <x v="194"/>
            <x v="195"/>
          </reference>
        </references>
      </pivotArea>
    </format>
    <format dxfId="1503">
      <pivotArea dataOnly="0" labelOnly="1" outline="0" fieldPosition="0">
        <references count="1">
          <reference field="8" count="1">
            <x v="6"/>
          </reference>
        </references>
      </pivotArea>
    </format>
    <format dxfId="1502">
      <pivotArea dataOnly="0" labelOnly="1" outline="0" fieldPosition="0">
        <references count="2">
          <reference field="8" count="1" selected="0">
            <x v="6"/>
          </reference>
          <reference field="12" count="4">
            <x v="12"/>
            <x v="50"/>
            <x v="194"/>
            <x v="195"/>
          </reference>
        </references>
      </pivotArea>
    </format>
    <format dxfId="1501">
      <pivotArea dataOnly="0" labelOnly="1" outline="0" fieldPosition="0">
        <references count="2">
          <reference field="8" count="1" selected="0">
            <x v="8"/>
          </reference>
          <reference field="12" count="4">
            <x v="22"/>
            <x v="79"/>
            <x v="95"/>
            <x v="126"/>
          </reference>
        </references>
      </pivotArea>
    </format>
    <format dxfId="1500">
      <pivotArea dataOnly="0" labelOnly="1" outline="0" fieldPosition="0">
        <references count="1">
          <reference field="8" count="1">
            <x v="8"/>
          </reference>
        </references>
      </pivotArea>
    </format>
    <format dxfId="1499">
      <pivotArea dataOnly="0" labelOnly="1" outline="0" fieldPosition="0">
        <references count="2">
          <reference field="8" count="1" selected="0">
            <x v="9"/>
          </reference>
          <reference field="12" count="2">
            <x v="70"/>
            <x v="85"/>
          </reference>
        </references>
      </pivotArea>
    </format>
    <format dxfId="1498">
      <pivotArea dataOnly="0" labelOnly="1" outline="0" fieldPosition="0">
        <references count="2">
          <reference field="8" count="1" selected="0">
            <x v="10"/>
          </reference>
          <reference field="12" count="2">
            <x v="100"/>
            <x v="165"/>
          </reference>
        </references>
      </pivotArea>
    </format>
    <format dxfId="1497">
      <pivotArea dataOnly="0" labelOnly="1" outline="0" fieldPosition="0">
        <references count="2">
          <reference field="8" count="1" selected="0">
            <x v="12"/>
          </reference>
          <reference field="12" count="2">
            <x v="78"/>
            <x v="152"/>
          </reference>
        </references>
      </pivotArea>
    </format>
    <format dxfId="1496">
      <pivotArea dataOnly="0" labelOnly="1" outline="0" fieldPosition="0">
        <references count="1">
          <reference field="8" count="1">
            <x v="12"/>
          </reference>
        </references>
      </pivotArea>
    </format>
    <format dxfId="1495">
      <pivotArea dataOnly="0" labelOnly="1" outline="0" fieldPosition="0">
        <references count="2">
          <reference field="8" count="1" selected="0">
            <x v="15"/>
          </reference>
          <reference field="12" count="10">
            <x v="18"/>
            <x v="114"/>
            <x v="121"/>
            <x v="134"/>
            <x v="135"/>
            <x v="136"/>
            <x v="171"/>
            <x v="172"/>
            <x v="175"/>
            <x v="191"/>
          </reference>
        </references>
      </pivotArea>
    </format>
    <format dxfId="1494">
      <pivotArea dataOnly="0" labelOnly="1" outline="0" fieldPosition="0">
        <references count="1">
          <reference field="8" count="1">
            <x v="15"/>
          </reference>
        </references>
      </pivotArea>
    </format>
    <format dxfId="1493">
      <pivotArea dataOnly="0" labelOnly="1" outline="0" fieldPosition="0">
        <references count="2">
          <reference field="8" count="1" selected="0">
            <x v="17"/>
          </reference>
          <reference field="12" count="3">
            <x v="89"/>
            <x v="159"/>
            <x v="182"/>
          </reference>
        </references>
      </pivotArea>
    </format>
    <format dxfId="1492">
      <pivotArea dataOnly="0" labelOnly="1" outline="0" fieldPosition="0">
        <references count="2">
          <reference field="8" count="1" selected="0">
            <x v="18"/>
          </reference>
          <reference field="12" count="1">
            <x v="75"/>
          </reference>
        </references>
      </pivotArea>
    </format>
    <format dxfId="1491">
      <pivotArea dataOnly="0" labelOnly="1" outline="0" fieldPosition="0">
        <references count="2">
          <reference field="8" count="1" selected="0">
            <x v="19"/>
          </reference>
          <reference field="12" count="2">
            <x v="15"/>
            <x v="192"/>
          </reference>
        </references>
      </pivotArea>
    </format>
    <format dxfId="1490">
      <pivotArea dataOnly="0" labelOnly="1" outline="0" fieldPosition="0">
        <references count="2">
          <reference field="8" count="1" selected="0">
            <x v="20"/>
          </reference>
          <reference field="12" count="1">
            <x v="112"/>
          </reference>
        </references>
      </pivotArea>
    </format>
    <format dxfId="1489">
      <pivotArea dataOnly="0" labelOnly="1" outline="0" fieldPosition="0">
        <references count="2">
          <reference field="8" count="1" selected="0">
            <x v="21"/>
          </reference>
          <reference field="12" count="1">
            <x v="25"/>
          </reference>
        </references>
      </pivotArea>
    </format>
    <format dxfId="1488">
      <pivotArea dataOnly="0" labelOnly="1" outline="0" fieldPosition="0">
        <references count="2">
          <reference field="8" count="1" selected="0">
            <x v="20"/>
          </reference>
          <reference field="12" count="1">
            <x v="112"/>
          </reference>
        </references>
      </pivotArea>
    </format>
    <format dxfId="1487">
      <pivotArea dataOnly="0" labelOnly="1" outline="0" fieldPosition="0">
        <references count="2">
          <reference field="8" count="1" selected="0">
            <x v="22"/>
          </reference>
          <reference field="12" count="4">
            <x v="41"/>
            <x v="87"/>
            <x v="116"/>
            <x v="169"/>
          </reference>
        </references>
      </pivotArea>
    </format>
    <format dxfId="1486">
      <pivotArea dataOnly="0" labelOnly="1" outline="0" fieldPosition="0">
        <references count="2">
          <reference field="8" count="1" selected="0">
            <x v="24"/>
          </reference>
          <reference field="12" count="8">
            <x v="31"/>
            <x v="57"/>
            <x v="60"/>
            <x v="128"/>
            <x v="142"/>
            <x v="143"/>
            <x v="160"/>
            <x v="170"/>
          </reference>
        </references>
      </pivotArea>
    </format>
    <format dxfId="1485">
      <pivotArea dataOnly="0" labelOnly="1" outline="0" fieldPosition="0">
        <references count="2">
          <reference field="8" count="1" selected="0">
            <x v="24"/>
          </reference>
          <reference field="12" count="8">
            <x v="31"/>
            <x v="57"/>
            <x v="60"/>
            <x v="128"/>
            <x v="142"/>
            <x v="143"/>
            <x v="160"/>
            <x v="170"/>
          </reference>
        </references>
      </pivotArea>
    </format>
    <format dxfId="1484">
      <pivotArea dataOnly="0" labelOnly="1" outline="0" fieldPosition="0">
        <references count="2">
          <reference field="8" count="1" selected="0">
            <x v="26"/>
          </reference>
          <reference field="12" count="1">
            <x v="157"/>
          </reference>
        </references>
      </pivotArea>
    </format>
    <format dxfId="1483">
      <pivotArea dataOnly="0" labelOnly="1" outline="0" fieldPosition="0">
        <references count="1">
          <reference field="8" count="1">
            <x v="28"/>
          </reference>
        </references>
      </pivotArea>
    </format>
    <format dxfId="1482">
      <pivotArea dataOnly="0" labelOnly="1" outline="0" fieldPosition="0">
        <references count="2">
          <reference field="8" count="1" selected="0">
            <x v="28"/>
          </reference>
          <reference field="12" count="1">
            <x v="40"/>
          </reference>
        </references>
      </pivotArea>
    </format>
    <format dxfId="1481">
      <pivotArea dataOnly="0" labelOnly="1" outline="0" fieldPosition="0">
        <references count="2">
          <reference field="8" count="1" selected="0">
            <x v="33"/>
          </reference>
          <reference field="12" count="1">
            <x v="2"/>
          </reference>
        </references>
      </pivotArea>
    </format>
    <format dxfId="1480">
      <pivotArea dataOnly="0" labelOnly="1" outline="0" fieldPosition="0">
        <references count="1">
          <reference field="8" count="1">
            <x v="33"/>
          </reference>
        </references>
      </pivotArea>
    </format>
    <format dxfId="1479">
      <pivotArea dataOnly="0" outline="0" fieldPosition="0">
        <references count="1">
          <reference field="12" count="3">
            <x v="115"/>
            <x v="123"/>
            <x v="186"/>
          </reference>
        </references>
      </pivotArea>
    </format>
    <format dxfId="1478">
      <pivotArea dataOnly="0" labelOnly="1" outline="0" fieldPosition="0">
        <references count="1">
          <reference field="8" count="1">
            <x v="0"/>
          </reference>
        </references>
      </pivotArea>
    </format>
    <format dxfId="1477">
      <pivotArea dataOnly="0" labelOnly="1" outline="0" fieldPosition="0">
        <references count="1">
          <reference field="8" count="1">
            <x v="5"/>
          </reference>
        </references>
      </pivotArea>
    </format>
    <format dxfId="1476">
      <pivotArea dataOnly="0" labelOnly="1" outline="0" fieldPosition="0">
        <references count="1">
          <reference field="41" count="0"/>
        </references>
      </pivotArea>
    </format>
    <format dxfId="1475">
      <pivotArea field="41" type="button" dataOnly="0" labelOnly="1" outline="0" axis="axisRow" fieldPosition="2"/>
    </format>
    <format dxfId="1474">
      <pivotArea field="46" type="button" dataOnly="0" labelOnly="1" outline="0" axis="axisRow" fieldPosition="3"/>
    </format>
    <format dxfId="1473">
      <pivotArea dataOnly="0" labelOnly="1" outline="0" fieldPosition="0">
        <references count="3">
          <reference field="8" count="1" selected="0">
            <x v="0"/>
          </reference>
          <reference field="12" count="1" selected="0">
            <x v="203"/>
          </reference>
          <reference field="41" count="1">
            <x v="49"/>
          </reference>
        </references>
      </pivotArea>
    </format>
    <format dxfId="1472">
      <pivotArea dataOnly="0" labelOnly="1" outline="0" fieldPosition="0">
        <references count="3">
          <reference field="8" count="1" selected="0">
            <x v="0"/>
          </reference>
          <reference field="12" count="1" selected="0">
            <x v="204"/>
          </reference>
          <reference field="41" count="1">
            <x v="81"/>
          </reference>
        </references>
      </pivotArea>
    </format>
    <format dxfId="1471">
      <pivotArea dataOnly="0" labelOnly="1" outline="0" fieldPosition="0">
        <references count="3">
          <reference field="8" count="1" selected="0">
            <x v="0"/>
          </reference>
          <reference field="12" count="1" selected="0">
            <x v="205"/>
          </reference>
          <reference field="41" count="1">
            <x v="73"/>
          </reference>
        </references>
      </pivotArea>
    </format>
    <format dxfId="1470">
      <pivotArea dataOnly="0" labelOnly="1" outline="0" fieldPosition="0">
        <references count="3">
          <reference field="8" count="1" selected="0">
            <x v="1"/>
          </reference>
          <reference field="12" count="1" selected="0">
            <x v="28"/>
          </reference>
          <reference field="41" count="1">
            <x v="65"/>
          </reference>
        </references>
      </pivotArea>
    </format>
    <format dxfId="1469">
      <pivotArea dataOnly="0" labelOnly="1" outline="0" fieldPosition="0">
        <references count="3">
          <reference field="8" count="1" selected="0">
            <x v="1"/>
          </reference>
          <reference field="12" count="1" selected="0">
            <x v="107"/>
          </reference>
          <reference field="41" count="1">
            <x v="89"/>
          </reference>
        </references>
      </pivotArea>
    </format>
    <format dxfId="1468">
      <pivotArea dataOnly="0" labelOnly="1" outline="0" fieldPosition="0">
        <references count="3">
          <reference field="8" count="1" selected="0">
            <x v="1"/>
          </reference>
          <reference field="12" count="1" selected="0">
            <x v="144"/>
          </reference>
          <reference field="41" count="1">
            <x v="123"/>
          </reference>
        </references>
      </pivotArea>
    </format>
    <format dxfId="1467">
      <pivotArea dataOnly="0" labelOnly="1" outline="0" fieldPosition="0">
        <references count="3">
          <reference field="8" count="1" selected="0">
            <x v="1"/>
          </reference>
          <reference field="12" count="1" selected="0">
            <x v="145"/>
          </reference>
          <reference field="41" count="1">
            <x v="124"/>
          </reference>
        </references>
      </pivotArea>
    </format>
    <format dxfId="1466">
      <pivotArea dataOnly="0" labelOnly="1" outline="0" fieldPosition="0">
        <references count="3">
          <reference field="8" count="1" selected="0">
            <x v="1"/>
          </reference>
          <reference field="12" count="1" selected="0">
            <x v="155"/>
          </reference>
          <reference field="41" count="1">
            <x v="67"/>
          </reference>
        </references>
      </pivotArea>
    </format>
    <format dxfId="1465">
      <pivotArea dataOnly="0" labelOnly="1" outline="0" fieldPosition="0">
        <references count="3">
          <reference field="8" count="1" selected="0">
            <x v="1"/>
          </reference>
          <reference field="12" count="1" selected="0">
            <x v="156"/>
          </reference>
          <reference field="41" count="1">
            <x v="68"/>
          </reference>
        </references>
      </pivotArea>
    </format>
    <format dxfId="1464">
      <pivotArea dataOnly="0" labelOnly="1" outline="0" fieldPosition="0">
        <references count="3">
          <reference field="8" count="1" selected="0">
            <x v="1"/>
          </reference>
          <reference field="12" count="1" selected="0">
            <x v="166"/>
          </reference>
          <reference field="41" count="1">
            <x v="122"/>
          </reference>
        </references>
      </pivotArea>
    </format>
    <format dxfId="1463">
      <pivotArea dataOnly="0" labelOnly="1" outline="0" fieldPosition="0">
        <references count="3">
          <reference field="8" count="1" selected="0">
            <x v="1"/>
          </reference>
          <reference field="12" count="1" selected="0">
            <x v="167"/>
          </reference>
          <reference field="41" count="1">
            <x v="65"/>
          </reference>
        </references>
      </pivotArea>
    </format>
    <format dxfId="1462">
      <pivotArea dataOnly="0" labelOnly="1" outline="0" fieldPosition="0">
        <references count="3">
          <reference field="8" count="1" selected="0">
            <x v="1"/>
          </reference>
          <reference field="12" count="1" selected="0">
            <x v="185"/>
          </reference>
          <reference field="41" count="1">
            <x v="74"/>
          </reference>
        </references>
      </pivotArea>
    </format>
    <format dxfId="1461">
      <pivotArea dataOnly="0" labelOnly="1" outline="0" fieldPosition="0">
        <references count="3">
          <reference field="8" count="1" selected="0">
            <x v="2"/>
          </reference>
          <reference field="12" count="1" selected="0">
            <x v="27"/>
          </reference>
          <reference field="41" count="1">
            <x v="50"/>
          </reference>
        </references>
      </pivotArea>
    </format>
    <format dxfId="1460">
      <pivotArea dataOnly="0" labelOnly="1" outline="0" fieldPosition="0">
        <references count="3">
          <reference field="8" count="1" selected="0">
            <x v="2"/>
          </reference>
          <reference field="12" count="1" selected="0">
            <x v="65"/>
          </reference>
          <reference field="41" count="1">
            <x v="42"/>
          </reference>
        </references>
      </pivotArea>
    </format>
    <format dxfId="1459">
      <pivotArea dataOnly="0" labelOnly="1" outline="0" fieldPosition="0">
        <references count="3">
          <reference field="8" count="1" selected="0">
            <x v="2"/>
          </reference>
          <reference field="12" count="1" selected="0">
            <x v="66"/>
          </reference>
          <reference field="41" count="1">
            <x v="65"/>
          </reference>
        </references>
      </pivotArea>
    </format>
    <format dxfId="1458">
      <pivotArea dataOnly="0" labelOnly="1" outline="0" fieldPosition="0">
        <references count="3">
          <reference field="8" count="1" selected="0">
            <x v="4"/>
          </reference>
          <reference field="12" count="1" selected="0">
            <x v="63"/>
          </reference>
          <reference field="41" count="1">
            <x v="69"/>
          </reference>
        </references>
      </pivotArea>
    </format>
    <format dxfId="1457">
      <pivotArea dataOnly="0" labelOnly="1" outline="0" fieldPosition="0">
        <references count="3">
          <reference field="8" count="1" selected="0">
            <x v="4"/>
          </reference>
          <reference field="12" count="1" selected="0">
            <x v="64"/>
          </reference>
          <reference field="41" count="1">
            <x v="70"/>
          </reference>
        </references>
      </pivotArea>
    </format>
    <format dxfId="1456">
      <pivotArea dataOnly="0" labelOnly="1" outline="0" fieldPosition="0">
        <references count="3">
          <reference field="8" count="1" selected="0">
            <x v="4"/>
          </reference>
          <reference field="12" count="1" selected="0">
            <x v="99"/>
          </reference>
          <reference field="41" count="1">
            <x v="54"/>
          </reference>
        </references>
      </pivotArea>
    </format>
    <format dxfId="1455">
      <pivotArea dataOnly="0" labelOnly="1" outline="0" fieldPosition="0">
        <references count="3">
          <reference field="8" count="1" selected="0">
            <x v="5"/>
          </reference>
          <reference field="12" count="1" selected="0">
            <x v="201"/>
          </reference>
          <reference field="41" count="1">
            <x v="47"/>
          </reference>
        </references>
      </pivotArea>
    </format>
    <format dxfId="1454">
      <pivotArea dataOnly="0" labelOnly="1" outline="0" fieldPosition="0">
        <references count="3">
          <reference field="8" count="1" selected="0">
            <x v="6"/>
          </reference>
          <reference field="12" count="1" selected="0">
            <x v="11"/>
          </reference>
          <reference field="41" count="1">
            <x v="94"/>
          </reference>
        </references>
      </pivotArea>
    </format>
    <format dxfId="1453">
      <pivotArea dataOnly="0" labelOnly="1" outline="0" fieldPosition="0">
        <references count="3">
          <reference field="8" count="1" selected="0">
            <x v="6"/>
          </reference>
          <reference field="12" count="1" selected="0">
            <x v="12"/>
          </reference>
          <reference field="41" count="1">
            <x v="66"/>
          </reference>
        </references>
      </pivotArea>
    </format>
    <format dxfId="1452">
      <pivotArea dataOnly="0" labelOnly="1" outline="0" fieldPosition="0">
        <references count="3">
          <reference field="8" count="1" selected="0">
            <x v="6"/>
          </reference>
          <reference field="12" count="1" selected="0">
            <x v="13"/>
          </reference>
          <reference field="41" count="1">
            <x v="75"/>
          </reference>
        </references>
      </pivotArea>
    </format>
    <format dxfId="1451">
      <pivotArea dataOnly="0" labelOnly="1" outline="0" fieldPosition="0">
        <references count="3">
          <reference field="8" count="1" selected="0">
            <x v="6"/>
          </reference>
          <reference field="12" count="1" selected="0">
            <x v="50"/>
          </reference>
          <reference field="41" count="1">
            <x v="65"/>
          </reference>
        </references>
      </pivotArea>
    </format>
    <format dxfId="1450">
      <pivotArea dataOnly="0" labelOnly="1" outline="0" fieldPosition="0">
        <references count="3">
          <reference field="8" count="1" selected="0">
            <x v="6"/>
          </reference>
          <reference field="12" count="1" selected="0">
            <x v="194"/>
          </reference>
          <reference field="41" count="1">
            <x v="115"/>
          </reference>
        </references>
      </pivotArea>
    </format>
    <format dxfId="1449">
      <pivotArea dataOnly="0" labelOnly="1" outline="0" fieldPosition="0">
        <references count="3">
          <reference field="8" count="1" selected="0">
            <x v="6"/>
          </reference>
          <reference field="12" count="1" selected="0">
            <x v="195"/>
          </reference>
          <reference field="41" count="1">
            <x v="65"/>
          </reference>
        </references>
      </pivotArea>
    </format>
    <format dxfId="1448">
      <pivotArea dataOnly="0" labelOnly="1" outline="0" fieldPosition="0">
        <references count="3">
          <reference field="8" count="1" selected="0">
            <x v="7"/>
          </reference>
          <reference field="12" count="1" selected="0">
            <x v="32"/>
          </reference>
          <reference field="41" count="1">
            <x v="105"/>
          </reference>
        </references>
      </pivotArea>
    </format>
    <format dxfId="1447">
      <pivotArea dataOnly="0" labelOnly="1" outline="0" fieldPosition="0">
        <references count="3">
          <reference field="8" count="1" selected="0">
            <x v="7"/>
          </reference>
          <reference field="12" count="1" selected="0">
            <x v="36"/>
          </reference>
          <reference field="41" count="1">
            <x v="65"/>
          </reference>
        </references>
      </pivotArea>
    </format>
    <format dxfId="1446">
      <pivotArea dataOnly="0" labelOnly="1" outline="0" fieldPosition="0">
        <references count="3">
          <reference field="8" count="1" selected="0">
            <x v="9"/>
          </reference>
          <reference field="12" count="1" selected="0">
            <x v="70"/>
          </reference>
          <reference field="41" count="1">
            <x v="92"/>
          </reference>
        </references>
      </pivotArea>
    </format>
    <format dxfId="1445">
      <pivotArea dataOnly="0" labelOnly="1" outline="0" fieldPosition="0">
        <references count="3">
          <reference field="8" count="1" selected="0">
            <x v="9"/>
          </reference>
          <reference field="12" count="1" selected="0">
            <x v="85"/>
          </reference>
          <reference field="41" count="1">
            <x v="65"/>
          </reference>
        </references>
      </pivotArea>
    </format>
    <format dxfId="1444">
      <pivotArea dataOnly="0" labelOnly="1" outline="0" fieldPosition="0">
        <references count="3">
          <reference field="8" count="1" selected="0">
            <x v="9"/>
          </reference>
          <reference field="12" count="1" selected="0">
            <x v="221"/>
          </reference>
          <reference field="41" count="1">
            <x v="107"/>
          </reference>
        </references>
      </pivotArea>
    </format>
    <format dxfId="1443">
      <pivotArea dataOnly="0" labelOnly="1" outline="0" fieldPosition="0">
        <references count="3">
          <reference field="8" count="1" selected="0">
            <x v="10"/>
          </reference>
          <reference field="12" count="1" selected="0">
            <x v="71"/>
          </reference>
          <reference field="41" count="1">
            <x v="37"/>
          </reference>
        </references>
      </pivotArea>
    </format>
    <format dxfId="1442">
      <pivotArea dataOnly="0" labelOnly="1" outline="0" fieldPosition="0">
        <references count="3">
          <reference field="8" count="1" selected="0">
            <x v="10"/>
          </reference>
          <reference field="12" count="1" selected="0">
            <x v="120"/>
          </reference>
          <reference field="41" count="1">
            <x v="65"/>
          </reference>
        </references>
      </pivotArea>
    </format>
    <format dxfId="1441">
      <pivotArea dataOnly="0" labelOnly="1" outline="0" fieldPosition="0">
        <references count="3">
          <reference field="8" count="1" selected="0">
            <x v="10"/>
          </reference>
          <reference field="12" count="1" selected="0">
            <x v="165"/>
          </reference>
          <reference field="41" count="1">
            <x v="103"/>
          </reference>
        </references>
      </pivotArea>
    </format>
    <format dxfId="1440">
      <pivotArea dataOnly="0" labelOnly="1" outline="0" fieldPosition="0">
        <references count="3">
          <reference field="8" count="1" selected="0">
            <x v="11"/>
          </reference>
          <reference field="12" count="1" selected="0">
            <x v="74"/>
          </reference>
          <reference field="41" count="1">
            <x v="65"/>
          </reference>
        </references>
      </pivotArea>
    </format>
    <format dxfId="1439">
      <pivotArea dataOnly="0" labelOnly="1" outline="0" fieldPosition="0">
        <references count="3">
          <reference field="8" count="1" selected="0">
            <x v="14"/>
          </reference>
          <reference field="12" count="1" selected="0">
            <x v="7"/>
          </reference>
          <reference field="41" count="1">
            <x v="112"/>
          </reference>
        </references>
      </pivotArea>
    </format>
    <format dxfId="1438">
      <pivotArea dataOnly="0" labelOnly="1" outline="0" fieldPosition="0">
        <references count="3">
          <reference field="8" count="1" selected="0">
            <x v="14"/>
          </reference>
          <reference field="12" count="1" selected="0">
            <x v="19"/>
          </reference>
          <reference field="41" count="1">
            <x v="116"/>
          </reference>
        </references>
      </pivotArea>
    </format>
    <format dxfId="1437">
      <pivotArea dataOnly="0" labelOnly="1" outline="0" fieldPosition="0">
        <references count="3">
          <reference field="8" count="1" selected="0">
            <x v="14"/>
          </reference>
          <reference field="12" count="1" selected="0">
            <x v="20"/>
          </reference>
          <reference field="41" count="1">
            <x v="114"/>
          </reference>
        </references>
      </pivotArea>
    </format>
    <format dxfId="1436">
      <pivotArea dataOnly="0" labelOnly="1" outline="0" fieldPosition="0">
        <references count="3">
          <reference field="8" count="1" selected="0">
            <x v="14"/>
          </reference>
          <reference field="12" count="1" selected="0">
            <x v="26"/>
          </reference>
          <reference field="41" count="1">
            <x v="116"/>
          </reference>
        </references>
      </pivotArea>
    </format>
    <format dxfId="1435">
      <pivotArea dataOnly="0" labelOnly="1" outline="0" fieldPosition="0">
        <references count="3">
          <reference field="8" count="1" selected="0">
            <x v="14"/>
          </reference>
          <reference field="12" count="1" selected="0">
            <x v="56"/>
          </reference>
          <reference field="41" count="1">
            <x v="40"/>
          </reference>
        </references>
      </pivotArea>
    </format>
    <format dxfId="1434">
      <pivotArea dataOnly="0" labelOnly="1" outline="0" fieldPosition="0">
        <references count="3">
          <reference field="8" count="1" selected="0">
            <x v="14"/>
          </reference>
          <reference field="12" count="1" selected="0">
            <x v="90"/>
          </reference>
          <reference field="41" count="1">
            <x v="80"/>
          </reference>
        </references>
      </pivotArea>
    </format>
    <format dxfId="1433">
      <pivotArea dataOnly="0" labelOnly="1" outline="0" fieldPosition="0">
        <references count="3">
          <reference field="8" count="1" selected="0">
            <x v="14"/>
          </reference>
          <reference field="12" count="1" selected="0">
            <x v="104"/>
          </reference>
          <reference field="41" count="1">
            <x v="106"/>
          </reference>
        </references>
      </pivotArea>
    </format>
    <format dxfId="1432">
      <pivotArea dataOnly="0" labelOnly="1" outline="0" fieldPosition="0">
        <references count="3">
          <reference field="8" count="1" selected="0">
            <x v="14"/>
          </reference>
          <reference field="12" count="1" selected="0">
            <x v="105"/>
          </reference>
          <reference field="41" count="1">
            <x v="116"/>
          </reference>
        </references>
      </pivotArea>
    </format>
    <format dxfId="1431">
      <pivotArea dataOnly="0" labelOnly="1" outline="0" fieldPosition="0">
        <references count="3">
          <reference field="8" count="1" selected="0">
            <x v="14"/>
          </reference>
          <reference field="12" count="1" selected="0">
            <x v="108"/>
          </reference>
          <reference field="41" count="1">
            <x v="71"/>
          </reference>
        </references>
      </pivotArea>
    </format>
    <format dxfId="1430">
      <pivotArea dataOnly="0" labelOnly="1" outline="0" fieldPosition="0">
        <references count="3">
          <reference field="8" count="1" selected="0">
            <x v="14"/>
          </reference>
          <reference field="12" count="1" selected="0">
            <x v="111"/>
          </reference>
          <reference field="41" count="1">
            <x v="61"/>
          </reference>
        </references>
      </pivotArea>
    </format>
    <format dxfId="1429">
      <pivotArea dataOnly="0" labelOnly="1" outline="0" fieldPosition="0">
        <references count="3">
          <reference field="8" count="1" selected="0">
            <x v="14"/>
          </reference>
          <reference field="12" count="1" selected="0">
            <x v="130"/>
          </reference>
          <reference field="41" count="1">
            <x v="111"/>
          </reference>
        </references>
      </pivotArea>
    </format>
    <format dxfId="1428">
      <pivotArea dataOnly="0" labelOnly="1" outline="0" fieldPosition="0">
        <references count="3">
          <reference field="8" count="1" selected="0">
            <x v="14"/>
          </reference>
          <reference field="12" count="1" selected="0">
            <x v="147"/>
          </reference>
          <reference field="41" count="1">
            <x v="45"/>
          </reference>
        </references>
      </pivotArea>
    </format>
    <format dxfId="1427">
      <pivotArea dataOnly="0" labelOnly="1" outline="0" fieldPosition="0">
        <references count="3">
          <reference field="8" count="1" selected="0">
            <x v="14"/>
          </reference>
          <reference field="12" count="1" selected="0">
            <x v="151"/>
          </reference>
          <reference field="41" count="1">
            <x v="72"/>
          </reference>
        </references>
      </pivotArea>
    </format>
    <format dxfId="1426">
      <pivotArea dataOnly="0" labelOnly="1" outline="0" fieldPosition="0">
        <references count="3">
          <reference field="8" count="1" selected="0">
            <x v="15"/>
          </reference>
          <reference field="12" count="1" selected="0">
            <x v="53"/>
          </reference>
          <reference field="41" count="1">
            <x v="99"/>
          </reference>
        </references>
      </pivotArea>
    </format>
    <format dxfId="1425">
      <pivotArea dataOnly="0" labelOnly="1" outline="0" fieldPosition="0">
        <references count="3">
          <reference field="8" count="1" selected="0">
            <x v="15"/>
          </reference>
          <reference field="12" count="1" selected="0">
            <x v="171"/>
          </reference>
          <reference field="41" count="1">
            <x v="65"/>
          </reference>
        </references>
      </pivotArea>
    </format>
    <format dxfId="1424">
      <pivotArea dataOnly="0" labelOnly="1" outline="0" fieldPosition="0">
        <references count="3">
          <reference field="8" count="1" selected="0">
            <x v="16"/>
          </reference>
          <reference field="12" count="1" selected="0">
            <x v="1"/>
          </reference>
          <reference field="41" count="1">
            <x v="59"/>
          </reference>
        </references>
      </pivotArea>
    </format>
    <format dxfId="1423">
      <pivotArea dataOnly="0" labelOnly="1" outline="0" fieldPosition="0">
        <references count="3">
          <reference field="8" count="1" selected="0">
            <x v="16"/>
          </reference>
          <reference field="12" count="1" selected="0">
            <x v="9"/>
          </reference>
          <reference field="41" count="1">
            <x v="83"/>
          </reference>
        </references>
      </pivotArea>
    </format>
    <format dxfId="1422">
      <pivotArea dataOnly="0" labelOnly="1" outline="0" fieldPosition="0">
        <references count="3">
          <reference field="8" count="1" selected="0">
            <x v="16"/>
          </reference>
          <reference field="12" count="1" selected="0">
            <x v="10"/>
          </reference>
          <reference field="41" count="1">
            <x v="108"/>
          </reference>
        </references>
      </pivotArea>
    </format>
    <format dxfId="1421">
      <pivotArea dataOnly="0" labelOnly="1" outline="0" fieldPosition="0">
        <references count="3">
          <reference field="8" count="1" selected="0">
            <x v="16"/>
          </reference>
          <reference field="12" count="1" selected="0">
            <x v="67"/>
          </reference>
          <reference field="41" count="1">
            <x v="55"/>
          </reference>
        </references>
      </pivotArea>
    </format>
    <format dxfId="1420">
      <pivotArea dataOnly="0" labelOnly="1" outline="0" fieldPosition="0">
        <references count="3">
          <reference field="8" count="1" selected="0">
            <x v="16"/>
          </reference>
          <reference field="12" count="1" selected="0">
            <x v="230"/>
          </reference>
          <reference field="41" count="1">
            <x v="102"/>
          </reference>
        </references>
      </pivotArea>
    </format>
    <format dxfId="1419">
      <pivotArea dataOnly="0" labelOnly="1" outline="0" fieldPosition="0">
        <references count="3">
          <reference field="8" count="1" selected="0">
            <x v="17"/>
          </reference>
          <reference field="12" count="1" selected="0">
            <x v="89"/>
          </reference>
          <reference field="41" count="1">
            <x v="65"/>
          </reference>
        </references>
      </pivotArea>
    </format>
    <format dxfId="1418">
      <pivotArea dataOnly="0" labelOnly="1" outline="0" fieldPosition="0">
        <references count="3">
          <reference field="8" count="1" selected="0">
            <x v="17"/>
          </reference>
          <reference field="12" count="1" selected="0">
            <x v="159"/>
          </reference>
          <reference field="41" count="1">
            <x v="38"/>
          </reference>
        </references>
      </pivotArea>
    </format>
    <format dxfId="1417">
      <pivotArea dataOnly="0" labelOnly="1" outline="0" fieldPosition="0">
        <references count="3">
          <reference field="8" count="1" selected="0">
            <x v="18"/>
          </reference>
          <reference field="12" count="1" selected="0">
            <x v="75"/>
          </reference>
          <reference field="41" count="1">
            <x v="79"/>
          </reference>
        </references>
      </pivotArea>
    </format>
    <format dxfId="1416">
      <pivotArea dataOnly="0" labelOnly="1" outline="0" fieldPosition="0">
        <references count="3">
          <reference field="8" count="1" selected="0">
            <x v="19"/>
          </reference>
          <reference field="12" count="1" selected="0">
            <x v="192"/>
          </reference>
          <reference field="41" count="1">
            <x v="6"/>
          </reference>
        </references>
      </pivotArea>
    </format>
    <format dxfId="1415">
      <pivotArea dataOnly="0" labelOnly="1" outline="0" fieldPosition="0">
        <references count="3">
          <reference field="8" count="1" selected="0">
            <x v="20"/>
          </reference>
          <reference field="12" count="1" selected="0">
            <x v="0"/>
          </reference>
          <reference field="41" count="1">
            <x v="113"/>
          </reference>
        </references>
      </pivotArea>
    </format>
    <format dxfId="1414">
      <pivotArea dataOnly="0" labelOnly="1" outline="0" fieldPosition="0">
        <references count="3">
          <reference field="8" count="1" selected="0">
            <x v="20"/>
          </reference>
          <reference field="12" count="1" selected="0">
            <x v="14"/>
          </reference>
          <reference field="41" count="1">
            <x v="65"/>
          </reference>
        </references>
      </pivotArea>
    </format>
    <format dxfId="1413">
      <pivotArea dataOnly="0" labelOnly="1" outline="0" fieldPosition="0">
        <references count="3">
          <reference field="8" count="1" selected="0">
            <x v="20"/>
          </reference>
          <reference field="12" count="1" selected="0">
            <x v="55"/>
          </reference>
          <reference field="41" count="1">
            <x v="97"/>
          </reference>
        </references>
      </pivotArea>
    </format>
    <format dxfId="1412">
      <pivotArea dataOnly="0" labelOnly="1" outline="0" fieldPosition="0">
        <references count="3">
          <reference field="8" count="1" selected="0">
            <x v="20"/>
          </reference>
          <reference field="12" count="1" selected="0">
            <x v="113"/>
          </reference>
          <reference field="41" count="1">
            <x v="90"/>
          </reference>
        </references>
      </pivotArea>
    </format>
    <format dxfId="1411">
      <pivotArea dataOnly="0" labelOnly="1" outline="0" fieldPosition="0">
        <references count="3">
          <reference field="8" count="1" selected="0">
            <x v="21"/>
          </reference>
          <reference field="12" count="1" selected="0">
            <x v="25"/>
          </reference>
          <reference field="41" count="1">
            <x v="59"/>
          </reference>
        </references>
      </pivotArea>
    </format>
    <format dxfId="1410">
      <pivotArea dataOnly="0" labelOnly="1" outline="0" fieldPosition="0">
        <references count="3">
          <reference field="8" count="1" selected="0">
            <x v="22"/>
          </reference>
          <reference field="12" count="1" selected="0">
            <x v="41"/>
          </reference>
          <reference field="41" count="1">
            <x v="104"/>
          </reference>
        </references>
      </pivotArea>
    </format>
    <format dxfId="1409">
      <pivotArea dataOnly="0" labelOnly="1" outline="0" fieldPosition="0">
        <references count="3">
          <reference field="8" count="1" selected="0">
            <x v="22"/>
          </reference>
          <reference field="12" count="1" selected="0">
            <x v="87"/>
          </reference>
          <reference field="41" count="1">
            <x v="56"/>
          </reference>
        </references>
      </pivotArea>
    </format>
    <format dxfId="1408">
      <pivotArea dataOnly="0" labelOnly="1" outline="0" fieldPosition="0">
        <references count="3">
          <reference field="8" count="1" selected="0">
            <x v="22"/>
          </reference>
          <reference field="12" count="1" selected="0">
            <x v="116"/>
          </reference>
          <reference field="41" count="1">
            <x v="76"/>
          </reference>
        </references>
      </pivotArea>
    </format>
    <format dxfId="1407">
      <pivotArea dataOnly="0" labelOnly="1" outline="0" fieldPosition="0">
        <references count="3">
          <reference field="8" count="1" selected="0">
            <x v="22"/>
          </reference>
          <reference field="12" count="1" selected="0">
            <x v="168"/>
          </reference>
          <reference field="41" count="1">
            <x v="48"/>
          </reference>
        </references>
      </pivotArea>
    </format>
    <format dxfId="1406">
      <pivotArea dataOnly="0" labelOnly="1" outline="0" fieldPosition="0">
        <references count="3">
          <reference field="8" count="1" selected="0">
            <x v="22"/>
          </reference>
          <reference field="12" count="1" selected="0">
            <x v="169"/>
          </reference>
          <reference field="41" count="1">
            <x v="51"/>
          </reference>
        </references>
      </pivotArea>
    </format>
    <format dxfId="1405">
      <pivotArea dataOnly="0" labelOnly="1" outline="0" fieldPosition="0">
        <references count="3">
          <reference field="8" count="1" selected="0">
            <x v="23"/>
          </reference>
          <reference field="12" count="1" selected="0">
            <x v="76"/>
          </reference>
          <reference field="41" count="1">
            <x v="65"/>
          </reference>
        </references>
      </pivotArea>
    </format>
    <format dxfId="1404">
      <pivotArea dataOnly="0" labelOnly="1" outline="0" fieldPosition="0">
        <references count="3">
          <reference field="8" count="1" selected="0">
            <x v="23"/>
          </reference>
          <reference field="12" count="1" selected="0">
            <x v="86"/>
          </reference>
          <reference field="41" count="1">
            <x v="77"/>
          </reference>
        </references>
      </pivotArea>
    </format>
    <format dxfId="1403">
      <pivotArea dataOnly="0" labelOnly="1" outline="0" fieldPosition="0">
        <references count="3">
          <reference field="8" count="1" selected="0">
            <x v="23"/>
          </reference>
          <reference field="12" count="1" selected="0">
            <x v="92"/>
          </reference>
          <reference field="41" count="1">
            <x v="44"/>
          </reference>
        </references>
      </pivotArea>
    </format>
    <format dxfId="1402">
      <pivotArea dataOnly="0" labelOnly="1" outline="0" fieldPosition="0">
        <references count="3">
          <reference field="8" count="1" selected="0">
            <x v="23"/>
          </reference>
          <reference field="12" count="1" selected="0">
            <x v="93"/>
          </reference>
          <reference field="41" count="1">
            <x v="82"/>
          </reference>
        </references>
      </pivotArea>
    </format>
    <format dxfId="1401">
      <pivotArea dataOnly="0" labelOnly="1" outline="0" fieldPosition="0">
        <references count="3">
          <reference field="8" count="1" selected="0">
            <x v="23"/>
          </reference>
          <reference field="12" count="1" selected="0">
            <x v="131"/>
          </reference>
          <reference field="41" count="1">
            <x v="87"/>
          </reference>
        </references>
      </pivotArea>
    </format>
    <format dxfId="1400">
      <pivotArea dataOnly="0" labelOnly="1" outline="0" fieldPosition="0">
        <references count="3">
          <reference field="8" count="1" selected="0">
            <x v="23"/>
          </reference>
          <reference field="12" count="1" selected="0">
            <x v="132"/>
          </reference>
          <reference field="41" count="1">
            <x v="43"/>
          </reference>
        </references>
      </pivotArea>
    </format>
    <format dxfId="1399">
      <pivotArea dataOnly="0" labelOnly="1" outline="0" fieldPosition="0">
        <references count="3">
          <reference field="8" count="1" selected="0">
            <x v="24"/>
          </reference>
          <reference field="12" count="1" selected="0">
            <x v="30"/>
          </reference>
          <reference field="41" count="1">
            <x v="118"/>
          </reference>
        </references>
      </pivotArea>
    </format>
    <format dxfId="1398">
      <pivotArea dataOnly="0" labelOnly="1" outline="0" fieldPosition="0">
        <references count="3">
          <reference field="8" count="1" selected="0">
            <x v="24"/>
          </reference>
          <reference field="12" count="1" selected="0">
            <x v="57"/>
          </reference>
          <reference field="41" count="1">
            <x v="84"/>
          </reference>
        </references>
      </pivotArea>
    </format>
    <format dxfId="1397">
      <pivotArea dataOnly="0" labelOnly="1" outline="0" fieldPosition="0">
        <references count="3">
          <reference field="8" count="1" selected="0">
            <x v="24"/>
          </reference>
          <reference field="12" count="1" selected="0">
            <x v="60"/>
          </reference>
          <reference field="41" count="1">
            <x v="88"/>
          </reference>
        </references>
      </pivotArea>
    </format>
    <format dxfId="1396">
      <pivotArea dataOnly="0" labelOnly="1" outline="0" fieldPosition="0">
        <references count="3">
          <reference field="8" count="1" selected="0">
            <x v="24"/>
          </reference>
          <reference field="12" count="1" selected="0">
            <x v="125"/>
          </reference>
          <reference field="41" count="1">
            <x v="57"/>
          </reference>
        </references>
      </pivotArea>
    </format>
    <format dxfId="1395">
      <pivotArea dataOnly="0" labelOnly="1" outline="0" fieldPosition="0">
        <references count="3">
          <reference field="8" count="1" selected="0">
            <x v="24"/>
          </reference>
          <reference field="12" count="1" selected="0">
            <x v="137"/>
          </reference>
          <reference field="41" count="1">
            <x v="121"/>
          </reference>
        </references>
      </pivotArea>
    </format>
    <format dxfId="1394">
      <pivotArea dataOnly="0" labelOnly="1" outline="0" fieldPosition="0">
        <references count="3">
          <reference field="8" count="1" selected="0">
            <x v="24"/>
          </reference>
          <reference field="12" count="1" selected="0">
            <x v="142"/>
          </reference>
          <reference field="41" count="1">
            <x v="100"/>
          </reference>
        </references>
      </pivotArea>
    </format>
    <format dxfId="1393">
      <pivotArea dataOnly="0" labelOnly="1" outline="0" fieldPosition="0">
        <references count="3">
          <reference field="8" count="1" selected="0">
            <x v="24"/>
          </reference>
          <reference field="12" count="1" selected="0">
            <x v="143"/>
          </reference>
          <reference field="41" count="1">
            <x v="98"/>
          </reference>
        </references>
      </pivotArea>
    </format>
    <format dxfId="1392">
      <pivotArea dataOnly="0" labelOnly="1" outline="0" fieldPosition="0">
        <references count="3">
          <reference field="8" count="1" selected="0">
            <x v="24"/>
          </reference>
          <reference field="12" count="1" selected="0">
            <x v="160"/>
          </reference>
          <reference field="41" count="1">
            <x v="93"/>
          </reference>
        </references>
      </pivotArea>
    </format>
    <format dxfId="1391">
      <pivotArea dataOnly="0" labelOnly="1" outline="0" fieldPosition="0">
        <references count="3">
          <reference field="8" count="1" selected="0">
            <x v="24"/>
          </reference>
          <reference field="12" count="1" selected="0">
            <x v="170"/>
          </reference>
          <reference field="41" count="1">
            <x v="101"/>
          </reference>
        </references>
      </pivotArea>
    </format>
    <format dxfId="1390">
      <pivotArea dataOnly="0" labelOnly="1" outline="0" fieldPosition="0">
        <references count="3">
          <reference field="8" count="1" selected="0">
            <x v="26"/>
          </reference>
          <reference field="12" count="1" selected="0">
            <x v="29"/>
          </reference>
          <reference field="41" count="1">
            <x v="111"/>
          </reference>
        </references>
      </pivotArea>
    </format>
    <format dxfId="1389">
      <pivotArea dataOnly="0" labelOnly="1" outline="0" fieldPosition="0">
        <references count="3">
          <reference field="8" count="1" selected="0">
            <x v="26"/>
          </reference>
          <reference field="12" count="1" selected="0">
            <x v="173"/>
          </reference>
          <reference field="41" count="1">
            <x v="63"/>
          </reference>
        </references>
      </pivotArea>
    </format>
    <format dxfId="1388">
      <pivotArea dataOnly="0" labelOnly="1" outline="0" fieldPosition="0">
        <references count="3">
          <reference field="8" count="1" selected="0">
            <x v="27"/>
          </reference>
          <reference field="12" count="1" selected="0">
            <x v="106"/>
          </reference>
          <reference field="41" count="1">
            <x v="117"/>
          </reference>
        </references>
      </pivotArea>
    </format>
    <format dxfId="1387">
      <pivotArea dataOnly="0" labelOnly="1" outline="0" fieldPosition="0">
        <references count="3">
          <reference field="8" count="1" selected="0">
            <x v="27"/>
          </reference>
          <reference field="12" count="1" selected="0">
            <x v="153"/>
          </reference>
          <reference field="41" count="1">
            <x v="106"/>
          </reference>
        </references>
      </pivotArea>
    </format>
    <format dxfId="1386">
      <pivotArea dataOnly="0" labelOnly="1" outline="0" fieldPosition="0">
        <references count="3">
          <reference field="8" count="1" selected="0">
            <x v="27"/>
          </reference>
          <reference field="12" count="1" selected="0">
            <x v="154"/>
          </reference>
          <reference field="41" count="1">
            <x v="111"/>
          </reference>
        </references>
      </pivotArea>
    </format>
    <format dxfId="1385">
      <pivotArea dataOnly="0" labelOnly="1" outline="0" fieldPosition="0">
        <references count="3">
          <reference field="8" count="1" selected="0">
            <x v="29"/>
          </reference>
          <reference field="12" count="1" selected="0">
            <x v="96"/>
          </reference>
          <reference field="41" count="1">
            <x v="96"/>
          </reference>
        </references>
      </pivotArea>
    </format>
    <format dxfId="1384">
      <pivotArea dataOnly="0" labelOnly="1" outline="0" fieldPosition="0">
        <references count="3">
          <reference field="8" count="1" selected="0">
            <x v="30"/>
          </reference>
          <reference field="12" count="1" selected="0">
            <x v="37"/>
          </reference>
          <reference field="41" count="1">
            <x v="89"/>
          </reference>
        </references>
      </pivotArea>
    </format>
    <format dxfId="1383">
      <pivotArea dataOnly="0" labelOnly="1" outline="0" fieldPosition="0">
        <references count="3">
          <reference field="8" count="1" selected="0">
            <x v="30"/>
          </reference>
          <reference field="12" count="1" selected="0">
            <x v="49"/>
          </reference>
          <reference field="41" count="1">
            <x v="52"/>
          </reference>
        </references>
      </pivotArea>
    </format>
    <format dxfId="1382">
      <pivotArea dataOnly="0" labelOnly="1" outline="0" fieldPosition="0">
        <references count="3">
          <reference field="8" count="1" selected="0">
            <x v="33"/>
          </reference>
          <reference field="12" count="1" selected="0">
            <x v="2"/>
          </reference>
          <reference field="41" count="1">
            <x v="41"/>
          </reference>
        </references>
      </pivotArea>
    </format>
    <format dxfId="1381">
      <pivotArea dataOnly="0" labelOnly="1" outline="0" fieldPosition="0">
        <references count="3">
          <reference field="8" count="1" selected="0">
            <x v="33"/>
          </reference>
          <reference field="12" count="1" selected="0">
            <x v="3"/>
          </reference>
          <reference field="41" count="1">
            <x v="53"/>
          </reference>
        </references>
      </pivotArea>
    </format>
    <format dxfId="1380">
      <pivotArea dataOnly="0" labelOnly="1" outline="0" fieldPosition="0">
        <references count="3">
          <reference field="8" count="1" selected="0">
            <x v="33"/>
          </reference>
          <reference field="12" count="1" selected="0">
            <x v="141"/>
          </reference>
          <reference field="41" count="1">
            <x v="60"/>
          </reference>
        </references>
      </pivotArea>
    </format>
    <format dxfId="1379">
      <pivotArea dataOnly="0" labelOnly="1" outline="0" fieldPosition="0">
        <references count="3">
          <reference field="8" count="1" selected="0">
            <x v="35"/>
          </reference>
          <reference field="12" count="1" selected="0">
            <x v="73"/>
          </reference>
          <reference field="41" count="1">
            <x v="78"/>
          </reference>
        </references>
      </pivotArea>
    </format>
    <format dxfId="1378">
      <pivotArea dataOnly="0" labelOnly="1" outline="0" fieldPosition="0">
        <references count="3">
          <reference field="8" count="1" selected="0">
            <x v="35"/>
          </reference>
          <reference field="12" count="1" selected="0">
            <x v="110"/>
          </reference>
          <reference field="41" count="1">
            <x v="91"/>
          </reference>
        </references>
      </pivotArea>
    </format>
    <format dxfId="1377">
      <pivotArea dataOnly="0" labelOnly="1" outline="0" fieldPosition="0">
        <references count="3">
          <reference field="8" count="1" selected="0">
            <x v="36"/>
          </reference>
          <reference field="12" count="1" selected="0">
            <x v="4"/>
          </reference>
          <reference field="41" count="1">
            <x v="95"/>
          </reference>
        </references>
      </pivotArea>
    </format>
    <format dxfId="1376">
      <pivotArea dataOnly="0" labelOnly="1" outline="0" fieldPosition="0">
        <references count="3">
          <reference field="8" count="1" selected="0">
            <x v="36"/>
          </reference>
          <reference field="12" count="1" selected="0">
            <x v="5"/>
          </reference>
          <reference field="41" count="1">
            <x v="86"/>
          </reference>
        </references>
      </pivotArea>
    </format>
    <format dxfId="1375">
      <pivotArea dataOnly="0" labelOnly="1" outline="0" fieldPosition="0">
        <references count="3">
          <reference field="8" count="1" selected="0">
            <x v="36"/>
          </reference>
          <reference field="12" count="1" selected="0">
            <x v="6"/>
          </reference>
          <reference field="41" count="1">
            <x v="65"/>
          </reference>
        </references>
      </pivotArea>
    </format>
    <format dxfId="1374">
      <pivotArea dataOnly="0" labelOnly="1" outline="0" fieldPosition="0">
        <references count="3">
          <reference field="8" count="1" selected="0">
            <x v="36"/>
          </reference>
          <reference field="12" count="1" selected="0">
            <x v="8"/>
          </reference>
          <reference field="41" count="1">
            <x v="62"/>
          </reference>
        </references>
      </pivotArea>
    </format>
    <format dxfId="1373">
      <pivotArea dataOnly="0" labelOnly="1" outline="0" fieldPosition="0">
        <references count="3">
          <reference field="8" count="1" selected="0">
            <x v="36"/>
          </reference>
          <reference field="12" count="1" selected="0">
            <x v="39"/>
          </reference>
          <reference field="41" count="1">
            <x v="109"/>
          </reference>
        </references>
      </pivotArea>
    </format>
    <format dxfId="1372">
      <pivotArea dataOnly="0" labelOnly="1" outline="0" fieldPosition="0">
        <references count="3">
          <reference field="8" count="1" selected="0">
            <x v="36"/>
          </reference>
          <reference field="12" count="1" selected="0">
            <x v="103"/>
          </reference>
          <reference field="41" count="1">
            <x v="39"/>
          </reference>
        </references>
      </pivotArea>
    </format>
    <format dxfId="1371">
      <pivotArea dataOnly="0" labelOnly="1" outline="0" fieldPosition="0">
        <references count="3">
          <reference field="8" count="1" selected="0">
            <x v="36"/>
          </reference>
          <reference field="12" count="1" selected="0">
            <x v="163"/>
          </reference>
          <reference field="41" count="1">
            <x v="64"/>
          </reference>
        </references>
      </pivotArea>
    </format>
    <format dxfId="1370">
      <pivotArea dataOnly="0" labelOnly="1" outline="0" fieldPosition="0">
        <references count="3">
          <reference field="8" count="1" selected="0">
            <x v="36"/>
          </reference>
          <reference field="12" count="1" selected="0">
            <x v="164"/>
          </reference>
          <reference field="41" count="1">
            <x v="110"/>
          </reference>
        </references>
      </pivotArea>
    </format>
    <format dxfId="1369">
      <pivotArea dataOnly="0" labelOnly="1" outline="0" fieldPosition="0">
        <references count="3">
          <reference field="8" count="1" selected="0">
            <x v="36"/>
          </reference>
          <reference field="12" count="1" selected="0">
            <x v="196"/>
          </reference>
          <reference field="41" count="1">
            <x v="65"/>
          </reference>
        </references>
      </pivotArea>
    </format>
    <format dxfId="1368">
      <pivotArea dataOnly="0" labelOnly="1" outline="0" fieldPosition="0">
        <references count="3">
          <reference field="8" count="1" selected="0">
            <x v="37"/>
          </reference>
          <reference field="12" count="1" selected="0">
            <x v="181"/>
          </reference>
          <reference field="41" count="1">
            <x v="46"/>
          </reference>
        </references>
      </pivotArea>
    </format>
    <format dxfId="1367">
      <pivotArea dataOnly="0" labelOnly="1" outline="0" fieldPosition="0">
        <references count="4">
          <reference field="8" count="1" selected="0">
            <x v="0"/>
          </reference>
          <reference field="12" count="1" selected="0">
            <x v="203"/>
          </reference>
          <reference field="41" count="1" selected="0">
            <x v="49"/>
          </reference>
          <reference field="46" count="0"/>
        </references>
      </pivotArea>
    </format>
    <format dxfId="1366">
      <pivotArea dataOnly="0" labelOnly="1" outline="0" fieldPosition="0">
        <references count="4">
          <reference field="8" count="1" selected="0">
            <x v="0"/>
          </reference>
          <reference field="12" count="1" selected="0">
            <x v="204"/>
          </reference>
          <reference field="41" count="1" selected="0">
            <x v="81"/>
          </reference>
          <reference field="46" count="0"/>
        </references>
      </pivotArea>
    </format>
    <format dxfId="1365">
      <pivotArea dataOnly="0" labelOnly="1" outline="0" fieldPosition="0">
        <references count="4">
          <reference field="8" count="1" selected="0">
            <x v="0"/>
          </reference>
          <reference field="12" count="1" selected="0">
            <x v="205"/>
          </reference>
          <reference field="41" count="1" selected="0">
            <x v="73"/>
          </reference>
          <reference field="46" count="0"/>
        </references>
      </pivotArea>
    </format>
    <format dxfId="1364">
      <pivotArea dataOnly="0" labelOnly="1" outline="0" fieldPosition="0">
        <references count="4">
          <reference field="8" count="1" selected="0">
            <x v="1"/>
          </reference>
          <reference field="12" count="1" selected="0">
            <x v="28"/>
          </reference>
          <reference field="41" count="1" selected="0">
            <x v="65"/>
          </reference>
          <reference field="46" count="0"/>
        </references>
      </pivotArea>
    </format>
    <format dxfId="1363">
      <pivotArea dataOnly="0" labelOnly="1" outline="0" fieldPosition="0">
        <references count="4">
          <reference field="8" count="1" selected="0">
            <x v="1"/>
          </reference>
          <reference field="12" count="1" selected="0">
            <x v="107"/>
          </reference>
          <reference field="41" count="1" selected="0">
            <x v="89"/>
          </reference>
          <reference field="46" count="0"/>
        </references>
      </pivotArea>
    </format>
    <format dxfId="1362">
      <pivotArea dataOnly="0" labelOnly="1" outline="0" fieldPosition="0">
        <references count="4">
          <reference field="8" count="1" selected="0">
            <x v="1"/>
          </reference>
          <reference field="12" count="1" selected="0">
            <x v="144"/>
          </reference>
          <reference field="41" count="1" selected="0">
            <x v="123"/>
          </reference>
          <reference field="46" count="0"/>
        </references>
      </pivotArea>
    </format>
    <format dxfId="1361">
      <pivotArea dataOnly="0" labelOnly="1" outline="0" fieldPosition="0">
        <references count="4">
          <reference field="8" count="1" selected="0">
            <x v="1"/>
          </reference>
          <reference field="12" count="1" selected="0">
            <x v="145"/>
          </reference>
          <reference field="41" count="1" selected="0">
            <x v="124"/>
          </reference>
          <reference field="46" count="0"/>
        </references>
      </pivotArea>
    </format>
    <format dxfId="1360">
      <pivotArea dataOnly="0" labelOnly="1" outline="0" fieldPosition="0">
        <references count="4">
          <reference field="8" count="1" selected="0">
            <x v="1"/>
          </reference>
          <reference field="12" count="1" selected="0">
            <x v="155"/>
          </reference>
          <reference field="41" count="1" selected="0">
            <x v="67"/>
          </reference>
          <reference field="46" count="0"/>
        </references>
      </pivotArea>
    </format>
    <format dxfId="1359">
      <pivotArea dataOnly="0" labelOnly="1" outline="0" fieldPosition="0">
        <references count="4">
          <reference field="8" count="1" selected="0">
            <x v="1"/>
          </reference>
          <reference field="12" count="1" selected="0">
            <x v="156"/>
          </reference>
          <reference field="41" count="1" selected="0">
            <x v="68"/>
          </reference>
          <reference field="46" count="0"/>
        </references>
      </pivotArea>
    </format>
    <format dxfId="1358">
      <pivotArea dataOnly="0" labelOnly="1" outline="0" fieldPosition="0">
        <references count="4">
          <reference field="8" count="1" selected="0">
            <x v="1"/>
          </reference>
          <reference field="12" count="1" selected="0">
            <x v="166"/>
          </reference>
          <reference field="41" count="1" selected="0">
            <x v="122"/>
          </reference>
          <reference field="46" count="0"/>
        </references>
      </pivotArea>
    </format>
    <format dxfId="1357">
      <pivotArea dataOnly="0" labelOnly="1" outline="0" fieldPosition="0">
        <references count="4">
          <reference field="8" count="1" selected="0">
            <x v="1"/>
          </reference>
          <reference field="12" count="1" selected="0">
            <x v="167"/>
          </reference>
          <reference field="41" count="1" selected="0">
            <x v="65"/>
          </reference>
          <reference field="46" count="0"/>
        </references>
      </pivotArea>
    </format>
    <format dxfId="1356">
      <pivotArea dataOnly="0" labelOnly="1" outline="0" fieldPosition="0">
        <references count="4">
          <reference field="8" count="1" selected="0">
            <x v="1"/>
          </reference>
          <reference field="12" count="1" selected="0">
            <x v="185"/>
          </reference>
          <reference field="41" count="1" selected="0">
            <x v="74"/>
          </reference>
          <reference field="46" count="0"/>
        </references>
      </pivotArea>
    </format>
    <format dxfId="1355">
      <pivotArea dataOnly="0" labelOnly="1" outline="0" fieldPosition="0">
        <references count="4">
          <reference field="8" count="1" selected="0">
            <x v="2"/>
          </reference>
          <reference field="12" count="1" selected="0">
            <x v="27"/>
          </reference>
          <reference field="41" count="1" selected="0">
            <x v="50"/>
          </reference>
          <reference field="46" count="0"/>
        </references>
      </pivotArea>
    </format>
    <format dxfId="1354">
      <pivotArea dataOnly="0" labelOnly="1" outline="0" fieldPosition="0">
        <references count="4">
          <reference field="8" count="1" selected="0">
            <x v="2"/>
          </reference>
          <reference field="12" count="1" selected="0">
            <x v="65"/>
          </reference>
          <reference field="41" count="1" selected="0">
            <x v="42"/>
          </reference>
          <reference field="46" count="0"/>
        </references>
      </pivotArea>
    </format>
    <format dxfId="1353">
      <pivotArea dataOnly="0" labelOnly="1" outline="0" fieldPosition="0">
        <references count="4">
          <reference field="8" count="1" selected="0">
            <x v="2"/>
          </reference>
          <reference field="12" count="1" selected="0">
            <x v="66"/>
          </reference>
          <reference field="41" count="1" selected="0">
            <x v="65"/>
          </reference>
          <reference field="46" count="0"/>
        </references>
      </pivotArea>
    </format>
    <format dxfId="1352">
      <pivotArea dataOnly="0" labelOnly="1" outline="0" fieldPosition="0">
        <references count="4">
          <reference field="8" count="1" selected="0">
            <x v="3"/>
          </reference>
          <reference field="12" count="1" selected="0">
            <x v="212"/>
          </reference>
          <reference field="41" count="1" selected="0">
            <x v="65"/>
          </reference>
          <reference field="46" count="0"/>
        </references>
      </pivotArea>
    </format>
    <format dxfId="1351">
      <pivotArea dataOnly="0" labelOnly="1" outline="0" fieldPosition="0">
        <references count="4">
          <reference field="8" count="1" selected="0">
            <x v="3"/>
          </reference>
          <reference field="12" count="1" selected="0">
            <x v="214"/>
          </reference>
          <reference field="41" count="1" selected="0">
            <x v="65"/>
          </reference>
          <reference field="46" count="0"/>
        </references>
      </pivotArea>
    </format>
    <format dxfId="1350">
      <pivotArea dataOnly="0" labelOnly="1" outline="0" fieldPosition="0">
        <references count="4">
          <reference field="8" count="1" selected="0">
            <x v="4"/>
          </reference>
          <reference field="12" count="1" selected="0">
            <x v="63"/>
          </reference>
          <reference field="41" count="1" selected="0">
            <x v="69"/>
          </reference>
          <reference field="46" count="0"/>
        </references>
      </pivotArea>
    </format>
    <format dxfId="1349">
      <pivotArea dataOnly="0" labelOnly="1" outline="0" fieldPosition="0">
        <references count="4">
          <reference field="8" count="1" selected="0">
            <x v="4"/>
          </reference>
          <reference field="12" count="1" selected="0">
            <x v="64"/>
          </reference>
          <reference field="41" count="1" selected="0">
            <x v="70"/>
          </reference>
          <reference field="46" count="0"/>
        </references>
      </pivotArea>
    </format>
    <format dxfId="1348">
      <pivotArea dataOnly="0" labelOnly="1" outline="0" fieldPosition="0">
        <references count="4">
          <reference field="8" count="1" selected="0">
            <x v="4"/>
          </reference>
          <reference field="12" count="1" selected="0">
            <x v="99"/>
          </reference>
          <reference field="41" count="1" selected="0">
            <x v="54"/>
          </reference>
          <reference field="46" count="0"/>
        </references>
      </pivotArea>
    </format>
    <format dxfId="1347">
      <pivotArea dataOnly="0" labelOnly="1" outline="0" fieldPosition="0">
        <references count="4">
          <reference field="8" count="1" selected="0">
            <x v="5"/>
          </reference>
          <reference field="12" count="1" selected="0">
            <x v="201"/>
          </reference>
          <reference field="41" count="1" selected="0">
            <x v="47"/>
          </reference>
          <reference field="46" count="0"/>
        </references>
      </pivotArea>
    </format>
    <format dxfId="1346">
      <pivotArea dataOnly="0" labelOnly="1" outline="0" fieldPosition="0">
        <references count="4">
          <reference field="8" count="1" selected="0">
            <x v="6"/>
          </reference>
          <reference field="12" count="1" selected="0">
            <x v="11"/>
          </reference>
          <reference field="41" count="1" selected="0">
            <x v="94"/>
          </reference>
          <reference field="46" count="0"/>
        </references>
      </pivotArea>
    </format>
    <format dxfId="1345">
      <pivotArea dataOnly="0" labelOnly="1" outline="0" fieldPosition="0">
        <references count="4">
          <reference field="8" count="1" selected="0">
            <x v="6"/>
          </reference>
          <reference field="12" count="1" selected="0">
            <x v="12"/>
          </reference>
          <reference field="41" count="1" selected="0">
            <x v="66"/>
          </reference>
          <reference field="46" count="0"/>
        </references>
      </pivotArea>
    </format>
    <format dxfId="1344">
      <pivotArea dataOnly="0" labelOnly="1" outline="0" fieldPosition="0">
        <references count="4">
          <reference field="8" count="1" selected="0">
            <x v="6"/>
          </reference>
          <reference field="12" count="1" selected="0">
            <x v="13"/>
          </reference>
          <reference field="41" count="1" selected="0">
            <x v="75"/>
          </reference>
          <reference field="46" count="0"/>
        </references>
      </pivotArea>
    </format>
    <format dxfId="1343">
      <pivotArea dataOnly="0" labelOnly="1" outline="0" fieldPosition="0">
        <references count="4">
          <reference field="8" count="1" selected="0">
            <x v="6"/>
          </reference>
          <reference field="12" count="1" selected="0">
            <x v="50"/>
          </reference>
          <reference field="41" count="1" selected="0">
            <x v="65"/>
          </reference>
          <reference field="46" count="0"/>
        </references>
      </pivotArea>
    </format>
    <format dxfId="1342">
      <pivotArea dataOnly="0" labelOnly="1" outline="0" fieldPosition="0">
        <references count="4">
          <reference field="8" count="1" selected="0">
            <x v="6"/>
          </reference>
          <reference field="12" count="1" selected="0">
            <x v="194"/>
          </reference>
          <reference field="41" count="1" selected="0">
            <x v="115"/>
          </reference>
          <reference field="46" count="0"/>
        </references>
      </pivotArea>
    </format>
    <format dxfId="1341">
      <pivotArea dataOnly="0" labelOnly="1" outline="0" fieldPosition="0">
        <references count="4">
          <reference field="8" count="1" selected="0">
            <x v="6"/>
          </reference>
          <reference field="12" count="1" selected="0">
            <x v="195"/>
          </reference>
          <reference field="41" count="1" selected="0">
            <x v="65"/>
          </reference>
          <reference field="46" count="0"/>
        </references>
      </pivotArea>
    </format>
    <format dxfId="1340">
      <pivotArea dataOnly="0" labelOnly="1" outline="0" fieldPosition="0">
        <references count="4">
          <reference field="8" count="1" selected="0">
            <x v="7"/>
          </reference>
          <reference field="12" count="1" selected="0">
            <x v="32"/>
          </reference>
          <reference field="41" count="1" selected="0">
            <x v="105"/>
          </reference>
          <reference field="46" count="0"/>
        </references>
      </pivotArea>
    </format>
    <format dxfId="1339">
      <pivotArea dataOnly="0" labelOnly="1" outline="0" fieldPosition="0">
        <references count="4">
          <reference field="8" count="1" selected="0">
            <x v="7"/>
          </reference>
          <reference field="12" count="1" selected="0">
            <x v="36"/>
          </reference>
          <reference field="41" count="1" selected="0">
            <x v="65"/>
          </reference>
          <reference field="46" count="0"/>
        </references>
      </pivotArea>
    </format>
    <format dxfId="1338">
      <pivotArea dataOnly="0" labelOnly="1" outline="0" fieldPosition="0">
        <references count="4">
          <reference field="8" count="1" selected="0">
            <x v="8"/>
          </reference>
          <reference field="12" count="1" selected="0">
            <x v="22"/>
          </reference>
          <reference field="41" count="1" selected="0">
            <x v="65"/>
          </reference>
          <reference field="46" count="0"/>
        </references>
      </pivotArea>
    </format>
    <format dxfId="1337">
      <pivotArea dataOnly="0" labelOnly="1" outline="0" fieldPosition="0">
        <references count="4">
          <reference field="8" count="1" selected="0">
            <x v="8"/>
          </reference>
          <reference field="12" count="1" selected="0">
            <x v="79"/>
          </reference>
          <reference field="41" count="1" selected="0">
            <x v="65"/>
          </reference>
          <reference field="46" count="0"/>
        </references>
      </pivotArea>
    </format>
    <format dxfId="1336">
      <pivotArea dataOnly="0" labelOnly="1" outline="0" fieldPosition="0">
        <references count="4">
          <reference field="8" count="1" selected="0">
            <x v="8"/>
          </reference>
          <reference field="12" count="1" selected="0">
            <x v="95"/>
          </reference>
          <reference field="41" count="1" selected="0">
            <x v="65"/>
          </reference>
          <reference field="46" count="0"/>
        </references>
      </pivotArea>
    </format>
    <format dxfId="1335">
      <pivotArea dataOnly="0" labelOnly="1" outline="0" fieldPosition="0">
        <references count="4">
          <reference field="8" count="1" selected="0">
            <x v="8"/>
          </reference>
          <reference field="12" count="1" selected="0">
            <x v="126"/>
          </reference>
          <reference field="41" count="1" selected="0">
            <x v="65"/>
          </reference>
          <reference field="46" count="0"/>
        </references>
      </pivotArea>
    </format>
    <format dxfId="1334">
      <pivotArea dataOnly="0" labelOnly="1" outline="0" fieldPosition="0">
        <references count="4">
          <reference field="8" count="1" selected="0">
            <x v="8"/>
          </reference>
          <reference field="12" count="1" selected="0">
            <x v="190"/>
          </reference>
          <reference field="41" count="1" selected="0">
            <x v="65"/>
          </reference>
          <reference field="46" count="0"/>
        </references>
      </pivotArea>
    </format>
    <format dxfId="1333">
      <pivotArea dataOnly="0" labelOnly="1" outline="0" fieldPosition="0">
        <references count="4">
          <reference field="8" count="1" selected="0">
            <x v="8"/>
          </reference>
          <reference field="12" count="1" selected="0">
            <x v="206"/>
          </reference>
          <reference field="41" count="1" selected="0">
            <x v="65"/>
          </reference>
          <reference field="46" count="0"/>
        </references>
      </pivotArea>
    </format>
    <format dxfId="1332">
      <pivotArea dataOnly="0" labelOnly="1" outline="0" fieldPosition="0">
        <references count="4">
          <reference field="8" count="1" selected="0">
            <x v="8"/>
          </reference>
          <reference field="12" count="1" selected="0">
            <x v="207"/>
          </reference>
          <reference field="41" count="1" selected="0">
            <x v="65"/>
          </reference>
          <reference field="46" count="0"/>
        </references>
      </pivotArea>
    </format>
    <format dxfId="1331">
      <pivotArea dataOnly="0" labelOnly="1" outline="0" fieldPosition="0">
        <references count="4">
          <reference field="8" count="1" selected="0">
            <x v="9"/>
          </reference>
          <reference field="12" count="1" selected="0">
            <x v="70"/>
          </reference>
          <reference field="41" count="1" selected="0">
            <x v="92"/>
          </reference>
          <reference field="46" count="0"/>
        </references>
      </pivotArea>
    </format>
    <format dxfId="1330">
      <pivotArea dataOnly="0" labelOnly="1" outline="0" fieldPosition="0">
        <references count="4">
          <reference field="8" count="1" selected="0">
            <x v="9"/>
          </reference>
          <reference field="12" count="1" selected="0">
            <x v="85"/>
          </reference>
          <reference field="41" count="1" selected="0">
            <x v="65"/>
          </reference>
          <reference field="46" count="0"/>
        </references>
      </pivotArea>
    </format>
    <format dxfId="1329">
      <pivotArea dataOnly="0" labelOnly="1" outline="0" fieldPosition="0">
        <references count="4">
          <reference field="8" count="1" selected="0">
            <x v="9"/>
          </reference>
          <reference field="12" count="1" selected="0">
            <x v="221"/>
          </reference>
          <reference field="41" count="1" selected="0">
            <x v="107"/>
          </reference>
          <reference field="46" count="0"/>
        </references>
      </pivotArea>
    </format>
    <format dxfId="1328">
      <pivotArea dataOnly="0" labelOnly="1" outline="0" fieldPosition="0">
        <references count="4">
          <reference field="8" count="1" selected="0">
            <x v="10"/>
          </reference>
          <reference field="12" count="1" selected="0">
            <x v="71"/>
          </reference>
          <reference field="41" count="1" selected="0">
            <x v="37"/>
          </reference>
          <reference field="46" count="0"/>
        </references>
      </pivotArea>
    </format>
    <format dxfId="1327">
      <pivotArea dataOnly="0" labelOnly="1" outline="0" fieldPosition="0">
        <references count="4">
          <reference field="8" count="1" selected="0">
            <x v="10"/>
          </reference>
          <reference field="12" count="1" selected="0">
            <x v="120"/>
          </reference>
          <reference field="41" count="1" selected="0">
            <x v="65"/>
          </reference>
          <reference field="46" count="0"/>
        </references>
      </pivotArea>
    </format>
    <format dxfId="1326">
      <pivotArea dataOnly="0" labelOnly="1" outline="0" fieldPosition="0">
        <references count="4">
          <reference field="8" count="1" selected="0">
            <x v="10"/>
          </reference>
          <reference field="12" count="1" selected="0">
            <x v="165"/>
          </reference>
          <reference field="41" count="1" selected="0">
            <x v="103"/>
          </reference>
          <reference field="46" count="0"/>
        </references>
      </pivotArea>
    </format>
    <format dxfId="1325">
      <pivotArea dataOnly="0" labelOnly="1" outline="0" fieldPosition="0">
        <references count="4">
          <reference field="8" count="1" selected="0">
            <x v="11"/>
          </reference>
          <reference field="12" count="1" selected="0">
            <x v="74"/>
          </reference>
          <reference field="41" count="1" selected="0">
            <x v="65"/>
          </reference>
          <reference field="46" count="0"/>
        </references>
      </pivotArea>
    </format>
    <format dxfId="1324">
      <pivotArea dataOnly="0" labelOnly="1" outline="0" fieldPosition="0">
        <references count="4">
          <reference field="8" count="1" selected="0">
            <x v="14"/>
          </reference>
          <reference field="12" count="1" selected="0">
            <x v="7"/>
          </reference>
          <reference field="41" count="1" selected="0">
            <x v="112"/>
          </reference>
          <reference field="46" count="0"/>
        </references>
      </pivotArea>
    </format>
    <format dxfId="1323">
      <pivotArea dataOnly="0" labelOnly="1" outline="0" fieldPosition="0">
        <references count="4">
          <reference field="8" count="1" selected="0">
            <x v="14"/>
          </reference>
          <reference field="12" count="1" selected="0">
            <x v="19"/>
          </reference>
          <reference field="41" count="1" selected="0">
            <x v="116"/>
          </reference>
          <reference field="46" count="0"/>
        </references>
      </pivotArea>
    </format>
    <format dxfId="1322">
      <pivotArea dataOnly="0" labelOnly="1" outline="0" fieldPosition="0">
        <references count="4">
          <reference field="8" count="1" selected="0">
            <x v="14"/>
          </reference>
          <reference field="12" count="1" selected="0">
            <x v="20"/>
          </reference>
          <reference field="41" count="1" selected="0">
            <x v="114"/>
          </reference>
          <reference field="46" count="0"/>
        </references>
      </pivotArea>
    </format>
    <format dxfId="1321">
      <pivotArea dataOnly="0" labelOnly="1" outline="0" fieldPosition="0">
        <references count="4">
          <reference field="8" count="1" selected="0">
            <x v="14"/>
          </reference>
          <reference field="12" count="1" selected="0">
            <x v="26"/>
          </reference>
          <reference field="41" count="1" selected="0">
            <x v="116"/>
          </reference>
          <reference field="46" count="0"/>
        </references>
      </pivotArea>
    </format>
    <format dxfId="1320">
      <pivotArea dataOnly="0" labelOnly="1" outline="0" fieldPosition="0">
        <references count="4">
          <reference field="8" count="1" selected="0">
            <x v="14"/>
          </reference>
          <reference field="12" count="1" selected="0">
            <x v="56"/>
          </reference>
          <reference field="41" count="1" selected="0">
            <x v="40"/>
          </reference>
          <reference field="46" count="0"/>
        </references>
      </pivotArea>
    </format>
    <format dxfId="1319">
      <pivotArea dataOnly="0" labelOnly="1" outline="0" fieldPosition="0">
        <references count="4">
          <reference field="8" count="1" selected="0">
            <x v="14"/>
          </reference>
          <reference field="12" count="1" selected="0">
            <x v="90"/>
          </reference>
          <reference field="41" count="1" selected="0">
            <x v="80"/>
          </reference>
          <reference field="46" count="0"/>
        </references>
      </pivotArea>
    </format>
    <format dxfId="1318">
      <pivotArea dataOnly="0" labelOnly="1" outline="0" fieldPosition="0">
        <references count="4">
          <reference field="8" count="1" selected="0">
            <x v="14"/>
          </reference>
          <reference field="12" count="1" selected="0">
            <x v="104"/>
          </reference>
          <reference field="41" count="1" selected="0">
            <x v="106"/>
          </reference>
          <reference field="46" count="0"/>
        </references>
      </pivotArea>
    </format>
    <format dxfId="1317">
      <pivotArea dataOnly="0" labelOnly="1" outline="0" fieldPosition="0">
        <references count="4">
          <reference field="8" count="1" selected="0">
            <x v="14"/>
          </reference>
          <reference field="12" count="1" selected="0">
            <x v="105"/>
          </reference>
          <reference field="41" count="1" selected="0">
            <x v="116"/>
          </reference>
          <reference field="46" count="0"/>
        </references>
      </pivotArea>
    </format>
    <format dxfId="1316">
      <pivotArea dataOnly="0" labelOnly="1" outline="0" fieldPosition="0">
        <references count="4">
          <reference field="8" count="1" selected="0">
            <x v="14"/>
          </reference>
          <reference field="12" count="1" selected="0">
            <x v="108"/>
          </reference>
          <reference field="41" count="1" selected="0">
            <x v="71"/>
          </reference>
          <reference field="46" count="0"/>
        </references>
      </pivotArea>
    </format>
    <format dxfId="1315">
      <pivotArea dataOnly="0" labelOnly="1" outline="0" fieldPosition="0">
        <references count="4">
          <reference field="8" count="1" selected="0">
            <x v="14"/>
          </reference>
          <reference field="12" count="1" selected="0">
            <x v="111"/>
          </reference>
          <reference field="41" count="1" selected="0">
            <x v="61"/>
          </reference>
          <reference field="46" count="0"/>
        </references>
      </pivotArea>
    </format>
    <format dxfId="1314">
      <pivotArea dataOnly="0" labelOnly="1" outline="0" fieldPosition="0">
        <references count="4">
          <reference field="8" count="1" selected="0">
            <x v="14"/>
          </reference>
          <reference field="12" count="1" selected="0">
            <x v="130"/>
          </reference>
          <reference field="41" count="1" selected="0">
            <x v="111"/>
          </reference>
          <reference field="46" count="0"/>
        </references>
      </pivotArea>
    </format>
    <format dxfId="1313">
      <pivotArea dataOnly="0" labelOnly="1" outline="0" fieldPosition="0">
        <references count="4">
          <reference field="8" count="1" selected="0">
            <x v="14"/>
          </reference>
          <reference field="12" count="1" selected="0">
            <x v="147"/>
          </reference>
          <reference field="41" count="1" selected="0">
            <x v="45"/>
          </reference>
          <reference field="46" count="0"/>
        </references>
      </pivotArea>
    </format>
    <format dxfId="1312">
      <pivotArea dataOnly="0" labelOnly="1" outline="0" fieldPosition="0">
        <references count="4">
          <reference field="8" count="1" selected="0">
            <x v="14"/>
          </reference>
          <reference field="12" count="1" selected="0">
            <x v="151"/>
          </reference>
          <reference field="41" count="1" selected="0">
            <x v="72"/>
          </reference>
          <reference field="46" count="0"/>
        </references>
      </pivotArea>
    </format>
    <format dxfId="1311">
      <pivotArea dataOnly="0" labelOnly="1" outline="0" fieldPosition="0">
        <references count="4">
          <reference field="8" count="1" selected="0">
            <x v="15"/>
          </reference>
          <reference field="12" count="1" selected="0">
            <x v="53"/>
          </reference>
          <reference field="41" count="1" selected="0">
            <x v="99"/>
          </reference>
          <reference field="46" count="0"/>
        </references>
      </pivotArea>
    </format>
    <format dxfId="1310">
      <pivotArea dataOnly="0" labelOnly="1" outline="0" fieldPosition="0">
        <references count="4">
          <reference field="8" count="1" selected="0">
            <x v="15"/>
          </reference>
          <reference field="12" count="1" selected="0">
            <x v="171"/>
          </reference>
          <reference field="41" count="1" selected="0">
            <x v="65"/>
          </reference>
          <reference field="46" count="0"/>
        </references>
      </pivotArea>
    </format>
    <format dxfId="1309">
      <pivotArea dataOnly="0" labelOnly="1" outline="0" fieldPosition="0">
        <references count="4">
          <reference field="8" count="1" selected="0">
            <x v="15"/>
          </reference>
          <reference field="12" count="1" selected="0">
            <x v="172"/>
          </reference>
          <reference field="41" count="1" selected="0">
            <x v="65"/>
          </reference>
          <reference field="46" count="0"/>
        </references>
      </pivotArea>
    </format>
    <format dxfId="1308">
      <pivotArea dataOnly="0" labelOnly="1" outline="0" fieldPosition="0">
        <references count="4">
          <reference field="8" count="1" selected="0">
            <x v="15"/>
          </reference>
          <reference field="12" count="1" selected="0">
            <x v="175"/>
          </reference>
          <reference field="41" count="1" selected="0">
            <x v="65"/>
          </reference>
          <reference field="46" count="0"/>
        </references>
      </pivotArea>
    </format>
    <format dxfId="1307">
      <pivotArea dataOnly="0" labelOnly="1" outline="0" fieldPosition="0">
        <references count="4">
          <reference field="8" count="1" selected="0">
            <x v="15"/>
          </reference>
          <reference field="12" count="1" selected="0">
            <x v="224"/>
          </reference>
          <reference field="41" count="1" selected="0">
            <x v="65"/>
          </reference>
          <reference field="46" count="0"/>
        </references>
      </pivotArea>
    </format>
    <format dxfId="1306">
      <pivotArea dataOnly="0" labelOnly="1" outline="0" fieldPosition="0">
        <references count="4">
          <reference field="8" count="1" selected="0">
            <x v="16"/>
          </reference>
          <reference field="12" count="1" selected="0">
            <x v="1"/>
          </reference>
          <reference field="41" count="1" selected="0">
            <x v="59"/>
          </reference>
          <reference field="46" count="0"/>
        </references>
      </pivotArea>
    </format>
    <format dxfId="1305">
      <pivotArea dataOnly="0" labelOnly="1" outline="0" fieldPosition="0">
        <references count="4">
          <reference field="8" count="1" selected="0">
            <x v="16"/>
          </reference>
          <reference field="12" count="1" selected="0">
            <x v="9"/>
          </reference>
          <reference field="41" count="1" selected="0">
            <x v="83"/>
          </reference>
          <reference field="46" count="0"/>
        </references>
      </pivotArea>
    </format>
    <format dxfId="1304">
      <pivotArea dataOnly="0" labelOnly="1" outline="0" fieldPosition="0">
        <references count="4">
          <reference field="8" count="1" selected="0">
            <x v="16"/>
          </reference>
          <reference field="12" count="1" selected="0">
            <x v="10"/>
          </reference>
          <reference field="41" count="1" selected="0">
            <x v="108"/>
          </reference>
          <reference field="46" count="0"/>
        </references>
      </pivotArea>
    </format>
    <format dxfId="1303">
      <pivotArea dataOnly="0" labelOnly="1" outline="0" fieldPosition="0">
        <references count="4">
          <reference field="8" count="1" selected="0">
            <x v="16"/>
          </reference>
          <reference field="12" count="1" selected="0">
            <x v="67"/>
          </reference>
          <reference field="41" count="1" selected="0">
            <x v="55"/>
          </reference>
          <reference field="46" count="0"/>
        </references>
      </pivotArea>
    </format>
    <format dxfId="1302">
      <pivotArea dataOnly="0" labelOnly="1" outline="0" fieldPosition="0">
        <references count="4">
          <reference field="8" count="1" selected="0">
            <x v="16"/>
          </reference>
          <reference field="12" count="1" selected="0">
            <x v="68"/>
          </reference>
          <reference field="41" count="1" selected="0">
            <x v="55"/>
          </reference>
          <reference field="46" count="0"/>
        </references>
      </pivotArea>
    </format>
    <format dxfId="1301">
      <pivotArea dataOnly="0" labelOnly="1" outline="0" fieldPosition="0">
        <references count="4">
          <reference field="8" count="1" selected="0">
            <x v="16"/>
          </reference>
          <reference field="12" count="1" selected="0">
            <x v="230"/>
          </reference>
          <reference field="41" count="1" selected="0">
            <x v="102"/>
          </reference>
          <reference field="46" count="0"/>
        </references>
      </pivotArea>
    </format>
    <format dxfId="1300">
      <pivotArea dataOnly="0" labelOnly="1" outline="0" fieldPosition="0">
        <references count="4">
          <reference field="8" count="1" selected="0">
            <x v="17"/>
          </reference>
          <reference field="12" count="1" selected="0">
            <x v="89"/>
          </reference>
          <reference field="41" count="1" selected="0">
            <x v="65"/>
          </reference>
          <reference field="46" count="0"/>
        </references>
      </pivotArea>
    </format>
    <format dxfId="1299">
      <pivotArea dataOnly="0" labelOnly="1" outline="0" fieldPosition="0">
        <references count="4">
          <reference field="8" count="1" selected="0">
            <x v="17"/>
          </reference>
          <reference field="12" count="1" selected="0">
            <x v="159"/>
          </reference>
          <reference field="41" count="1" selected="0">
            <x v="38"/>
          </reference>
          <reference field="46" count="0"/>
        </references>
      </pivotArea>
    </format>
    <format dxfId="1298">
      <pivotArea dataOnly="0" labelOnly="1" outline="0" fieldPosition="0">
        <references count="4">
          <reference field="8" count="1" selected="0">
            <x v="18"/>
          </reference>
          <reference field="12" count="1" selected="0">
            <x v="75"/>
          </reference>
          <reference field="41" count="1" selected="0">
            <x v="79"/>
          </reference>
          <reference field="46" count="0"/>
        </references>
      </pivotArea>
    </format>
    <format dxfId="1297">
      <pivotArea dataOnly="0" labelOnly="1" outline="0" fieldPosition="0">
        <references count="4">
          <reference field="8" count="1" selected="0">
            <x v="19"/>
          </reference>
          <reference field="12" count="1" selected="0">
            <x v="192"/>
          </reference>
          <reference field="41" count="1" selected="0">
            <x v="6"/>
          </reference>
          <reference field="46" count="0"/>
        </references>
      </pivotArea>
    </format>
    <format dxfId="1296">
      <pivotArea dataOnly="0" labelOnly="1" outline="0" fieldPosition="0">
        <references count="4">
          <reference field="8" count="1" selected="0">
            <x v="20"/>
          </reference>
          <reference field="12" count="1" selected="0">
            <x v="0"/>
          </reference>
          <reference field="41" count="1" selected="0">
            <x v="113"/>
          </reference>
          <reference field="46" count="0"/>
        </references>
      </pivotArea>
    </format>
    <format dxfId="1295">
      <pivotArea dataOnly="0" labelOnly="1" outline="0" fieldPosition="0">
        <references count="4">
          <reference field="8" count="1" selected="0">
            <x v="20"/>
          </reference>
          <reference field="12" count="1" selected="0">
            <x v="14"/>
          </reference>
          <reference field="41" count="1" selected="0">
            <x v="65"/>
          </reference>
          <reference field="46" count="0"/>
        </references>
      </pivotArea>
    </format>
    <format dxfId="1294">
      <pivotArea dataOnly="0" labelOnly="1" outline="0" fieldPosition="0">
        <references count="4">
          <reference field="8" count="1" selected="0">
            <x v="20"/>
          </reference>
          <reference field="12" count="1" selected="0">
            <x v="55"/>
          </reference>
          <reference field="41" count="1" selected="0">
            <x v="97"/>
          </reference>
          <reference field="46" count="0"/>
        </references>
      </pivotArea>
    </format>
    <format dxfId="1293">
      <pivotArea dataOnly="0" labelOnly="1" outline="0" fieldPosition="0">
        <references count="4">
          <reference field="8" count="1" selected="0">
            <x v="20"/>
          </reference>
          <reference field="12" count="1" selected="0">
            <x v="113"/>
          </reference>
          <reference field="41" count="1" selected="0">
            <x v="90"/>
          </reference>
          <reference field="46" count="0"/>
        </references>
      </pivotArea>
    </format>
    <format dxfId="1292">
      <pivotArea dataOnly="0" labelOnly="1" outline="0" fieldPosition="0">
        <references count="4">
          <reference field="8" count="1" selected="0">
            <x v="21"/>
          </reference>
          <reference field="12" count="1" selected="0">
            <x v="25"/>
          </reference>
          <reference field="41" count="1" selected="0">
            <x v="59"/>
          </reference>
          <reference field="46" count="0"/>
        </references>
      </pivotArea>
    </format>
    <format dxfId="1291">
      <pivotArea dataOnly="0" labelOnly="1" outline="0" fieldPosition="0">
        <references count="4">
          <reference field="8" count="1" selected="0">
            <x v="22"/>
          </reference>
          <reference field="12" count="1" selected="0">
            <x v="41"/>
          </reference>
          <reference field="41" count="1" selected="0">
            <x v="104"/>
          </reference>
          <reference field="46" count="0"/>
        </references>
      </pivotArea>
    </format>
    <format dxfId="1290">
      <pivotArea dataOnly="0" labelOnly="1" outline="0" fieldPosition="0">
        <references count="4">
          <reference field="8" count="1" selected="0">
            <x v="22"/>
          </reference>
          <reference field="12" count="1" selected="0">
            <x v="87"/>
          </reference>
          <reference field="41" count="1" selected="0">
            <x v="56"/>
          </reference>
          <reference field="46" count="0"/>
        </references>
      </pivotArea>
    </format>
    <format dxfId="1289">
      <pivotArea dataOnly="0" labelOnly="1" outline="0" fieldPosition="0">
        <references count="4">
          <reference field="8" count="1" selected="0">
            <x v="22"/>
          </reference>
          <reference field="12" count="1" selected="0">
            <x v="116"/>
          </reference>
          <reference field="41" count="1" selected="0">
            <x v="76"/>
          </reference>
          <reference field="46" count="0"/>
        </references>
      </pivotArea>
    </format>
    <format dxfId="1288">
      <pivotArea dataOnly="0" labelOnly="1" outline="0" fieldPosition="0">
        <references count="4">
          <reference field="8" count="1" selected="0">
            <x v="22"/>
          </reference>
          <reference field="12" count="1" selected="0">
            <x v="168"/>
          </reference>
          <reference field="41" count="1" selected="0">
            <x v="48"/>
          </reference>
          <reference field="46" count="0"/>
        </references>
      </pivotArea>
    </format>
    <format dxfId="1287">
      <pivotArea dataOnly="0" labelOnly="1" outline="0" fieldPosition="0">
        <references count="4">
          <reference field="8" count="1" selected="0">
            <x v="22"/>
          </reference>
          <reference field="12" count="1" selected="0">
            <x v="169"/>
          </reference>
          <reference field="41" count="1" selected="0">
            <x v="51"/>
          </reference>
          <reference field="46" count="0"/>
        </references>
      </pivotArea>
    </format>
    <format dxfId="1286">
      <pivotArea dataOnly="0" labelOnly="1" outline="0" fieldPosition="0">
        <references count="4">
          <reference field="8" count="1" selected="0">
            <x v="23"/>
          </reference>
          <reference field="12" count="1" selected="0">
            <x v="76"/>
          </reference>
          <reference field="41" count="1" selected="0">
            <x v="65"/>
          </reference>
          <reference field="46" count="0"/>
        </references>
      </pivotArea>
    </format>
    <format dxfId="1285">
      <pivotArea dataOnly="0" labelOnly="1" outline="0" fieldPosition="0">
        <references count="4">
          <reference field="8" count="1" selected="0">
            <x v="23"/>
          </reference>
          <reference field="12" count="1" selected="0">
            <x v="86"/>
          </reference>
          <reference field="41" count="1" selected="0">
            <x v="77"/>
          </reference>
          <reference field="46" count="0"/>
        </references>
      </pivotArea>
    </format>
    <format dxfId="1284">
      <pivotArea dataOnly="0" labelOnly="1" outline="0" fieldPosition="0">
        <references count="4">
          <reference field="8" count="1" selected="0">
            <x v="23"/>
          </reference>
          <reference field="12" count="1" selected="0">
            <x v="92"/>
          </reference>
          <reference field="41" count="1" selected="0">
            <x v="44"/>
          </reference>
          <reference field="46" count="0"/>
        </references>
      </pivotArea>
    </format>
    <format dxfId="1283">
      <pivotArea dataOnly="0" labelOnly="1" outline="0" fieldPosition="0">
        <references count="4">
          <reference field="8" count="1" selected="0">
            <x v="23"/>
          </reference>
          <reference field="12" count="1" selected="0">
            <x v="93"/>
          </reference>
          <reference field="41" count="1" selected="0">
            <x v="82"/>
          </reference>
          <reference field="46" count="0"/>
        </references>
      </pivotArea>
    </format>
    <format dxfId="1282">
      <pivotArea dataOnly="0" labelOnly="1" outline="0" fieldPosition="0">
        <references count="4">
          <reference field="8" count="1" selected="0">
            <x v="23"/>
          </reference>
          <reference field="12" count="1" selected="0">
            <x v="131"/>
          </reference>
          <reference field="41" count="1" selected="0">
            <x v="87"/>
          </reference>
          <reference field="46" count="0"/>
        </references>
      </pivotArea>
    </format>
    <format dxfId="1281">
      <pivotArea dataOnly="0" labelOnly="1" outline="0" fieldPosition="0">
        <references count="4">
          <reference field="8" count="1" selected="0">
            <x v="23"/>
          </reference>
          <reference field="12" count="1" selected="0">
            <x v="132"/>
          </reference>
          <reference field="41" count="1" selected="0">
            <x v="43"/>
          </reference>
          <reference field="46" count="0"/>
        </references>
      </pivotArea>
    </format>
    <format dxfId="1280">
      <pivotArea dataOnly="0" labelOnly="1" outline="0" fieldPosition="0">
        <references count="4">
          <reference field="8" count="1" selected="0">
            <x v="24"/>
          </reference>
          <reference field="12" count="1" selected="0">
            <x v="30"/>
          </reference>
          <reference field="41" count="1" selected="0">
            <x v="118"/>
          </reference>
          <reference field="46" count="0"/>
        </references>
      </pivotArea>
    </format>
    <format dxfId="1279">
      <pivotArea dataOnly="0" labelOnly="1" outline="0" fieldPosition="0">
        <references count="4">
          <reference field="8" count="1" selected="0">
            <x v="24"/>
          </reference>
          <reference field="12" count="1" selected="0">
            <x v="57"/>
          </reference>
          <reference field="41" count="1" selected="0">
            <x v="84"/>
          </reference>
          <reference field="46" count="0"/>
        </references>
      </pivotArea>
    </format>
    <format dxfId="1278">
      <pivotArea dataOnly="0" labelOnly="1" outline="0" fieldPosition="0">
        <references count="4">
          <reference field="8" count="1" selected="0">
            <x v="24"/>
          </reference>
          <reference field="12" count="1" selected="0">
            <x v="60"/>
          </reference>
          <reference field="41" count="1" selected="0">
            <x v="88"/>
          </reference>
          <reference field="46" count="0"/>
        </references>
      </pivotArea>
    </format>
    <format dxfId="1277">
      <pivotArea dataOnly="0" labelOnly="1" outline="0" fieldPosition="0">
        <references count="4">
          <reference field="8" count="1" selected="0">
            <x v="24"/>
          </reference>
          <reference field="12" count="1" selected="0">
            <x v="125"/>
          </reference>
          <reference field="41" count="1" selected="0">
            <x v="57"/>
          </reference>
          <reference field="46" count="0"/>
        </references>
      </pivotArea>
    </format>
    <format dxfId="1276">
      <pivotArea dataOnly="0" labelOnly="1" outline="0" fieldPosition="0">
        <references count="4">
          <reference field="8" count="1" selected="0">
            <x v="24"/>
          </reference>
          <reference field="12" count="1" selected="0">
            <x v="137"/>
          </reference>
          <reference field="41" count="1" selected="0">
            <x v="121"/>
          </reference>
          <reference field="46" count="0"/>
        </references>
      </pivotArea>
    </format>
    <format dxfId="1275">
      <pivotArea dataOnly="0" labelOnly="1" outline="0" fieldPosition="0">
        <references count="4">
          <reference field="8" count="1" selected="0">
            <x v="24"/>
          </reference>
          <reference field="12" count="1" selected="0">
            <x v="142"/>
          </reference>
          <reference field="41" count="1" selected="0">
            <x v="100"/>
          </reference>
          <reference field="46" count="0"/>
        </references>
      </pivotArea>
    </format>
    <format dxfId="1274">
      <pivotArea dataOnly="0" labelOnly="1" outline="0" fieldPosition="0">
        <references count="4">
          <reference field="8" count="1" selected="0">
            <x v="24"/>
          </reference>
          <reference field="12" count="1" selected="0">
            <x v="143"/>
          </reference>
          <reference field="41" count="1" selected="0">
            <x v="98"/>
          </reference>
          <reference field="46" count="0"/>
        </references>
      </pivotArea>
    </format>
    <format dxfId="1273">
      <pivotArea dataOnly="0" labelOnly="1" outline="0" fieldPosition="0">
        <references count="4">
          <reference field="8" count="1" selected="0">
            <x v="24"/>
          </reference>
          <reference field="12" count="1" selected="0">
            <x v="160"/>
          </reference>
          <reference field="41" count="1" selected="0">
            <x v="93"/>
          </reference>
          <reference field="46" count="0"/>
        </references>
      </pivotArea>
    </format>
    <format dxfId="1272">
      <pivotArea dataOnly="0" labelOnly="1" outline="0" fieldPosition="0">
        <references count="4">
          <reference field="8" count="1" selected="0">
            <x v="24"/>
          </reference>
          <reference field="12" count="1" selected="0">
            <x v="170"/>
          </reference>
          <reference field="41" count="1" selected="0">
            <x v="101"/>
          </reference>
          <reference field="46" count="0"/>
        </references>
      </pivotArea>
    </format>
    <format dxfId="1271">
      <pivotArea dataOnly="0" labelOnly="1" outline="0" fieldPosition="0">
        <references count="4">
          <reference field="8" count="1" selected="0">
            <x v="26"/>
          </reference>
          <reference field="12" count="1" selected="0">
            <x v="29"/>
          </reference>
          <reference field="41" count="1" selected="0">
            <x v="111"/>
          </reference>
          <reference field="46" count="0"/>
        </references>
      </pivotArea>
    </format>
    <format dxfId="1270">
      <pivotArea dataOnly="0" labelOnly="1" outline="0" fieldPosition="0">
        <references count="4">
          <reference field="8" count="1" selected="0">
            <x v="26"/>
          </reference>
          <reference field="12" count="1" selected="0">
            <x v="173"/>
          </reference>
          <reference field="41" count="1" selected="0">
            <x v="63"/>
          </reference>
          <reference field="46" count="0"/>
        </references>
      </pivotArea>
    </format>
    <format dxfId="1269">
      <pivotArea dataOnly="0" labelOnly="1" outline="0" fieldPosition="0">
        <references count="4">
          <reference field="8" count="1" selected="0">
            <x v="27"/>
          </reference>
          <reference field="12" count="1" selected="0">
            <x v="106"/>
          </reference>
          <reference field="41" count="1" selected="0">
            <x v="117"/>
          </reference>
          <reference field="46" count="0"/>
        </references>
      </pivotArea>
    </format>
    <format dxfId="1268">
      <pivotArea dataOnly="0" labelOnly="1" outline="0" fieldPosition="0">
        <references count="4">
          <reference field="8" count="1" selected="0">
            <x v="27"/>
          </reference>
          <reference field="12" count="1" selected="0">
            <x v="153"/>
          </reference>
          <reference field="41" count="1" selected="0">
            <x v="106"/>
          </reference>
          <reference field="46" count="0"/>
        </references>
      </pivotArea>
    </format>
    <format dxfId="1267">
      <pivotArea dataOnly="0" labelOnly="1" outline="0" fieldPosition="0">
        <references count="4">
          <reference field="8" count="1" selected="0">
            <x v="27"/>
          </reference>
          <reference field="12" count="1" selected="0">
            <x v="154"/>
          </reference>
          <reference field="41" count="1" selected="0">
            <x v="111"/>
          </reference>
          <reference field="46" count="0"/>
        </references>
      </pivotArea>
    </format>
    <format dxfId="1266">
      <pivotArea dataOnly="0" labelOnly="1" outline="0" fieldPosition="0">
        <references count="4">
          <reference field="8" count="1" selected="0">
            <x v="29"/>
          </reference>
          <reference field="12" count="1" selected="0">
            <x v="96"/>
          </reference>
          <reference field="41" count="1" selected="0">
            <x v="96"/>
          </reference>
          <reference field="46" count="0"/>
        </references>
      </pivotArea>
    </format>
    <format dxfId="1265">
      <pivotArea dataOnly="0" labelOnly="1" outline="0" fieldPosition="0">
        <references count="4">
          <reference field="8" count="1" selected="0">
            <x v="30"/>
          </reference>
          <reference field="12" count="1" selected="0">
            <x v="37"/>
          </reference>
          <reference field="41" count="1" selected="0">
            <x v="89"/>
          </reference>
          <reference field="46" count="0"/>
        </references>
      </pivotArea>
    </format>
    <format dxfId="1264">
      <pivotArea dataOnly="0" labelOnly="1" outline="0" fieldPosition="0">
        <references count="4">
          <reference field="8" count="1" selected="0">
            <x v="30"/>
          </reference>
          <reference field="12" count="1" selected="0">
            <x v="49"/>
          </reference>
          <reference field="41" count="1" selected="0">
            <x v="52"/>
          </reference>
          <reference field="46" count="0"/>
        </references>
      </pivotArea>
    </format>
    <format dxfId="1263">
      <pivotArea dataOnly="0" labelOnly="1" outline="0" fieldPosition="0">
        <references count="4">
          <reference field="8" count="1" selected="0">
            <x v="33"/>
          </reference>
          <reference field="12" count="1" selected="0">
            <x v="2"/>
          </reference>
          <reference field="41" count="1" selected="0">
            <x v="41"/>
          </reference>
          <reference field="46" count="0"/>
        </references>
      </pivotArea>
    </format>
    <format dxfId="1262">
      <pivotArea dataOnly="0" labelOnly="1" outline="0" fieldPosition="0">
        <references count="4">
          <reference field="8" count="1" selected="0">
            <x v="33"/>
          </reference>
          <reference field="12" count="1" selected="0">
            <x v="3"/>
          </reference>
          <reference field="41" count="1" selected="0">
            <x v="53"/>
          </reference>
          <reference field="46" count="0"/>
        </references>
      </pivotArea>
    </format>
    <format dxfId="1261">
      <pivotArea dataOnly="0" labelOnly="1" outline="0" fieldPosition="0">
        <references count="4">
          <reference field="8" count="1" selected="0">
            <x v="33"/>
          </reference>
          <reference field="12" count="1" selected="0">
            <x v="141"/>
          </reference>
          <reference field="41" count="1" selected="0">
            <x v="60"/>
          </reference>
          <reference field="46" count="0"/>
        </references>
      </pivotArea>
    </format>
    <format dxfId="1260">
      <pivotArea dataOnly="0" labelOnly="1" outline="0" fieldPosition="0">
        <references count="4">
          <reference field="8" count="1" selected="0">
            <x v="35"/>
          </reference>
          <reference field="12" count="1" selected="0">
            <x v="73"/>
          </reference>
          <reference field="41" count="1" selected="0">
            <x v="78"/>
          </reference>
          <reference field="46" count="0"/>
        </references>
      </pivotArea>
    </format>
    <format dxfId="1259">
      <pivotArea dataOnly="0" labelOnly="1" outline="0" fieldPosition="0">
        <references count="4">
          <reference field="8" count="1" selected="0">
            <x v="35"/>
          </reference>
          <reference field="12" count="1" selected="0">
            <x v="110"/>
          </reference>
          <reference field="41" count="1" selected="0">
            <x v="91"/>
          </reference>
          <reference field="46" count="0"/>
        </references>
      </pivotArea>
    </format>
    <format dxfId="1258">
      <pivotArea dataOnly="0" labelOnly="1" outline="0" fieldPosition="0">
        <references count="4">
          <reference field="8" count="1" selected="0">
            <x v="36"/>
          </reference>
          <reference field="12" count="1" selected="0">
            <x v="4"/>
          </reference>
          <reference field="41" count="1" selected="0">
            <x v="95"/>
          </reference>
          <reference field="46" count="0"/>
        </references>
      </pivotArea>
    </format>
    <format dxfId="1257">
      <pivotArea dataOnly="0" labelOnly="1" outline="0" fieldPosition="0">
        <references count="4">
          <reference field="8" count="1" selected="0">
            <x v="36"/>
          </reference>
          <reference field="12" count="1" selected="0">
            <x v="5"/>
          </reference>
          <reference field="41" count="1" selected="0">
            <x v="86"/>
          </reference>
          <reference field="46" count="0"/>
        </references>
      </pivotArea>
    </format>
    <format dxfId="1256">
      <pivotArea dataOnly="0" labelOnly="1" outline="0" fieldPosition="0">
        <references count="4">
          <reference field="8" count="1" selected="0">
            <x v="36"/>
          </reference>
          <reference field="12" count="1" selected="0">
            <x v="6"/>
          </reference>
          <reference field="41" count="1" selected="0">
            <x v="65"/>
          </reference>
          <reference field="46" count="0"/>
        </references>
      </pivotArea>
    </format>
    <format dxfId="1255">
      <pivotArea dataOnly="0" labelOnly="1" outline="0" fieldPosition="0">
        <references count="4">
          <reference field="8" count="1" selected="0">
            <x v="36"/>
          </reference>
          <reference field="12" count="1" selected="0">
            <x v="8"/>
          </reference>
          <reference field="41" count="1" selected="0">
            <x v="62"/>
          </reference>
          <reference field="46" count="0"/>
        </references>
      </pivotArea>
    </format>
    <format dxfId="1254">
      <pivotArea dataOnly="0" labelOnly="1" outline="0" fieldPosition="0">
        <references count="4">
          <reference field="8" count="1" selected="0">
            <x v="36"/>
          </reference>
          <reference field="12" count="1" selected="0">
            <x v="39"/>
          </reference>
          <reference field="41" count="1" selected="0">
            <x v="109"/>
          </reference>
          <reference field="46" count="0"/>
        </references>
      </pivotArea>
    </format>
    <format dxfId="1253">
      <pivotArea dataOnly="0" labelOnly="1" outline="0" fieldPosition="0">
        <references count="4">
          <reference field="8" count="1" selected="0">
            <x v="36"/>
          </reference>
          <reference field="12" count="1" selected="0">
            <x v="103"/>
          </reference>
          <reference field="41" count="1" selected="0">
            <x v="39"/>
          </reference>
          <reference field="46" count="0"/>
        </references>
      </pivotArea>
    </format>
    <format dxfId="1252">
      <pivotArea dataOnly="0" labelOnly="1" outline="0" fieldPosition="0">
        <references count="4">
          <reference field="8" count="1" selected="0">
            <x v="36"/>
          </reference>
          <reference field="12" count="1" selected="0">
            <x v="163"/>
          </reference>
          <reference field="41" count="1" selected="0">
            <x v="64"/>
          </reference>
          <reference field="46" count="0"/>
        </references>
      </pivotArea>
    </format>
    <format dxfId="1251">
      <pivotArea dataOnly="0" labelOnly="1" outline="0" fieldPosition="0">
        <references count="4">
          <reference field="8" count="1" selected="0">
            <x v="36"/>
          </reference>
          <reference field="12" count="1" selected="0">
            <x v="164"/>
          </reference>
          <reference field="41" count="1" selected="0">
            <x v="110"/>
          </reference>
          <reference field="46" count="0"/>
        </references>
      </pivotArea>
    </format>
    <format dxfId="1250">
      <pivotArea dataOnly="0" labelOnly="1" outline="0" fieldPosition="0">
        <references count="4">
          <reference field="8" count="1" selected="0">
            <x v="36"/>
          </reference>
          <reference field="12" count="1" selected="0">
            <x v="196"/>
          </reference>
          <reference field="41" count="1" selected="0">
            <x v="65"/>
          </reference>
          <reference field="46" count="0"/>
        </references>
      </pivotArea>
    </format>
    <format dxfId="1249">
      <pivotArea dataOnly="0" labelOnly="1" outline="0" fieldPosition="0">
        <references count="4">
          <reference field="8" count="1" selected="0">
            <x v="37"/>
          </reference>
          <reference field="12" count="1" selected="0">
            <x v="54"/>
          </reference>
          <reference field="41" count="1" selected="0">
            <x v="65"/>
          </reference>
          <reference field="46" count="0"/>
        </references>
      </pivotArea>
    </format>
    <format dxfId="1248">
      <pivotArea dataOnly="0" labelOnly="1" outline="0" fieldPosition="0">
        <references count="4">
          <reference field="8" count="1" selected="0">
            <x v="37"/>
          </reference>
          <reference field="12" count="1" selected="0">
            <x v="181"/>
          </reference>
          <reference field="41" count="1" selected="0">
            <x v="46"/>
          </reference>
          <reference field="46" count="0"/>
        </references>
      </pivotArea>
    </format>
    <format dxfId="1247">
      <pivotArea field="41" type="button" dataOnly="0" labelOnly="1" outline="0" axis="axisRow" fieldPosition="2"/>
    </format>
    <format dxfId="1246">
      <pivotArea field="41" type="button" dataOnly="0" labelOnly="1" outline="0" axis="axisRow" fieldPosition="2"/>
    </format>
    <format dxfId="1245">
      <pivotArea field="46" type="button" dataOnly="0" labelOnly="1" outline="0" axis="axisRow" fieldPosition="3"/>
    </format>
    <format dxfId="1244">
      <pivotArea field="46" type="button" dataOnly="0" labelOnly="1" outline="0" axis="axisRow" fieldPosition="3"/>
    </format>
    <format dxfId="1243">
      <pivotArea dataOnly="0" labelOnly="1" outline="0" fieldPosition="0">
        <references count="3">
          <reference field="8" count="1" selected="0">
            <x v="19"/>
          </reference>
          <reference field="12" count="1" selected="0">
            <x v="192"/>
          </reference>
          <reference field="41" count="1">
            <x v="6"/>
          </reference>
        </references>
      </pivotArea>
    </format>
    <format dxfId="1242">
      <pivotArea dataOnly="0" labelOnly="1" outline="0" fieldPosition="0">
        <references count="3">
          <reference field="8" count="1" selected="0">
            <x v="0"/>
          </reference>
          <reference field="12" count="1" selected="0">
            <x v="203"/>
          </reference>
          <reference field="41" count="1">
            <x v="49"/>
          </reference>
        </references>
      </pivotArea>
    </format>
    <format dxfId="1241">
      <pivotArea dataOnly="0" labelOnly="1" outline="0" fieldPosition="0">
        <references count="3">
          <reference field="8" count="1" selected="0">
            <x v="0"/>
          </reference>
          <reference field="12" count="1" selected="0">
            <x v="204"/>
          </reference>
          <reference field="41" count="1">
            <x v="81"/>
          </reference>
        </references>
      </pivotArea>
    </format>
    <format dxfId="1240">
      <pivotArea dataOnly="0" labelOnly="1" outline="0" fieldPosition="0">
        <references count="3">
          <reference field="8" count="1" selected="0">
            <x v="0"/>
          </reference>
          <reference field="12" count="1" selected="0">
            <x v="205"/>
          </reference>
          <reference field="41" count="1">
            <x v="73"/>
          </reference>
        </references>
      </pivotArea>
    </format>
    <format dxfId="1239">
      <pivotArea dataOnly="0" labelOnly="1" outline="0" fieldPosition="0">
        <references count="3">
          <reference field="8" count="1" selected="0">
            <x v="1"/>
          </reference>
          <reference field="12" count="1" selected="0">
            <x v="28"/>
          </reference>
          <reference field="41" count="1">
            <x v="65"/>
          </reference>
        </references>
      </pivotArea>
    </format>
    <format dxfId="1238">
      <pivotArea dataOnly="0" labelOnly="1" outline="0" fieldPosition="0">
        <references count="3">
          <reference field="8" count="1" selected="0">
            <x v="1"/>
          </reference>
          <reference field="12" count="1" selected="0">
            <x v="107"/>
          </reference>
          <reference field="41" count="1">
            <x v="89"/>
          </reference>
        </references>
      </pivotArea>
    </format>
    <format dxfId="1237">
      <pivotArea dataOnly="0" labelOnly="1" outline="0" fieldPosition="0">
        <references count="3">
          <reference field="8" count="1" selected="0">
            <x v="1"/>
          </reference>
          <reference field="12" count="1" selected="0">
            <x v="144"/>
          </reference>
          <reference field="41" count="1">
            <x v="123"/>
          </reference>
        </references>
      </pivotArea>
    </format>
    <format dxfId="1236">
      <pivotArea dataOnly="0" labelOnly="1" outline="0" fieldPosition="0">
        <references count="3">
          <reference field="8" count="1" selected="0">
            <x v="1"/>
          </reference>
          <reference field="12" count="1" selected="0">
            <x v="145"/>
          </reference>
          <reference field="41" count="1">
            <x v="124"/>
          </reference>
        </references>
      </pivotArea>
    </format>
    <format dxfId="1235">
      <pivotArea dataOnly="0" labelOnly="1" outline="0" fieldPosition="0">
        <references count="3">
          <reference field="8" count="1" selected="0">
            <x v="1"/>
          </reference>
          <reference field="12" count="1" selected="0">
            <x v="155"/>
          </reference>
          <reference field="41" count="1">
            <x v="67"/>
          </reference>
        </references>
      </pivotArea>
    </format>
    <format dxfId="1234">
      <pivotArea dataOnly="0" labelOnly="1" outline="0" fieldPosition="0">
        <references count="3">
          <reference field="8" count="1" selected="0">
            <x v="1"/>
          </reference>
          <reference field="12" count="1" selected="0">
            <x v="156"/>
          </reference>
          <reference field="41" count="1">
            <x v="68"/>
          </reference>
        </references>
      </pivotArea>
    </format>
    <format dxfId="1233">
      <pivotArea dataOnly="0" labelOnly="1" outline="0" fieldPosition="0">
        <references count="3">
          <reference field="8" count="1" selected="0">
            <x v="1"/>
          </reference>
          <reference field="12" count="1" selected="0">
            <x v="166"/>
          </reference>
          <reference field="41" count="1">
            <x v="122"/>
          </reference>
        </references>
      </pivotArea>
    </format>
    <format dxfId="1232">
      <pivotArea dataOnly="0" labelOnly="1" outline="0" fieldPosition="0">
        <references count="3">
          <reference field="8" count="1" selected="0">
            <x v="1"/>
          </reference>
          <reference field="12" count="1" selected="0">
            <x v="167"/>
          </reference>
          <reference field="41" count="1">
            <x v="65"/>
          </reference>
        </references>
      </pivotArea>
    </format>
    <format dxfId="1231">
      <pivotArea dataOnly="0" labelOnly="1" outline="0" fieldPosition="0">
        <references count="3">
          <reference field="8" count="1" selected="0">
            <x v="1"/>
          </reference>
          <reference field="12" count="1" selected="0">
            <x v="185"/>
          </reference>
          <reference field="41" count="1">
            <x v="74"/>
          </reference>
        </references>
      </pivotArea>
    </format>
    <format dxfId="1230">
      <pivotArea dataOnly="0" labelOnly="1" outline="0" fieldPosition="0">
        <references count="3">
          <reference field="8" count="1" selected="0">
            <x v="2"/>
          </reference>
          <reference field="12" count="1" selected="0">
            <x v="27"/>
          </reference>
          <reference field="41" count="1">
            <x v="50"/>
          </reference>
        </references>
      </pivotArea>
    </format>
    <format dxfId="1229">
      <pivotArea dataOnly="0" labelOnly="1" outline="0" fieldPosition="0">
        <references count="3">
          <reference field="8" count="1" selected="0">
            <x v="2"/>
          </reference>
          <reference field="12" count="1" selected="0">
            <x v="65"/>
          </reference>
          <reference field="41" count="1">
            <x v="42"/>
          </reference>
        </references>
      </pivotArea>
    </format>
    <format dxfId="1228">
      <pivotArea dataOnly="0" labelOnly="1" outline="0" fieldPosition="0">
        <references count="3">
          <reference field="8" count="1" selected="0">
            <x v="2"/>
          </reference>
          <reference field="12" count="1" selected="0">
            <x v="66"/>
          </reference>
          <reference field="41" count="1">
            <x v="65"/>
          </reference>
        </references>
      </pivotArea>
    </format>
    <format dxfId="1227">
      <pivotArea dataOnly="0" labelOnly="1" outline="0" fieldPosition="0">
        <references count="3">
          <reference field="8" count="1" selected="0">
            <x v="4"/>
          </reference>
          <reference field="12" count="1" selected="0">
            <x v="63"/>
          </reference>
          <reference field="41" count="1">
            <x v="69"/>
          </reference>
        </references>
      </pivotArea>
    </format>
    <format dxfId="1226">
      <pivotArea dataOnly="0" labelOnly="1" outline="0" fieldPosition="0">
        <references count="3">
          <reference field="8" count="1" selected="0">
            <x v="4"/>
          </reference>
          <reference field="12" count="1" selected="0">
            <x v="64"/>
          </reference>
          <reference field="41" count="1">
            <x v="70"/>
          </reference>
        </references>
      </pivotArea>
    </format>
    <format dxfId="1225">
      <pivotArea dataOnly="0" labelOnly="1" outline="0" fieldPosition="0">
        <references count="3">
          <reference field="8" count="1" selected="0">
            <x v="4"/>
          </reference>
          <reference field="12" count="1" selected="0">
            <x v="99"/>
          </reference>
          <reference field="41" count="1">
            <x v="54"/>
          </reference>
        </references>
      </pivotArea>
    </format>
    <format dxfId="1224">
      <pivotArea dataOnly="0" labelOnly="1" outline="0" fieldPosition="0">
        <references count="3">
          <reference field="8" count="1" selected="0">
            <x v="5"/>
          </reference>
          <reference field="12" count="1" selected="0">
            <x v="201"/>
          </reference>
          <reference field="41" count="1">
            <x v="47"/>
          </reference>
        </references>
      </pivotArea>
    </format>
    <format dxfId="1223">
      <pivotArea dataOnly="0" labelOnly="1" outline="0" fieldPosition="0">
        <references count="3">
          <reference field="8" count="1" selected="0">
            <x v="6"/>
          </reference>
          <reference field="12" count="1" selected="0">
            <x v="11"/>
          </reference>
          <reference field="41" count="1">
            <x v="94"/>
          </reference>
        </references>
      </pivotArea>
    </format>
    <format dxfId="1222">
      <pivotArea dataOnly="0" labelOnly="1" outline="0" fieldPosition="0">
        <references count="3">
          <reference field="8" count="1" selected="0">
            <x v="6"/>
          </reference>
          <reference field="12" count="1" selected="0">
            <x v="12"/>
          </reference>
          <reference field="41" count="1">
            <x v="66"/>
          </reference>
        </references>
      </pivotArea>
    </format>
    <format dxfId="1221">
      <pivotArea dataOnly="0" labelOnly="1" outline="0" fieldPosition="0">
        <references count="3">
          <reference field="8" count="1" selected="0">
            <x v="6"/>
          </reference>
          <reference field="12" count="1" selected="0">
            <x v="13"/>
          </reference>
          <reference field="41" count="1">
            <x v="75"/>
          </reference>
        </references>
      </pivotArea>
    </format>
    <format dxfId="1220">
      <pivotArea dataOnly="0" labelOnly="1" outline="0" fieldPosition="0">
        <references count="3">
          <reference field="8" count="1" selected="0">
            <x v="6"/>
          </reference>
          <reference field="12" count="1" selected="0">
            <x v="50"/>
          </reference>
          <reference field="41" count="1">
            <x v="65"/>
          </reference>
        </references>
      </pivotArea>
    </format>
    <format dxfId="1219">
      <pivotArea dataOnly="0" labelOnly="1" outline="0" fieldPosition="0">
        <references count="3">
          <reference field="8" count="1" selected="0">
            <x v="6"/>
          </reference>
          <reference field="12" count="1" selected="0">
            <x v="194"/>
          </reference>
          <reference field="41" count="1">
            <x v="115"/>
          </reference>
        </references>
      </pivotArea>
    </format>
    <format dxfId="1218">
      <pivotArea dataOnly="0" labelOnly="1" outline="0" fieldPosition="0">
        <references count="3">
          <reference field="8" count="1" selected="0">
            <x v="6"/>
          </reference>
          <reference field="12" count="1" selected="0">
            <x v="195"/>
          </reference>
          <reference field="41" count="1">
            <x v="65"/>
          </reference>
        </references>
      </pivotArea>
    </format>
    <format dxfId="1217">
      <pivotArea dataOnly="0" labelOnly="1" outline="0" fieldPosition="0">
        <references count="3">
          <reference field="8" count="1" selected="0">
            <x v="7"/>
          </reference>
          <reference field="12" count="1" selected="0">
            <x v="32"/>
          </reference>
          <reference field="41" count="1">
            <x v="105"/>
          </reference>
        </references>
      </pivotArea>
    </format>
    <format dxfId="1216">
      <pivotArea dataOnly="0" labelOnly="1" outline="0" fieldPosition="0">
        <references count="3">
          <reference field="8" count="1" selected="0">
            <x v="7"/>
          </reference>
          <reference field="12" count="1" selected="0">
            <x v="36"/>
          </reference>
          <reference field="41" count="1">
            <x v="65"/>
          </reference>
        </references>
      </pivotArea>
    </format>
    <format dxfId="1215">
      <pivotArea dataOnly="0" labelOnly="1" outline="0" fieldPosition="0">
        <references count="3">
          <reference field="8" count="1" selected="0">
            <x v="9"/>
          </reference>
          <reference field="12" count="1" selected="0">
            <x v="70"/>
          </reference>
          <reference field="41" count="1">
            <x v="92"/>
          </reference>
        </references>
      </pivotArea>
    </format>
    <format dxfId="1214">
      <pivotArea dataOnly="0" labelOnly="1" outline="0" fieldPosition="0">
        <references count="3">
          <reference field="8" count="1" selected="0">
            <x v="9"/>
          </reference>
          <reference field="12" count="1" selected="0">
            <x v="85"/>
          </reference>
          <reference field="41" count="1">
            <x v="65"/>
          </reference>
        </references>
      </pivotArea>
    </format>
    <format dxfId="1213">
      <pivotArea dataOnly="0" labelOnly="1" outline="0" fieldPosition="0">
        <references count="3">
          <reference field="8" count="1" selected="0">
            <x v="9"/>
          </reference>
          <reference field="12" count="1" selected="0">
            <x v="221"/>
          </reference>
          <reference field="41" count="1">
            <x v="107"/>
          </reference>
        </references>
      </pivotArea>
    </format>
    <format dxfId="1212">
      <pivotArea dataOnly="0" labelOnly="1" outline="0" fieldPosition="0">
        <references count="3">
          <reference field="8" count="1" selected="0">
            <x v="10"/>
          </reference>
          <reference field="12" count="1" selected="0">
            <x v="71"/>
          </reference>
          <reference field="41" count="1">
            <x v="37"/>
          </reference>
        </references>
      </pivotArea>
    </format>
    <format dxfId="1211">
      <pivotArea dataOnly="0" labelOnly="1" outline="0" fieldPosition="0">
        <references count="3">
          <reference field="8" count="1" selected="0">
            <x v="10"/>
          </reference>
          <reference field="12" count="1" selected="0">
            <x v="120"/>
          </reference>
          <reference field="41" count="1">
            <x v="65"/>
          </reference>
        </references>
      </pivotArea>
    </format>
    <format dxfId="1210">
      <pivotArea dataOnly="0" labelOnly="1" outline="0" fieldPosition="0">
        <references count="3">
          <reference field="8" count="1" selected="0">
            <x v="10"/>
          </reference>
          <reference field="12" count="1" selected="0">
            <x v="165"/>
          </reference>
          <reference field="41" count="1">
            <x v="103"/>
          </reference>
        </references>
      </pivotArea>
    </format>
    <format dxfId="1209">
      <pivotArea dataOnly="0" labelOnly="1" outline="0" fieldPosition="0">
        <references count="3">
          <reference field="8" count="1" selected="0">
            <x v="11"/>
          </reference>
          <reference field="12" count="1" selected="0">
            <x v="74"/>
          </reference>
          <reference field="41" count="1">
            <x v="65"/>
          </reference>
        </references>
      </pivotArea>
    </format>
    <format dxfId="1208">
      <pivotArea dataOnly="0" labelOnly="1" outline="0" fieldPosition="0">
        <references count="3">
          <reference field="8" count="1" selected="0">
            <x v="14"/>
          </reference>
          <reference field="12" count="1" selected="0">
            <x v="7"/>
          </reference>
          <reference field="41" count="1">
            <x v="112"/>
          </reference>
        </references>
      </pivotArea>
    </format>
    <format dxfId="1207">
      <pivotArea dataOnly="0" labelOnly="1" outline="0" fieldPosition="0">
        <references count="3">
          <reference field="8" count="1" selected="0">
            <x v="14"/>
          </reference>
          <reference field="12" count="1" selected="0">
            <x v="19"/>
          </reference>
          <reference field="41" count="1">
            <x v="116"/>
          </reference>
        </references>
      </pivotArea>
    </format>
    <format dxfId="1206">
      <pivotArea dataOnly="0" labelOnly="1" outline="0" fieldPosition="0">
        <references count="3">
          <reference field="8" count="1" selected="0">
            <x v="14"/>
          </reference>
          <reference field="12" count="1" selected="0">
            <x v="20"/>
          </reference>
          <reference field="41" count="1">
            <x v="114"/>
          </reference>
        </references>
      </pivotArea>
    </format>
    <format dxfId="1205">
      <pivotArea dataOnly="0" labelOnly="1" outline="0" fieldPosition="0">
        <references count="3">
          <reference field="8" count="1" selected="0">
            <x v="14"/>
          </reference>
          <reference field="12" count="1" selected="0">
            <x v="26"/>
          </reference>
          <reference field="41" count="1">
            <x v="116"/>
          </reference>
        </references>
      </pivotArea>
    </format>
    <format dxfId="1204">
      <pivotArea dataOnly="0" labelOnly="1" outline="0" fieldPosition="0">
        <references count="3">
          <reference field="8" count="1" selected="0">
            <x v="14"/>
          </reference>
          <reference field="12" count="1" selected="0">
            <x v="56"/>
          </reference>
          <reference field="41" count="1">
            <x v="40"/>
          </reference>
        </references>
      </pivotArea>
    </format>
    <format dxfId="1203">
      <pivotArea dataOnly="0" labelOnly="1" outline="0" fieldPosition="0">
        <references count="3">
          <reference field="8" count="1" selected="0">
            <x v="14"/>
          </reference>
          <reference field="12" count="1" selected="0">
            <x v="90"/>
          </reference>
          <reference field="41" count="1">
            <x v="80"/>
          </reference>
        </references>
      </pivotArea>
    </format>
    <format dxfId="1202">
      <pivotArea dataOnly="0" labelOnly="1" outline="0" fieldPosition="0">
        <references count="3">
          <reference field="8" count="1" selected="0">
            <x v="14"/>
          </reference>
          <reference field="12" count="1" selected="0">
            <x v="104"/>
          </reference>
          <reference field="41" count="1">
            <x v="106"/>
          </reference>
        </references>
      </pivotArea>
    </format>
    <format dxfId="1201">
      <pivotArea dataOnly="0" labelOnly="1" outline="0" fieldPosition="0">
        <references count="3">
          <reference field="8" count="1" selected="0">
            <x v="14"/>
          </reference>
          <reference field="12" count="1" selected="0">
            <x v="105"/>
          </reference>
          <reference field="41" count="1">
            <x v="116"/>
          </reference>
        </references>
      </pivotArea>
    </format>
    <format dxfId="1200">
      <pivotArea dataOnly="0" labelOnly="1" outline="0" fieldPosition="0">
        <references count="3">
          <reference field="8" count="1" selected="0">
            <x v="14"/>
          </reference>
          <reference field="12" count="1" selected="0">
            <x v="108"/>
          </reference>
          <reference field="41" count="1">
            <x v="71"/>
          </reference>
        </references>
      </pivotArea>
    </format>
    <format dxfId="1199">
      <pivotArea dataOnly="0" labelOnly="1" outline="0" fieldPosition="0">
        <references count="3">
          <reference field="8" count="1" selected="0">
            <x v="14"/>
          </reference>
          <reference field="12" count="1" selected="0">
            <x v="111"/>
          </reference>
          <reference field="41" count="1">
            <x v="61"/>
          </reference>
        </references>
      </pivotArea>
    </format>
    <format dxfId="1198">
      <pivotArea dataOnly="0" labelOnly="1" outline="0" fieldPosition="0">
        <references count="3">
          <reference field="8" count="1" selected="0">
            <x v="14"/>
          </reference>
          <reference field="12" count="1" selected="0">
            <x v="130"/>
          </reference>
          <reference field="41" count="1">
            <x v="111"/>
          </reference>
        </references>
      </pivotArea>
    </format>
    <format dxfId="1197">
      <pivotArea dataOnly="0" labelOnly="1" outline="0" fieldPosition="0">
        <references count="3">
          <reference field="8" count="1" selected="0">
            <x v="14"/>
          </reference>
          <reference field="12" count="1" selected="0">
            <x v="147"/>
          </reference>
          <reference field="41" count="1">
            <x v="45"/>
          </reference>
        </references>
      </pivotArea>
    </format>
    <format dxfId="1196">
      <pivotArea dataOnly="0" labelOnly="1" outline="0" fieldPosition="0">
        <references count="3">
          <reference field="8" count="1" selected="0">
            <x v="14"/>
          </reference>
          <reference field="12" count="1" selected="0">
            <x v="151"/>
          </reference>
          <reference field="41" count="1">
            <x v="72"/>
          </reference>
        </references>
      </pivotArea>
    </format>
    <format dxfId="1195">
      <pivotArea dataOnly="0" labelOnly="1" outline="0" fieldPosition="0">
        <references count="3">
          <reference field="8" count="1" selected="0">
            <x v="15"/>
          </reference>
          <reference field="12" count="1" selected="0">
            <x v="53"/>
          </reference>
          <reference field="41" count="1">
            <x v="99"/>
          </reference>
        </references>
      </pivotArea>
    </format>
    <format dxfId="1194">
      <pivotArea dataOnly="0" labelOnly="1" outline="0" fieldPosition="0">
        <references count="3">
          <reference field="8" count="1" selected="0">
            <x v="15"/>
          </reference>
          <reference field="12" count="1" selected="0">
            <x v="171"/>
          </reference>
          <reference field="41" count="1">
            <x v="65"/>
          </reference>
        </references>
      </pivotArea>
    </format>
    <format dxfId="1193">
      <pivotArea dataOnly="0" labelOnly="1" outline="0" fieldPosition="0">
        <references count="3">
          <reference field="8" count="1" selected="0">
            <x v="16"/>
          </reference>
          <reference field="12" count="1" selected="0">
            <x v="1"/>
          </reference>
          <reference field="41" count="1">
            <x v="59"/>
          </reference>
        </references>
      </pivotArea>
    </format>
    <format dxfId="1192">
      <pivotArea dataOnly="0" labelOnly="1" outline="0" fieldPosition="0">
        <references count="3">
          <reference field="8" count="1" selected="0">
            <x v="16"/>
          </reference>
          <reference field="12" count="1" selected="0">
            <x v="9"/>
          </reference>
          <reference field="41" count="1">
            <x v="83"/>
          </reference>
        </references>
      </pivotArea>
    </format>
    <format dxfId="1191">
      <pivotArea dataOnly="0" labelOnly="1" outline="0" fieldPosition="0">
        <references count="3">
          <reference field="8" count="1" selected="0">
            <x v="16"/>
          </reference>
          <reference field="12" count="1" selected="0">
            <x v="10"/>
          </reference>
          <reference field="41" count="1">
            <x v="108"/>
          </reference>
        </references>
      </pivotArea>
    </format>
    <format dxfId="1190">
      <pivotArea dataOnly="0" labelOnly="1" outline="0" fieldPosition="0">
        <references count="3">
          <reference field="8" count="1" selected="0">
            <x v="16"/>
          </reference>
          <reference field="12" count="1" selected="0">
            <x v="67"/>
          </reference>
          <reference field="41" count="1">
            <x v="55"/>
          </reference>
        </references>
      </pivotArea>
    </format>
    <format dxfId="1189">
      <pivotArea dataOnly="0" labelOnly="1" outline="0" fieldPosition="0">
        <references count="3">
          <reference field="8" count="1" selected="0">
            <x v="16"/>
          </reference>
          <reference field="12" count="1" selected="0">
            <x v="230"/>
          </reference>
          <reference field="41" count="1">
            <x v="102"/>
          </reference>
        </references>
      </pivotArea>
    </format>
    <format dxfId="1188">
      <pivotArea dataOnly="0" labelOnly="1" outline="0" fieldPosition="0">
        <references count="3">
          <reference field="8" count="1" selected="0">
            <x v="17"/>
          </reference>
          <reference field="12" count="1" selected="0">
            <x v="89"/>
          </reference>
          <reference field="41" count="1">
            <x v="65"/>
          </reference>
        </references>
      </pivotArea>
    </format>
    <format dxfId="1187">
      <pivotArea dataOnly="0" labelOnly="1" outline="0" fieldPosition="0">
        <references count="3">
          <reference field="8" count="1" selected="0">
            <x v="17"/>
          </reference>
          <reference field="12" count="1" selected="0">
            <x v="159"/>
          </reference>
          <reference field="41" count="1">
            <x v="38"/>
          </reference>
        </references>
      </pivotArea>
    </format>
    <format dxfId="1186">
      <pivotArea dataOnly="0" labelOnly="1" outline="0" fieldPosition="0">
        <references count="3">
          <reference field="8" count="1" selected="0">
            <x v="18"/>
          </reference>
          <reference field="12" count="1" selected="0">
            <x v="75"/>
          </reference>
          <reference field="41" count="1">
            <x v="79"/>
          </reference>
        </references>
      </pivotArea>
    </format>
    <format dxfId="1185">
      <pivotArea dataOnly="0" labelOnly="1" outline="0" fieldPosition="0">
        <references count="3">
          <reference field="8" count="1" selected="0">
            <x v="19"/>
          </reference>
          <reference field="12" count="1" selected="0">
            <x v="192"/>
          </reference>
          <reference field="41" count="1">
            <x v="6"/>
          </reference>
        </references>
      </pivotArea>
    </format>
    <format dxfId="1184">
      <pivotArea dataOnly="0" labelOnly="1" outline="0" fieldPosition="0">
        <references count="3">
          <reference field="8" count="1" selected="0">
            <x v="20"/>
          </reference>
          <reference field="12" count="1" selected="0">
            <x v="0"/>
          </reference>
          <reference field="41" count="1">
            <x v="113"/>
          </reference>
        </references>
      </pivotArea>
    </format>
    <format dxfId="1183">
      <pivotArea dataOnly="0" labelOnly="1" outline="0" fieldPosition="0">
        <references count="3">
          <reference field="8" count="1" selected="0">
            <x v="20"/>
          </reference>
          <reference field="12" count="1" selected="0">
            <x v="14"/>
          </reference>
          <reference field="41" count="1">
            <x v="65"/>
          </reference>
        </references>
      </pivotArea>
    </format>
    <format dxfId="1182">
      <pivotArea dataOnly="0" labelOnly="1" outline="0" fieldPosition="0">
        <references count="3">
          <reference field="8" count="1" selected="0">
            <x v="20"/>
          </reference>
          <reference field="12" count="1" selected="0">
            <x v="55"/>
          </reference>
          <reference field="41" count="1">
            <x v="97"/>
          </reference>
        </references>
      </pivotArea>
    </format>
    <format dxfId="1181">
      <pivotArea dataOnly="0" labelOnly="1" outline="0" fieldPosition="0">
        <references count="3">
          <reference field="8" count="1" selected="0">
            <x v="20"/>
          </reference>
          <reference field="12" count="1" selected="0">
            <x v="113"/>
          </reference>
          <reference field="41" count="1">
            <x v="90"/>
          </reference>
        </references>
      </pivotArea>
    </format>
    <format dxfId="1180">
      <pivotArea dataOnly="0" labelOnly="1" outline="0" fieldPosition="0">
        <references count="3">
          <reference field="8" count="1" selected="0">
            <x v="21"/>
          </reference>
          <reference field="12" count="1" selected="0">
            <x v="25"/>
          </reference>
          <reference field="41" count="1">
            <x v="59"/>
          </reference>
        </references>
      </pivotArea>
    </format>
    <format dxfId="1179">
      <pivotArea dataOnly="0" labelOnly="1" outline="0" fieldPosition="0">
        <references count="3">
          <reference field="8" count="1" selected="0">
            <x v="22"/>
          </reference>
          <reference field="12" count="1" selected="0">
            <x v="41"/>
          </reference>
          <reference field="41" count="1">
            <x v="104"/>
          </reference>
        </references>
      </pivotArea>
    </format>
    <format dxfId="1178">
      <pivotArea dataOnly="0" labelOnly="1" outline="0" fieldPosition="0">
        <references count="3">
          <reference field="8" count="1" selected="0">
            <x v="22"/>
          </reference>
          <reference field="12" count="1" selected="0">
            <x v="87"/>
          </reference>
          <reference field="41" count="1">
            <x v="56"/>
          </reference>
        </references>
      </pivotArea>
    </format>
    <format dxfId="1177">
      <pivotArea dataOnly="0" labelOnly="1" outline="0" fieldPosition="0">
        <references count="3">
          <reference field="8" count="1" selected="0">
            <x v="22"/>
          </reference>
          <reference field="12" count="1" selected="0">
            <x v="116"/>
          </reference>
          <reference field="41" count="1">
            <x v="76"/>
          </reference>
        </references>
      </pivotArea>
    </format>
    <format dxfId="1176">
      <pivotArea dataOnly="0" labelOnly="1" outline="0" fieldPosition="0">
        <references count="3">
          <reference field="8" count="1" selected="0">
            <x v="22"/>
          </reference>
          <reference field="12" count="1" selected="0">
            <x v="168"/>
          </reference>
          <reference field="41" count="1">
            <x v="48"/>
          </reference>
        </references>
      </pivotArea>
    </format>
    <format dxfId="1175">
      <pivotArea dataOnly="0" labelOnly="1" outline="0" fieldPosition="0">
        <references count="3">
          <reference field="8" count="1" selected="0">
            <x v="22"/>
          </reference>
          <reference field="12" count="1" selected="0">
            <x v="169"/>
          </reference>
          <reference field="41" count="1">
            <x v="51"/>
          </reference>
        </references>
      </pivotArea>
    </format>
    <format dxfId="1174">
      <pivotArea dataOnly="0" labelOnly="1" outline="0" fieldPosition="0">
        <references count="3">
          <reference field="8" count="1" selected="0">
            <x v="23"/>
          </reference>
          <reference field="12" count="1" selected="0">
            <x v="76"/>
          </reference>
          <reference field="41" count="1">
            <x v="65"/>
          </reference>
        </references>
      </pivotArea>
    </format>
    <format dxfId="1173">
      <pivotArea dataOnly="0" labelOnly="1" outline="0" fieldPosition="0">
        <references count="3">
          <reference field="8" count="1" selected="0">
            <x v="23"/>
          </reference>
          <reference field="12" count="1" selected="0">
            <x v="86"/>
          </reference>
          <reference field="41" count="1">
            <x v="77"/>
          </reference>
        </references>
      </pivotArea>
    </format>
    <format dxfId="1172">
      <pivotArea dataOnly="0" labelOnly="1" outline="0" fieldPosition="0">
        <references count="3">
          <reference field="8" count="1" selected="0">
            <x v="23"/>
          </reference>
          <reference field="12" count="1" selected="0">
            <x v="92"/>
          </reference>
          <reference field="41" count="1">
            <x v="44"/>
          </reference>
        </references>
      </pivotArea>
    </format>
    <format dxfId="1171">
      <pivotArea dataOnly="0" labelOnly="1" outline="0" fieldPosition="0">
        <references count="3">
          <reference field="8" count="1" selected="0">
            <x v="23"/>
          </reference>
          <reference field="12" count="1" selected="0">
            <x v="93"/>
          </reference>
          <reference field="41" count="1">
            <x v="82"/>
          </reference>
        </references>
      </pivotArea>
    </format>
    <format dxfId="1170">
      <pivotArea dataOnly="0" labelOnly="1" outline="0" fieldPosition="0">
        <references count="3">
          <reference field="8" count="1" selected="0">
            <x v="23"/>
          </reference>
          <reference field="12" count="1" selected="0">
            <x v="131"/>
          </reference>
          <reference field="41" count="1">
            <x v="87"/>
          </reference>
        </references>
      </pivotArea>
    </format>
    <format dxfId="1169">
      <pivotArea dataOnly="0" labelOnly="1" outline="0" fieldPosition="0">
        <references count="3">
          <reference field="8" count="1" selected="0">
            <x v="23"/>
          </reference>
          <reference field="12" count="1" selected="0">
            <x v="132"/>
          </reference>
          <reference field="41" count="1">
            <x v="43"/>
          </reference>
        </references>
      </pivotArea>
    </format>
    <format dxfId="1168">
      <pivotArea dataOnly="0" labelOnly="1" outline="0" fieldPosition="0">
        <references count="3">
          <reference field="8" count="1" selected="0">
            <x v="24"/>
          </reference>
          <reference field="12" count="1" selected="0">
            <x v="30"/>
          </reference>
          <reference field="41" count="1">
            <x v="118"/>
          </reference>
        </references>
      </pivotArea>
    </format>
    <format dxfId="1167">
      <pivotArea dataOnly="0" labelOnly="1" outline="0" fieldPosition="0">
        <references count="3">
          <reference field="8" count="1" selected="0">
            <x v="24"/>
          </reference>
          <reference field="12" count="1" selected="0">
            <x v="57"/>
          </reference>
          <reference field="41" count="1">
            <x v="84"/>
          </reference>
        </references>
      </pivotArea>
    </format>
    <format dxfId="1166">
      <pivotArea dataOnly="0" labelOnly="1" outline="0" fieldPosition="0">
        <references count="3">
          <reference field="8" count="1" selected="0">
            <x v="24"/>
          </reference>
          <reference field="12" count="1" selected="0">
            <x v="60"/>
          </reference>
          <reference field="41" count="1">
            <x v="88"/>
          </reference>
        </references>
      </pivotArea>
    </format>
    <format dxfId="1165">
      <pivotArea dataOnly="0" labelOnly="1" outline="0" fieldPosition="0">
        <references count="3">
          <reference field="8" count="1" selected="0">
            <x v="24"/>
          </reference>
          <reference field="12" count="1" selected="0">
            <x v="125"/>
          </reference>
          <reference field="41" count="1">
            <x v="57"/>
          </reference>
        </references>
      </pivotArea>
    </format>
    <format dxfId="1164">
      <pivotArea dataOnly="0" labelOnly="1" outline="0" fieldPosition="0">
        <references count="3">
          <reference field="8" count="1" selected="0">
            <x v="24"/>
          </reference>
          <reference field="12" count="1" selected="0">
            <x v="137"/>
          </reference>
          <reference field="41" count="1">
            <x v="121"/>
          </reference>
        </references>
      </pivotArea>
    </format>
    <format dxfId="1163">
      <pivotArea dataOnly="0" labelOnly="1" outline="0" fieldPosition="0">
        <references count="3">
          <reference field="8" count="1" selected="0">
            <x v="24"/>
          </reference>
          <reference field="12" count="1" selected="0">
            <x v="142"/>
          </reference>
          <reference field="41" count="1">
            <x v="100"/>
          </reference>
        </references>
      </pivotArea>
    </format>
    <format dxfId="1162">
      <pivotArea dataOnly="0" labelOnly="1" outline="0" fieldPosition="0">
        <references count="3">
          <reference field="8" count="1" selected="0">
            <x v="24"/>
          </reference>
          <reference field="12" count="1" selected="0">
            <x v="143"/>
          </reference>
          <reference field="41" count="1">
            <x v="98"/>
          </reference>
        </references>
      </pivotArea>
    </format>
    <format dxfId="1161">
      <pivotArea dataOnly="0" labelOnly="1" outline="0" fieldPosition="0">
        <references count="3">
          <reference field="8" count="1" selected="0">
            <x v="24"/>
          </reference>
          <reference field="12" count="1" selected="0">
            <x v="160"/>
          </reference>
          <reference field="41" count="1">
            <x v="93"/>
          </reference>
        </references>
      </pivotArea>
    </format>
    <format dxfId="1160">
      <pivotArea dataOnly="0" labelOnly="1" outline="0" fieldPosition="0">
        <references count="3">
          <reference field="8" count="1" selected="0">
            <x v="24"/>
          </reference>
          <reference field="12" count="1" selected="0">
            <x v="170"/>
          </reference>
          <reference field="41" count="1">
            <x v="101"/>
          </reference>
        </references>
      </pivotArea>
    </format>
    <format dxfId="1159">
      <pivotArea dataOnly="0" labelOnly="1" outline="0" fieldPosition="0">
        <references count="3">
          <reference field="8" count="1" selected="0">
            <x v="26"/>
          </reference>
          <reference field="12" count="1" selected="0">
            <x v="29"/>
          </reference>
          <reference field="41" count="1">
            <x v="111"/>
          </reference>
        </references>
      </pivotArea>
    </format>
    <format dxfId="1158">
      <pivotArea dataOnly="0" labelOnly="1" outline="0" fieldPosition="0">
        <references count="3">
          <reference field="8" count="1" selected="0">
            <x v="26"/>
          </reference>
          <reference field="12" count="1" selected="0">
            <x v="173"/>
          </reference>
          <reference field="41" count="1">
            <x v="63"/>
          </reference>
        </references>
      </pivotArea>
    </format>
    <format dxfId="1157">
      <pivotArea dataOnly="0" labelOnly="1" outline="0" fieldPosition="0">
        <references count="3">
          <reference field="8" count="1" selected="0">
            <x v="27"/>
          </reference>
          <reference field="12" count="1" selected="0">
            <x v="106"/>
          </reference>
          <reference field="41" count="1">
            <x v="117"/>
          </reference>
        </references>
      </pivotArea>
    </format>
    <format dxfId="1156">
      <pivotArea dataOnly="0" labelOnly="1" outline="0" fieldPosition="0">
        <references count="3">
          <reference field="8" count="1" selected="0">
            <x v="27"/>
          </reference>
          <reference field="12" count="1" selected="0">
            <x v="153"/>
          </reference>
          <reference field="41" count="1">
            <x v="106"/>
          </reference>
        </references>
      </pivotArea>
    </format>
    <format dxfId="1155">
      <pivotArea dataOnly="0" labelOnly="1" outline="0" fieldPosition="0">
        <references count="3">
          <reference field="8" count="1" selected="0">
            <x v="27"/>
          </reference>
          <reference field="12" count="1" selected="0">
            <x v="154"/>
          </reference>
          <reference field="41" count="1">
            <x v="111"/>
          </reference>
        </references>
      </pivotArea>
    </format>
    <format dxfId="1154">
      <pivotArea dataOnly="0" labelOnly="1" outline="0" fieldPosition="0">
        <references count="3">
          <reference field="8" count="1" selected="0">
            <x v="29"/>
          </reference>
          <reference field="12" count="1" selected="0">
            <x v="96"/>
          </reference>
          <reference field="41" count="1">
            <x v="96"/>
          </reference>
        </references>
      </pivotArea>
    </format>
    <format dxfId="1153">
      <pivotArea dataOnly="0" labelOnly="1" outline="0" fieldPosition="0">
        <references count="3">
          <reference field="8" count="1" selected="0">
            <x v="30"/>
          </reference>
          <reference field="12" count="1" selected="0">
            <x v="37"/>
          </reference>
          <reference field="41" count="1">
            <x v="89"/>
          </reference>
        </references>
      </pivotArea>
    </format>
    <format dxfId="1152">
      <pivotArea dataOnly="0" labelOnly="1" outline="0" fieldPosition="0">
        <references count="3">
          <reference field="8" count="1" selected="0">
            <x v="30"/>
          </reference>
          <reference field="12" count="1" selected="0">
            <x v="49"/>
          </reference>
          <reference field="41" count="1">
            <x v="52"/>
          </reference>
        </references>
      </pivotArea>
    </format>
    <format dxfId="1151">
      <pivotArea dataOnly="0" labelOnly="1" outline="0" fieldPosition="0">
        <references count="3">
          <reference field="8" count="1" selected="0">
            <x v="33"/>
          </reference>
          <reference field="12" count="1" selected="0">
            <x v="2"/>
          </reference>
          <reference field="41" count="1">
            <x v="41"/>
          </reference>
        </references>
      </pivotArea>
    </format>
    <format dxfId="1150">
      <pivotArea dataOnly="0" labelOnly="1" outline="0" fieldPosition="0">
        <references count="3">
          <reference field="8" count="1" selected="0">
            <x v="33"/>
          </reference>
          <reference field="12" count="1" selected="0">
            <x v="3"/>
          </reference>
          <reference field="41" count="1">
            <x v="53"/>
          </reference>
        </references>
      </pivotArea>
    </format>
    <format dxfId="1149">
      <pivotArea dataOnly="0" labelOnly="1" outline="0" fieldPosition="0">
        <references count="3">
          <reference field="8" count="1" selected="0">
            <x v="33"/>
          </reference>
          <reference field="12" count="1" selected="0">
            <x v="141"/>
          </reference>
          <reference field="41" count="1">
            <x v="60"/>
          </reference>
        </references>
      </pivotArea>
    </format>
    <format dxfId="1148">
      <pivotArea dataOnly="0" labelOnly="1" outline="0" fieldPosition="0">
        <references count="3">
          <reference field="8" count="1" selected="0">
            <x v="35"/>
          </reference>
          <reference field="12" count="1" selected="0">
            <x v="73"/>
          </reference>
          <reference field="41" count="1">
            <x v="78"/>
          </reference>
        </references>
      </pivotArea>
    </format>
    <format dxfId="1147">
      <pivotArea dataOnly="0" labelOnly="1" outline="0" fieldPosition="0">
        <references count="3">
          <reference field="8" count="1" selected="0">
            <x v="35"/>
          </reference>
          <reference field="12" count="1" selected="0">
            <x v="110"/>
          </reference>
          <reference field="41" count="1">
            <x v="91"/>
          </reference>
        </references>
      </pivotArea>
    </format>
    <format dxfId="1146">
      <pivotArea dataOnly="0" labelOnly="1" outline="0" fieldPosition="0">
        <references count="3">
          <reference field="8" count="1" selected="0">
            <x v="36"/>
          </reference>
          <reference field="12" count="1" selected="0">
            <x v="4"/>
          </reference>
          <reference field="41" count="1">
            <x v="95"/>
          </reference>
        </references>
      </pivotArea>
    </format>
    <format dxfId="1145">
      <pivotArea dataOnly="0" labelOnly="1" outline="0" fieldPosition="0">
        <references count="3">
          <reference field="8" count="1" selected="0">
            <x v="36"/>
          </reference>
          <reference field="12" count="1" selected="0">
            <x v="5"/>
          </reference>
          <reference field="41" count="1">
            <x v="86"/>
          </reference>
        </references>
      </pivotArea>
    </format>
    <format dxfId="1144">
      <pivotArea dataOnly="0" labelOnly="1" outline="0" fieldPosition="0">
        <references count="3">
          <reference field="8" count="1" selected="0">
            <x v="36"/>
          </reference>
          <reference field="12" count="1" selected="0">
            <x v="6"/>
          </reference>
          <reference field="41" count="1">
            <x v="65"/>
          </reference>
        </references>
      </pivotArea>
    </format>
    <format dxfId="1143">
      <pivotArea dataOnly="0" labelOnly="1" outline="0" fieldPosition="0">
        <references count="3">
          <reference field="8" count="1" selected="0">
            <x v="36"/>
          </reference>
          <reference field="12" count="1" selected="0">
            <x v="8"/>
          </reference>
          <reference field="41" count="1">
            <x v="62"/>
          </reference>
        </references>
      </pivotArea>
    </format>
    <format dxfId="1142">
      <pivotArea dataOnly="0" labelOnly="1" outline="0" fieldPosition="0">
        <references count="3">
          <reference field="8" count="1" selected="0">
            <x v="36"/>
          </reference>
          <reference field="12" count="1" selected="0">
            <x v="39"/>
          </reference>
          <reference field="41" count="1">
            <x v="109"/>
          </reference>
        </references>
      </pivotArea>
    </format>
    <format dxfId="1141">
      <pivotArea dataOnly="0" labelOnly="1" outline="0" fieldPosition="0">
        <references count="3">
          <reference field="8" count="1" selected="0">
            <x v="36"/>
          </reference>
          <reference field="12" count="1" selected="0">
            <x v="103"/>
          </reference>
          <reference field="41" count="1">
            <x v="39"/>
          </reference>
        </references>
      </pivotArea>
    </format>
    <format dxfId="1140">
      <pivotArea dataOnly="0" labelOnly="1" outline="0" fieldPosition="0">
        <references count="3">
          <reference field="8" count="1" selected="0">
            <x v="36"/>
          </reference>
          <reference field="12" count="1" selected="0">
            <x v="163"/>
          </reference>
          <reference field="41" count="1">
            <x v="64"/>
          </reference>
        </references>
      </pivotArea>
    </format>
    <format dxfId="1139">
      <pivotArea dataOnly="0" labelOnly="1" outline="0" fieldPosition="0">
        <references count="3">
          <reference field="8" count="1" selected="0">
            <x v="36"/>
          </reference>
          <reference field="12" count="1" selected="0">
            <x v="164"/>
          </reference>
          <reference field="41" count="1">
            <x v="110"/>
          </reference>
        </references>
      </pivotArea>
    </format>
    <format dxfId="1138">
      <pivotArea dataOnly="0" labelOnly="1" outline="0" fieldPosition="0">
        <references count="3">
          <reference field="8" count="1" selected="0">
            <x v="36"/>
          </reference>
          <reference field="12" count="1" selected="0">
            <x v="196"/>
          </reference>
          <reference field="41" count="1">
            <x v="65"/>
          </reference>
        </references>
      </pivotArea>
    </format>
    <format dxfId="1137">
      <pivotArea dataOnly="0" labelOnly="1" outline="0" fieldPosition="0">
        <references count="3">
          <reference field="8" count="1" selected="0">
            <x v="37"/>
          </reference>
          <reference field="12" count="1" selected="0">
            <x v="181"/>
          </reference>
          <reference field="41" count="1">
            <x v="46"/>
          </reference>
        </references>
      </pivotArea>
    </format>
    <format dxfId="1136">
      <pivotArea dataOnly="0" labelOnly="1" outline="0" fieldPosition="0">
        <references count="1">
          <reference field="12" count="0"/>
        </references>
      </pivotArea>
    </format>
    <format dxfId="1135">
      <pivotArea field="8" type="button" dataOnly="0" labelOnly="1" outline="0" axis="axisRow" fieldPosition="0"/>
    </format>
    <format dxfId="1134">
      <pivotArea dataOnly="0" outline="0" fieldPosition="0">
        <references count="1">
          <reference field="8" count="1">
            <x v="17"/>
          </reference>
        </references>
      </pivotArea>
    </format>
    <format dxfId="1133">
      <pivotArea dataOnly="0" labelOnly="1" outline="0" fieldPosition="0">
        <references count="1">
          <reference field="8" count="1">
            <x v="26"/>
          </reference>
        </references>
      </pivotArea>
    </format>
    <format dxfId="1132">
      <pivotArea dataOnly="0" outline="0" fieldPosition="0">
        <references count="1">
          <reference field="8" count="1">
            <x v="30"/>
          </reference>
        </references>
      </pivotArea>
    </format>
    <format dxfId="1131">
      <pivotArea dataOnly="0" outline="0" fieldPosition="0">
        <references count="1">
          <reference field="8" count="1">
            <x v="29"/>
          </reference>
        </references>
      </pivotArea>
    </format>
    <format dxfId="1130">
      <pivotArea dataOnly="0" outline="0" fieldPosition="0">
        <references count="1">
          <reference field="8" count="1">
            <x v="11"/>
          </reference>
        </references>
      </pivotArea>
    </format>
    <format dxfId="1129">
      <pivotArea field="8" type="button" dataOnly="0" labelOnly="1" outline="0" axis="axisRow" fieldPosition="0"/>
    </format>
    <format dxfId="1128">
      <pivotArea dataOnly="0" labelOnly="1" outline="0" fieldPosition="0">
        <references count="1">
          <reference field="41" count="0"/>
        </references>
      </pivotArea>
    </format>
    <format dxfId="1127">
      <pivotArea dataOnly="0" labelOnly="1" outline="0" fieldPosition="0">
        <references count="3">
          <reference field="8" count="1" selected="0">
            <x v="36"/>
          </reference>
          <reference field="12" count="1" selected="0">
            <x v="196"/>
          </reference>
          <reference field="41" count="1">
            <x v="65"/>
          </reference>
        </references>
      </pivotArea>
    </format>
    <format dxfId="1126">
      <pivotArea dataOnly="0" labelOnly="1" outline="0" fieldPosition="0">
        <references count="3">
          <reference field="8" count="1" selected="0">
            <x v="37"/>
          </reference>
          <reference field="12" count="1" selected="0">
            <x v="181"/>
          </reference>
          <reference field="41" count="1">
            <x v="46"/>
          </reference>
        </references>
      </pivotArea>
    </format>
    <format dxfId="1125">
      <pivotArea dataOnly="0" labelOnly="1" outline="0" fieldPosition="0">
        <references count="4">
          <reference field="8" count="1" selected="0">
            <x v="36"/>
          </reference>
          <reference field="12" count="1" selected="0">
            <x v="196"/>
          </reference>
          <reference field="41" count="1" selected="0">
            <x v="65"/>
          </reference>
          <reference field="46" count="0"/>
        </references>
      </pivotArea>
    </format>
    <format dxfId="1124">
      <pivotArea dataOnly="0" labelOnly="1" outline="0" fieldPosition="0">
        <references count="4">
          <reference field="8" count="1" selected="0">
            <x v="37"/>
          </reference>
          <reference field="12" count="1" selected="0">
            <x v="54"/>
          </reference>
          <reference field="41" count="1" selected="0">
            <x v="65"/>
          </reference>
          <reference field="46" count="0"/>
        </references>
      </pivotArea>
    </format>
    <format dxfId="1123">
      <pivotArea dataOnly="0" labelOnly="1" outline="0" fieldPosition="0">
        <references count="4">
          <reference field="8" count="1" selected="0">
            <x v="37"/>
          </reference>
          <reference field="12" count="1" selected="0">
            <x v="181"/>
          </reference>
          <reference field="41" count="1" selected="0">
            <x v="46"/>
          </reference>
          <reference field="46" count="0"/>
        </references>
      </pivotArea>
    </format>
    <format dxfId="1122">
      <pivotArea dataOnly="0" labelOnly="1" outline="0" fieldPosition="0">
        <references count="3">
          <reference field="8" count="1" selected="0">
            <x v="36"/>
          </reference>
          <reference field="12" count="1" selected="0">
            <x v="196"/>
          </reference>
          <reference field="41" count="1">
            <x v="65"/>
          </reference>
        </references>
      </pivotArea>
    </format>
    <format dxfId="1121">
      <pivotArea dataOnly="0" labelOnly="1" outline="0" fieldPosition="0">
        <references count="3">
          <reference field="8" count="1" selected="0">
            <x v="37"/>
          </reference>
          <reference field="12" count="1" selected="0">
            <x v="181"/>
          </reference>
          <reference field="41" count="1">
            <x v="46"/>
          </reference>
        </references>
      </pivotArea>
    </format>
    <format dxfId="1120">
      <pivotArea dataOnly="0" labelOnly="1" outline="0" fieldPosition="0">
        <references count="3">
          <reference field="8" count="1" selected="0">
            <x v="36"/>
          </reference>
          <reference field="12" count="1" selected="0">
            <x v="196"/>
          </reference>
          <reference field="41" count="1">
            <x v="65"/>
          </reference>
        </references>
      </pivotArea>
    </format>
    <format dxfId="1119">
      <pivotArea dataOnly="0" labelOnly="1" outline="0" fieldPosition="0">
        <references count="3">
          <reference field="8" count="1" selected="0">
            <x v="37"/>
          </reference>
          <reference field="12" count="1" selected="0">
            <x v="181"/>
          </reference>
          <reference field="41" count="1">
            <x v="46"/>
          </reference>
        </references>
      </pivotArea>
    </format>
    <format dxfId="1118">
      <pivotArea dataOnly="0" labelOnly="1" outline="0" fieldPosition="0">
        <references count="1">
          <reference field="41" count="0"/>
        </references>
      </pivotArea>
    </format>
    <format dxfId="1117">
      <pivotArea dataOnly="0" labelOnly="1" outline="0" fieldPosition="0">
        <references count="1">
          <reference field="46" count="0"/>
        </references>
      </pivotArea>
    </format>
    <format dxfId="1116">
      <pivotArea dataOnly="0" labelOnly="1" outline="0" fieldPosition="0">
        <references count="1">
          <reference field="46" count="0"/>
        </references>
      </pivotArea>
    </format>
    <format dxfId="1115">
      <pivotArea dataOnly="0" labelOnly="1" outline="0" fieldPosition="0">
        <references count="1">
          <reference field="4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3200-000000000000}" name="Tabla 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18" firstHeaderRow="1" firstDataRow="1" firstDataCol="4" rowPageCount="1" colPageCount="1"/>
  <pivotFields count="5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1">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x="194"/>
        <item x="6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x="57"/>
        <item x="13"/>
        <item x="101"/>
        <item x="200"/>
        <item x="201"/>
        <item x="126"/>
        <item x="127"/>
        <item x="158"/>
        <item x="140"/>
        <item x="181"/>
        <item x="193"/>
        <item x="190"/>
        <item x="83"/>
        <item x="84"/>
        <item x="80"/>
        <item x="111"/>
        <item x="131"/>
        <item x="129"/>
        <item x="17"/>
        <item x="18"/>
        <item x="188"/>
        <item x="160"/>
        <item x="161"/>
        <item x="156"/>
        <item x="145"/>
        <item x="162"/>
        <item x="27"/>
        <item x="28"/>
        <item x="105"/>
        <item x="229"/>
        <item x="228"/>
        <item x="108"/>
        <item x="182"/>
        <item x="174"/>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95">
        <item x="1"/>
        <item x="89"/>
        <item x="32"/>
        <item x="34"/>
        <item x="66"/>
        <item x="61"/>
        <item x="56"/>
        <item x="58"/>
        <item x="19"/>
        <item x="21"/>
        <item x="8"/>
        <item x="33"/>
        <item x="69"/>
        <item x="3"/>
        <item x="71"/>
        <item x="86"/>
        <item x="60"/>
        <item x="83"/>
        <item x="13"/>
        <item x="6"/>
        <item x="11"/>
        <item x="63"/>
        <item x="4"/>
        <item x="14"/>
        <item x="55"/>
        <item x="17"/>
        <item x="81"/>
        <item x="53"/>
        <item x="36"/>
        <item x="2"/>
        <item x="82"/>
        <item x="12"/>
        <item x="9"/>
        <item x="27"/>
        <item x="87"/>
        <item x="49"/>
        <item x="25"/>
        <item x="30"/>
        <item x="80"/>
        <item x="79"/>
        <item x="7"/>
        <item x="29"/>
        <item x="54"/>
        <item x="5"/>
        <item x="68"/>
        <item x="26"/>
        <item x="31"/>
        <item x="70"/>
        <item x="52"/>
        <item x="24"/>
        <item x="28"/>
        <item x="77"/>
        <item h="1" x="93"/>
        <item x="0"/>
        <item h="1" x="76"/>
        <item h="1" x="35"/>
        <item h="1" x="65"/>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39"/>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95"/>
      </items>
    </pivotField>
    <pivotField compact="0" outline="0" showAll="0" defaultSubtotal="0"/>
    <pivotField compact="0" outline="0" showAll="0" defaultSubtotal="0"/>
    <pivotField compact="0" outline="0" showAll="0"/>
    <pivotField name="DESEMPEÑO CUMPLIMIENTO " compact="0" outline="0" showAll="0" defaultSubtotal="0">
      <items count="10">
        <item h="1" x="4"/>
        <item h="1" x="1"/>
        <item h="1" x="5"/>
        <item h="1" x="0"/>
        <item x="3"/>
        <item h="1" x="2"/>
        <item h="1" x="6"/>
        <item h="1" x="9"/>
        <item h="1" x="7"/>
        <item h="1" x="8"/>
      </items>
    </pivotField>
    <pivotField axis="axisRow" compact="0" outline="0" showAll="0" defaultSubtotal="0">
      <items count="9">
        <item h="1" x="3"/>
        <item h="1" x="1"/>
        <item h="1" x="7"/>
        <item h="1" x="6"/>
        <item h="1" x="4"/>
        <item x="2"/>
        <item h="1" x="0"/>
        <item h="1" x="8"/>
        <item h="1" x="5"/>
      </items>
    </pivotField>
    <pivotField compact="0" outline="0" showAll="0" defaultSubtotal="0"/>
    <pivotField compact="0" outline="0" showAll="0" defaultSubtotal="0"/>
    <pivotField compact="0" outline="0" showAll="0"/>
    <pivotField compact="0" outline="0" showAll="0"/>
  </pivotFields>
  <rowFields count="4">
    <field x="8"/>
    <field x="12"/>
    <field x="41"/>
    <field x="46"/>
  </rowFields>
  <rowItems count="8">
    <i>
      <x v="3"/>
      <x v="210"/>
      <x v="32"/>
      <x v="5"/>
    </i>
    <i r="1">
      <x v="211"/>
      <x v="29"/>
      <x v="5"/>
    </i>
    <i>
      <x v="4"/>
      <x v="149"/>
      <x v="30"/>
      <x v="5"/>
    </i>
    <i>
      <x v="10"/>
      <x v="100"/>
      <x v="31"/>
      <x v="5"/>
    </i>
    <i>
      <x v="12"/>
      <x v="78"/>
      <x v="35"/>
      <x v="5"/>
    </i>
    <i>
      <x v="14"/>
      <x v="148"/>
      <x v="33"/>
      <x v="5"/>
    </i>
    <i>
      <x v="23"/>
      <x v="94"/>
      <x v="36"/>
      <x v="5"/>
    </i>
    <i>
      <x v="36"/>
      <x v="98"/>
      <x v="34"/>
      <x v="5"/>
    </i>
  </rowItems>
  <colItems count="1">
    <i/>
  </colItems>
  <pageFields count="1">
    <pageField fld="14" hier="-1"/>
  </pageFields>
  <formats count="156">
    <format dxfId="1114">
      <pivotArea field="22" type="button" dataOnly="0" labelOnly="1" outline="0"/>
    </format>
    <format dxfId="1113">
      <pivotArea field="8" type="button" dataOnly="0" labelOnly="1" outline="0" axis="axisRow" fieldPosition="0"/>
    </format>
    <format dxfId="1112">
      <pivotArea dataOnly="0" labelOnly="1" fieldPosition="0">
        <references count="1">
          <reference field="8" count="0"/>
        </references>
      </pivotArea>
    </format>
    <format dxfId="1111">
      <pivotArea dataOnly="0" labelOnly="1" outline="0" fieldPosition="0">
        <references count="1">
          <reference field="12" count="0"/>
        </references>
      </pivotArea>
    </format>
    <format dxfId="1110">
      <pivotArea dataOnly="0" labelOnly="1" fieldPosition="0">
        <references count="2">
          <reference field="8" count="1" selected="0">
            <x v="1"/>
          </reference>
          <reference field="12" count="2">
            <x v="28"/>
            <x v="155"/>
          </reference>
        </references>
      </pivotArea>
    </format>
    <format dxfId="1109">
      <pivotArea dataOnly="0" labelOnly="1" fieldPosition="0">
        <references count="2">
          <reference field="8" count="1" selected="0">
            <x v="4"/>
          </reference>
          <reference field="12" count="1">
            <x v="149"/>
          </reference>
        </references>
      </pivotArea>
    </format>
    <format dxfId="1108">
      <pivotArea dataOnly="0" labelOnly="1" fieldPosition="0">
        <references count="2">
          <reference field="8" count="1" selected="0">
            <x v="6"/>
          </reference>
          <reference field="12" count="2">
            <x v="13"/>
            <x v="195"/>
          </reference>
        </references>
      </pivotArea>
    </format>
    <format dxfId="1107">
      <pivotArea dataOnly="0" labelOnly="1" fieldPosition="0">
        <references count="2">
          <reference field="8" count="1" selected="0">
            <x v="7"/>
          </reference>
          <reference field="12" count="2">
            <x v="32"/>
            <x v="36"/>
          </reference>
        </references>
      </pivotArea>
    </format>
    <format dxfId="1106">
      <pivotArea dataOnly="0" labelOnly="1" fieldPosition="0">
        <references count="2">
          <reference field="8" count="1" selected="0">
            <x v="10"/>
          </reference>
          <reference field="12" count="2">
            <x v="71"/>
            <x v="120"/>
          </reference>
        </references>
      </pivotArea>
    </format>
    <format dxfId="1105">
      <pivotArea dataOnly="0" labelOnly="1" fieldPosition="0">
        <references count="2">
          <reference field="8" count="1" selected="0">
            <x v="11"/>
          </reference>
          <reference field="12" count="1">
            <x v="80"/>
          </reference>
        </references>
      </pivotArea>
    </format>
    <format dxfId="1104">
      <pivotArea dataOnly="0" labelOnly="1" fieldPosition="0">
        <references count="2">
          <reference field="8" count="1" selected="0">
            <x v="13"/>
          </reference>
          <reference field="12" count="2">
            <x v="117"/>
            <x v="138"/>
          </reference>
        </references>
      </pivotArea>
    </format>
    <format dxfId="1103">
      <pivotArea dataOnly="0" labelOnly="1" fieldPosition="0">
        <references count="2">
          <reference field="8" count="1" selected="0">
            <x v="14"/>
          </reference>
          <reference field="12" count="1">
            <x v="42"/>
          </reference>
        </references>
      </pivotArea>
    </format>
    <format dxfId="1102">
      <pivotArea dataOnly="0" labelOnly="1" fieldPosition="0">
        <references count="2">
          <reference field="8" count="1" selected="0">
            <x v="18"/>
          </reference>
          <reference field="12" count="1">
            <x v="24"/>
          </reference>
        </references>
      </pivotArea>
    </format>
    <format dxfId="1101">
      <pivotArea dataOnly="0" labelOnly="1" fieldPosition="0">
        <references count="2">
          <reference field="8" count="1" selected="0">
            <x v="19"/>
          </reference>
          <reference field="12" count="2">
            <x v="43"/>
            <x v="44"/>
          </reference>
        </references>
      </pivotArea>
    </format>
    <format dxfId="1100">
      <pivotArea dataOnly="0" labelOnly="1" fieldPosition="0">
        <references count="2">
          <reference field="8" count="1" selected="0">
            <x v="23"/>
          </reference>
          <reference field="12" count="6">
            <x v="83"/>
            <x v="88"/>
            <x v="101"/>
            <x v="124"/>
            <x v="140"/>
            <x v="158"/>
          </reference>
        </references>
      </pivotArea>
    </format>
    <format dxfId="1099">
      <pivotArea dataOnly="0" labelOnly="1" fieldPosition="0">
        <references count="2">
          <reference field="8" count="1" selected="0">
            <x v="24"/>
          </reference>
          <reference field="12" count="4">
            <x v="30"/>
            <x v="31"/>
            <x v="35"/>
            <x v="137"/>
          </reference>
        </references>
      </pivotArea>
    </format>
    <format dxfId="1098">
      <pivotArea dataOnly="0" labelOnly="1" fieldPosition="0">
        <references count="2">
          <reference field="8" count="1" selected="0">
            <x v="26"/>
          </reference>
          <reference field="12" count="1">
            <x v="29"/>
          </reference>
        </references>
      </pivotArea>
    </format>
    <format dxfId="1097">
      <pivotArea dataOnly="0" labelOnly="1" fieldPosition="0">
        <references count="2">
          <reference field="8" count="1" selected="0">
            <x v="36"/>
          </reference>
          <reference field="12" count="3">
            <x v="6"/>
            <x v="8"/>
            <x v="39"/>
          </reference>
        </references>
      </pivotArea>
    </format>
    <format dxfId="1096">
      <pivotArea dataOnly="0" labelOnly="1" fieldPosition="0">
        <references count="1">
          <reference field="8" count="1">
            <x v="1"/>
          </reference>
        </references>
      </pivotArea>
    </format>
    <format dxfId="1095">
      <pivotArea dataOnly="0" labelOnly="1" fieldPosition="0">
        <references count="1">
          <reference field="8" count="1">
            <x v="18"/>
          </reference>
        </references>
      </pivotArea>
    </format>
    <format dxfId="1094">
      <pivotArea dataOnly="0" outline="0" fieldPosition="0">
        <references count="1">
          <reference field="8" count="1">
            <x v="23"/>
          </reference>
        </references>
      </pivotArea>
    </format>
    <format dxfId="1093">
      <pivotArea dataOnly="0" labelOnly="1" offset="A256" fieldPosition="0">
        <references count="1">
          <reference field="8" count="1">
            <x v="26"/>
          </reference>
        </references>
      </pivotArea>
    </format>
    <format dxfId="1092">
      <pivotArea dataOnly="0" labelOnly="1" fieldPosition="0">
        <references count="1">
          <reference field="8" count="12">
            <x v="1"/>
            <x v="4"/>
            <x v="6"/>
            <x v="7"/>
            <x v="10"/>
            <x v="11"/>
            <x v="13"/>
            <x v="14"/>
            <x v="18"/>
            <x v="19"/>
            <x v="23"/>
            <x v="24"/>
          </reference>
        </references>
      </pivotArea>
    </format>
    <format dxfId="1091">
      <pivotArea dataOnly="0" labelOnly="1" fieldPosition="0">
        <references count="1">
          <reference field="8" count="1">
            <x v="36"/>
          </reference>
        </references>
      </pivotArea>
    </format>
    <format dxfId="1090">
      <pivotArea field="45" type="button" dataOnly="0" labelOnly="1" outline="0"/>
    </format>
    <format dxfId="1089">
      <pivotArea field="45" type="button" dataOnly="0" labelOnly="1" outline="0"/>
    </format>
    <format dxfId="1088">
      <pivotArea field="40" type="button" dataOnly="0" labelOnly="1" outline="0"/>
    </format>
    <format dxfId="1087">
      <pivotArea field="40" type="button" dataOnly="0" labelOnly="1" outline="0"/>
    </format>
    <format dxfId="1086">
      <pivotArea field="45" type="button" dataOnly="0" labelOnly="1" outline="0"/>
    </format>
    <format dxfId="1085">
      <pivotArea field="45" type="button" dataOnly="0" labelOnly="1" outline="0"/>
    </format>
    <format dxfId="1084">
      <pivotArea field="45" type="button" dataOnly="0" labelOnly="1" outline="0"/>
    </format>
    <format dxfId="1083">
      <pivotArea field="45" type="button" dataOnly="0" labelOnly="1" outline="0"/>
    </format>
    <format dxfId="1082">
      <pivotArea field="40" type="button" dataOnly="0" labelOnly="1" outline="0"/>
    </format>
    <format dxfId="1081">
      <pivotArea field="18" type="button" dataOnly="0" labelOnly="1" outline="0"/>
    </format>
    <format dxfId="1080">
      <pivotArea field="45" type="button" dataOnly="0" labelOnly="1" outline="0"/>
    </format>
    <format dxfId="1079">
      <pivotArea field="40" type="button" dataOnly="0" labelOnly="1" outline="0"/>
    </format>
    <format dxfId="1078">
      <pivotArea field="45" type="button" dataOnly="0" labelOnly="1" outline="0"/>
    </format>
    <format dxfId="1077">
      <pivotArea field="40" type="button" dataOnly="0" labelOnly="1" outline="0"/>
    </format>
    <format dxfId="1076">
      <pivotArea dataOnly="0" labelOnly="1" fieldPosition="0">
        <references count="2">
          <reference field="8" count="1" selected="0">
            <x v="1"/>
          </reference>
          <reference field="12" count="1">
            <x v="28"/>
          </reference>
        </references>
      </pivotArea>
    </format>
    <format dxfId="1075">
      <pivotArea dataOnly="0" labelOnly="1" fieldPosition="0">
        <references count="2">
          <reference field="8" count="1" selected="0">
            <x v="4"/>
          </reference>
          <reference field="12" count="1">
            <x v="149"/>
          </reference>
        </references>
      </pivotArea>
    </format>
    <format dxfId="1074">
      <pivotArea dataOnly="0" labelOnly="1" fieldPosition="0">
        <references count="2">
          <reference field="8" count="1" selected="0">
            <x v="6"/>
          </reference>
          <reference field="12" count="1">
            <x v="13"/>
          </reference>
        </references>
      </pivotArea>
    </format>
    <format dxfId="1073">
      <pivotArea dataOnly="0" labelOnly="1" fieldPosition="0">
        <references count="2">
          <reference field="8" count="1" selected="0">
            <x v="7"/>
          </reference>
          <reference field="12" count="2">
            <x v="32"/>
            <x v="36"/>
          </reference>
        </references>
      </pivotArea>
    </format>
    <format dxfId="1072">
      <pivotArea dataOnly="0" labelOnly="1" fieldPosition="0">
        <references count="2">
          <reference field="8" count="1" selected="0">
            <x v="10"/>
          </reference>
          <reference field="12" count="2">
            <x v="71"/>
            <x v="120"/>
          </reference>
        </references>
      </pivotArea>
    </format>
    <format dxfId="1071">
      <pivotArea dataOnly="0" labelOnly="1" fieldPosition="0">
        <references count="2">
          <reference field="8" count="1" selected="0">
            <x v="11"/>
          </reference>
          <reference field="12" count="1">
            <x v="80"/>
          </reference>
        </references>
      </pivotArea>
    </format>
    <format dxfId="1070">
      <pivotArea dataOnly="0" labelOnly="1" fieldPosition="0">
        <references count="2">
          <reference field="8" count="1" selected="0">
            <x v="13"/>
          </reference>
          <reference field="12" count="2">
            <x v="117"/>
            <x v="138"/>
          </reference>
        </references>
      </pivotArea>
    </format>
    <format dxfId="1069">
      <pivotArea dataOnly="0" labelOnly="1" fieldPosition="0">
        <references count="2">
          <reference field="8" count="1" selected="0">
            <x v="14"/>
          </reference>
          <reference field="12" count="1">
            <x v="42"/>
          </reference>
        </references>
      </pivotArea>
    </format>
    <format dxfId="1068">
      <pivotArea dataOnly="0" labelOnly="1" fieldPosition="0">
        <references count="2">
          <reference field="8" count="1" selected="0">
            <x v="19"/>
          </reference>
          <reference field="12" count="2">
            <x v="43"/>
            <x v="44"/>
          </reference>
        </references>
      </pivotArea>
    </format>
    <format dxfId="1067">
      <pivotArea dataOnly="0" labelOnly="1" fieldPosition="0">
        <references count="2">
          <reference field="8" count="1" selected="0">
            <x v="23"/>
          </reference>
          <reference field="12" count="6">
            <x v="83"/>
            <x v="88"/>
            <x v="101"/>
            <x v="124"/>
            <x v="140"/>
            <x v="158"/>
          </reference>
        </references>
      </pivotArea>
    </format>
    <format dxfId="1066">
      <pivotArea dataOnly="0" labelOnly="1" fieldPosition="0">
        <references count="2">
          <reference field="8" count="1" selected="0">
            <x v="24"/>
          </reference>
          <reference field="12" count="3">
            <x v="30"/>
            <x v="35"/>
            <x v="137"/>
          </reference>
        </references>
      </pivotArea>
    </format>
    <format dxfId="1065">
      <pivotArea dataOnly="0" labelOnly="1" fieldPosition="0">
        <references count="2">
          <reference field="8" count="1" selected="0">
            <x v="26"/>
          </reference>
          <reference field="12" count="1">
            <x v="29"/>
          </reference>
        </references>
      </pivotArea>
    </format>
    <format dxfId="1064">
      <pivotArea dataOnly="0" labelOnly="1" fieldPosition="0">
        <references count="2">
          <reference field="8" count="1" selected="0">
            <x v="1"/>
          </reference>
          <reference field="12" count="1">
            <x v="28"/>
          </reference>
        </references>
      </pivotArea>
    </format>
    <format dxfId="1063">
      <pivotArea dataOnly="0" labelOnly="1" fieldPosition="0">
        <references count="2">
          <reference field="8" count="1" selected="0">
            <x v="4"/>
          </reference>
          <reference field="12" count="1">
            <x v="149"/>
          </reference>
        </references>
      </pivotArea>
    </format>
    <format dxfId="1062">
      <pivotArea dataOnly="0" labelOnly="1" fieldPosition="0">
        <references count="2">
          <reference field="8" count="1" selected="0">
            <x v="6"/>
          </reference>
          <reference field="12" count="1">
            <x v="13"/>
          </reference>
        </references>
      </pivotArea>
    </format>
    <format dxfId="1061">
      <pivotArea dataOnly="0" labelOnly="1" fieldPosition="0">
        <references count="2">
          <reference field="8" count="1" selected="0">
            <x v="7"/>
          </reference>
          <reference field="12" count="2">
            <x v="32"/>
            <x v="36"/>
          </reference>
        </references>
      </pivotArea>
    </format>
    <format dxfId="1060">
      <pivotArea dataOnly="0" labelOnly="1" fieldPosition="0">
        <references count="2">
          <reference field="8" count="1" selected="0">
            <x v="10"/>
          </reference>
          <reference field="12" count="2">
            <x v="71"/>
            <x v="120"/>
          </reference>
        </references>
      </pivotArea>
    </format>
    <format dxfId="1059">
      <pivotArea dataOnly="0" labelOnly="1" fieldPosition="0">
        <references count="2">
          <reference field="8" count="1" selected="0">
            <x v="11"/>
          </reference>
          <reference field="12" count="1">
            <x v="80"/>
          </reference>
        </references>
      </pivotArea>
    </format>
    <format dxfId="1058">
      <pivotArea dataOnly="0" labelOnly="1" fieldPosition="0">
        <references count="2">
          <reference field="8" count="1" selected="0">
            <x v="13"/>
          </reference>
          <reference field="12" count="2">
            <x v="117"/>
            <x v="138"/>
          </reference>
        </references>
      </pivotArea>
    </format>
    <format dxfId="1057">
      <pivotArea dataOnly="0" labelOnly="1" fieldPosition="0">
        <references count="2">
          <reference field="8" count="1" selected="0">
            <x v="14"/>
          </reference>
          <reference field="12" count="1">
            <x v="42"/>
          </reference>
        </references>
      </pivotArea>
    </format>
    <format dxfId="1056">
      <pivotArea dataOnly="0" labelOnly="1" fieldPosition="0">
        <references count="2">
          <reference field="8" count="1" selected="0">
            <x v="19"/>
          </reference>
          <reference field="12" count="2">
            <x v="43"/>
            <x v="44"/>
          </reference>
        </references>
      </pivotArea>
    </format>
    <format dxfId="1055">
      <pivotArea dataOnly="0" labelOnly="1" fieldPosition="0">
        <references count="2">
          <reference field="8" count="1" selected="0">
            <x v="23"/>
          </reference>
          <reference field="12" count="6">
            <x v="83"/>
            <x v="88"/>
            <x v="101"/>
            <x v="124"/>
            <x v="140"/>
            <x v="158"/>
          </reference>
        </references>
      </pivotArea>
    </format>
    <format dxfId="1054">
      <pivotArea dataOnly="0" labelOnly="1" fieldPosition="0">
        <references count="2">
          <reference field="8" count="1" selected="0">
            <x v="24"/>
          </reference>
          <reference field="12" count="3">
            <x v="30"/>
            <x v="35"/>
            <x v="137"/>
          </reference>
        </references>
      </pivotArea>
    </format>
    <format dxfId="1053">
      <pivotArea dataOnly="0" labelOnly="1" fieldPosition="0">
        <references count="2">
          <reference field="8" count="1" selected="0">
            <x v="26"/>
          </reference>
          <reference field="12" count="1">
            <x v="29"/>
          </reference>
        </references>
      </pivotArea>
    </format>
    <format dxfId="1052">
      <pivotArea field="45" type="button" dataOnly="0" labelOnly="1" outline="0"/>
    </format>
    <format dxfId="1051">
      <pivotArea field="40" type="button" dataOnly="0" labelOnly="1" outline="0"/>
    </format>
    <format dxfId="1050">
      <pivotArea field="18" type="button" dataOnly="0" labelOnly="1" outline="0"/>
    </format>
    <format dxfId="1049">
      <pivotArea type="all" dataOnly="0" outline="0" fieldPosition="0"/>
    </format>
    <format dxfId="1048">
      <pivotArea dataOnly="0" labelOnly="1" fieldPosition="0">
        <references count="1">
          <reference field="8" count="13">
            <x v="4"/>
            <x v="6"/>
            <x v="7"/>
            <x v="10"/>
            <x v="11"/>
            <x v="13"/>
            <x v="14"/>
            <x v="19"/>
            <x v="21"/>
            <x v="23"/>
            <x v="24"/>
            <x v="26"/>
            <x v="35"/>
          </reference>
        </references>
      </pivotArea>
    </format>
    <format dxfId="1047">
      <pivotArea dataOnly="0" labelOnly="1" fieldPosition="0">
        <references count="2">
          <reference field="8" count="1" selected="0">
            <x v="4"/>
          </reference>
          <reference field="12" count="1">
            <x v="149"/>
          </reference>
        </references>
      </pivotArea>
    </format>
    <format dxfId="1046">
      <pivotArea dataOnly="0" labelOnly="1" fieldPosition="0">
        <references count="2">
          <reference field="8" count="1" selected="0">
            <x v="6"/>
          </reference>
          <reference field="12" count="1">
            <x v="13"/>
          </reference>
        </references>
      </pivotArea>
    </format>
    <format dxfId="1045">
      <pivotArea dataOnly="0" labelOnly="1" fieldPosition="0">
        <references count="2">
          <reference field="8" count="1" selected="0">
            <x v="7"/>
          </reference>
          <reference field="12" count="1">
            <x v="32"/>
          </reference>
        </references>
      </pivotArea>
    </format>
    <format dxfId="1044">
      <pivotArea dataOnly="0" labelOnly="1" fieldPosition="0">
        <references count="2">
          <reference field="8" count="1" selected="0">
            <x v="10"/>
          </reference>
          <reference field="12" count="2">
            <x v="71"/>
            <x v="120"/>
          </reference>
        </references>
      </pivotArea>
    </format>
    <format dxfId="1043">
      <pivotArea dataOnly="0" labelOnly="1" fieldPosition="0">
        <references count="2">
          <reference field="8" count="1" selected="0">
            <x v="11"/>
          </reference>
          <reference field="12" count="1">
            <x v="80"/>
          </reference>
        </references>
      </pivotArea>
    </format>
    <format dxfId="1042">
      <pivotArea dataOnly="0" labelOnly="1" fieldPosition="0">
        <references count="2">
          <reference field="8" count="1" selected="0">
            <x v="13"/>
          </reference>
          <reference field="12" count="2">
            <x v="117"/>
            <x v="138"/>
          </reference>
        </references>
      </pivotArea>
    </format>
    <format dxfId="1041">
      <pivotArea dataOnly="0" labelOnly="1" fieldPosition="0">
        <references count="2">
          <reference field="8" count="1" selected="0">
            <x v="14"/>
          </reference>
          <reference field="12" count="1">
            <x v="42"/>
          </reference>
        </references>
      </pivotArea>
    </format>
    <format dxfId="1040">
      <pivotArea dataOnly="0" labelOnly="1" fieldPosition="0">
        <references count="2">
          <reference field="8" count="1" selected="0">
            <x v="19"/>
          </reference>
          <reference field="12" count="2">
            <x v="43"/>
            <x v="44"/>
          </reference>
        </references>
      </pivotArea>
    </format>
    <format dxfId="1039">
      <pivotArea dataOnly="0" labelOnly="1" fieldPosition="0">
        <references count="2">
          <reference field="8" count="1" selected="0">
            <x v="21"/>
          </reference>
          <reference field="12" count="1">
            <x v="62"/>
          </reference>
        </references>
      </pivotArea>
    </format>
    <format dxfId="1038">
      <pivotArea dataOnly="0" labelOnly="1" fieldPosition="0">
        <references count="2">
          <reference field="8" count="1" selected="0">
            <x v="23"/>
          </reference>
          <reference field="12" count="8">
            <x v="83"/>
            <x v="88"/>
            <x v="92"/>
            <x v="93"/>
            <x v="101"/>
            <x v="124"/>
            <x v="140"/>
            <x v="158"/>
          </reference>
        </references>
      </pivotArea>
    </format>
    <format dxfId="1037">
      <pivotArea dataOnly="0" labelOnly="1" fieldPosition="0">
        <references count="2">
          <reference field="8" count="1" selected="0">
            <x v="24"/>
          </reference>
          <reference field="12" count="3">
            <x v="30"/>
            <x v="35"/>
            <x v="137"/>
          </reference>
        </references>
      </pivotArea>
    </format>
    <format dxfId="1036">
      <pivotArea dataOnly="0" labelOnly="1" fieldPosition="0">
        <references count="2">
          <reference field="8" count="1" selected="0">
            <x v="26"/>
          </reference>
          <reference field="12" count="1">
            <x v="29"/>
          </reference>
        </references>
      </pivotArea>
    </format>
    <format dxfId="1035">
      <pivotArea dataOnly="0" labelOnly="1" fieldPosition="0">
        <references count="2">
          <reference field="8" count="1" selected="0">
            <x v="35"/>
          </reference>
          <reference field="12" count="1">
            <x v="72"/>
          </reference>
        </references>
      </pivotArea>
    </format>
    <format dxfId="1034">
      <pivotArea dataOnly="0" labelOnly="1" fieldPosition="0">
        <references count="1">
          <reference field="8" count="1">
            <x v="19"/>
          </reference>
        </references>
      </pivotArea>
    </format>
    <format dxfId="1033">
      <pivotArea dataOnly="0" labelOnly="1" fieldPosition="0">
        <references count="1">
          <reference field="8" count="1">
            <x v="21"/>
          </reference>
        </references>
      </pivotArea>
    </format>
    <format dxfId="1032">
      <pivotArea dataOnly="0" labelOnly="1" fieldPosition="0">
        <references count="1">
          <reference field="8" count="1">
            <x v="23"/>
          </reference>
        </references>
      </pivotArea>
    </format>
    <format dxfId="1031">
      <pivotArea dataOnly="0" labelOnly="1" fieldPosition="0">
        <references count="1">
          <reference field="8" count="1">
            <x v="35"/>
          </reference>
        </references>
      </pivotArea>
    </format>
    <format dxfId="1030">
      <pivotArea field="40" type="button" dataOnly="0" labelOnly="1" outline="0"/>
    </format>
    <format dxfId="1029">
      <pivotArea field="45" type="button" dataOnly="0" labelOnly="1" outline="0"/>
    </format>
    <format dxfId="1028">
      <pivotArea field="45" type="button" dataOnly="0" labelOnly="1" outline="0"/>
    </format>
    <format dxfId="1027">
      <pivotArea field="45" type="button" dataOnly="0" labelOnly="1" outline="0"/>
    </format>
    <format dxfId="1026">
      <pivotArea field="40" type="button" dataOnly="0" labelOnly="1" outline="0"/>
    </format>
    <format dxfId="1025">
      <pivotArea dataOnly="0" outline="0" fieldPosition="0">
        <references count="1">
          <reference field="8" count="1">
            <x v="33"/>
          </reference>
        </references>
      </pivotArea>
    </format>
    <format dxfId="1024">
      <pivotArea dataOnly="0" labelOnly="1" outline="0" fieldPosition="0">
        <references count="1">
          <reference field="8" count="1">
            <x v="37"/>
          </reference>
        </references>
      </pivotArea>
    </format>
    <format dxfId="1023">
      <pivotArea dataOnly="0" outline="0" fieldPosition="0">
        <references count="1">
          <reference field="8" count="1">
            <x v="22"/>
          </reference>
        </references>
      </pivotArea>
    </format>
    <format dxfId="1022">
      <pivotArea dataOnly="0" outline="0" fieldPosition="0">
        <references count="1">
          <reference field="8" count="1">
            <x v="13"/>
          </reference>
        </references>
      </pivotArea>
    </format>
    <format dxfId="1021">
      <pivotArea dataOnly="0" outline="0" fieldPosition="0">
        <references count="1">
          <reference field="12" count="1">
            <x v="11"/>
          </reference>
        </references>
      </pivotArea>
    </format>
    <format dxfId="1020">
      <pivotArea dataOnly="0" labelOnly="1" outline="0" fieldPosition="0">
        <references count="1">
          <reference field="12" count="0"/>
        </references>
      </pivotArea>
    </format>
    <format dxfId="1019">
      <pivotArea dataOnly="0" labelOnly="1" outline="0" fieldPosition="0">
        <references count="1">
          <reference field="12" count="0"/>
        </references>
      </pivotArea>
    </format>
    <format dxfId="1018">
      <pivotArea dataOnly="0" labelOnly="1" outline="0" fieldPosition="0">
        <references count="2">
          <reference field="8" count="1" selected="0">
            <x v="9"/>
          </reference>
          <reference field="12" count="1">
            <x v="38"/>
          </reference>
        </references>
      </pivotArea>
    </format>
    <format dxfId="1017">
      <pivotArea dataOnly="0" labelOnly="1" outline="0" fieldPosition="0">
        <references count="2">
          <reference field="8" count="1" selected="0">
            <x v="13"/>
          </reference>
          <reference field="12" count="1">
            <x v="139"/>
          </reference>
        </references>
      </pivotArea>
    </format>
    <format dxfId="1016">
      <pivotArea dataOnly="0" labelOnly="1" outline="0" fieldPosition="0">
        <references count="2">
          <reference field="8" count="1" selected="0">
            <x v="15"/>
          </reference>
          <reference field="12" count="1">
            <x v="122"/>
          </reference>
        </references>
      </pivotArea>
    </format>
    <format dxfId="1015">
      <pivotArea dataOnly="0" labelOnly="1" outline="0" fieldPosition="0">
        <references count="2">
          <reference field="8" count="1" selected="0">
            <x v="22"/>
          </reference>
          <reference field="12" count="1">
            <x v="168"/>
          </reference>
        </references>
      </pivotArea>
    </format>
    <format dxfId="1014">
      <pivotArea dataOnly="0" labelOnly="1" outline="0" fieldPosition="0">
        <references count="2">
          <reference field="8" count="1" selected="0">
            <x v="33"/>
          </reference>
          <reference field="12" count="1">
            <x v="141"/>
          </reference>
        </references>
      </pivotArea>
    </format>
    <format dxfId="1013">
      <pivotArea dataOnly="0" labelOnly="1" outline="0" fieldPosition="0">
        <references count="2">
          <reference field="8" count="1" selected="0">
            <x v="37"/>
          </reference>
          <reference field="12" count="1">
            <x v="54"/>
          </reference>
        </references>
      </pivotArea>
    </format>
    <format dxfId="1012">
      <pivotArea field="41" type="button" dataOnly="0" labelOnly="1" outline="0" axis="axisRow" fieldPosition="2"/>
    </format>
    <format dxfId="1011">
      <pivotArea field="46" type="button" dataOnly="0" labelOnly="1" outline="0" axis="axisRow" fieldPosition="3"/>
    </format>
    <format dxfId="1010">
      <pivotArea field="41" type="button" dataOnly="0" labelOnly="1" outline="0" axis="axisRow" fieldPosition="2"/>
    </format>
    <format dxfId="1009">
      <pivotArea field="46" type="button" dataOnly="0" labelOnly="1" outline="0" axis="axisRow" fieldPosition="3"/>
    </format>
    <format dxfId="1008">
      <pivotArea dataOnly="0" labelOnly="1" outline="0" fieldPosition="0">
        <references count="3">
          <reference field="8" count="1" selected="0">
            <x v="3"/>
          </reference>
          <reference field="12" count="1" selected="0">
            <x v="210"/>
          </reference>
          <reference field="41" count="1">
            <x v="32"/>
          </reference>
        </references>
      </pivotArea>
    </format>
    <format dxfId="1007">
      <pivotArea dataOnly="0" labelOnly="1" outline="0" fieldPosition="0">
        <references count="3">
          <reference field="8" count="1" selected="0">
            <x v="3"/>
          </reference>
          <reference field="12" count="1" selected="0">
            <x v="211"/>
          </reference>
          <reference field="41" count="1">
            <x v="29"/>
          </reference>
        </references>
      </pivotArea>
    </format>
    <format dxfId="1006">
      <pivotArea dataOnly="0" labelOnly="1" outline="0" fieldPosition="0">
        <references count="3">
          <reference field="8" count="1" selected="0">
            <x v="4"/>
          </reference>
          <reference field="12" count="1" selected="0">
            <x v="149"/>
          </reference>
          <reference field="41" count="1">
            <x v="30"/>
          </reference>
        </references>
      </pivotArea>
    </format>
    <format dxfId="1005">
      <pivotArea dataOnly="0" labelOnly="1" outline="0" fieldPosition="0">
        <references count="3">
          <reference field="8" count="1" selected="0">
            <x v="10"/>
          </reference>
          <reference field="12" count="1" selected="0">
            <x v="100"/>
          </reference>
          <reference field="41" count="1">
            <x v="31"/>
          </reference>
        </references>
      </pivotArea>
    </format>
    <format dxfId="1004">
      <pivotArea dataOnly="0" labelOnly="1" outline="0" fieldPosition="0">
        <references count="3">
          <reference field="8" count="1" selected="0">
            <x v="12"/>
          </reference>
          <reference field="12" count="1" selected="0">
            <x v="78"/>
          </reference>
          <reference field="41" count="1">
            <x v="35"/>
          </reference>
        </references>
      </pivotArea>
    </format>
    <format dxfId="1003">
      <pivotArea dataOnly="0" labelOnly="1" outline="0" fieldPosition="0">
        <references count="3">
          <reference field="8" count="1" selected="0">
            <x v="14"/>
          </reference>
          <reference field="12" count="1" selected="0">
            <x v="148"/>
          </reference>
          <reference field="41" count="1">
            <x v="33"/>
          </reference>
        </references>
      </pivotArea>
    </format>
    <format dxfId="1002">
      <pivotArea dataOnly="0" labelOnly="1" outline="0" fieldPosition="0">
        <references count="3">
          <reference field="8" count="1" selected="0">
            <x v="23"/>
          </reference>
          <reference field="12" count="1" selected="0">
            <x v="94"/>
          </reference>
          <reference field="41" count="1">
            <x v="36"/>
          </reference>
        </references>
      </pivotArea>
    </format>
    <format dxfId="1001">
      <pivotArea dataOnly="0" labelOnly="1" outline="0" fieldPosition="0">
        <references count="3">
          <reference field="8" count="1" selected="0">
            <x v="36"/>
          </reference>
          <reference field="12" count="1" selected="0">
            <x v="98"/>
          </reference>
          <reference field="41" count="1">
            <x v="34"/>
          </reference>
        </references>
      </pivotArea>
    </format>
    <format dxfId="1000">
      <pivotArea dataOnly="0" labelOnly="1" outline="0" fieldPosition="0">
        <references count="4">
          <reference field="8" count="1" selected="0">
            <x v="3"/>
          </reference>
          <reference field="12" count="1" selected="0">
            <x v="210"/>
          </reference>
          <reference field="41" count="1" selected="0">
            <x v="32"/>
          </reference>
          <reference field="46" count="0"/>
        </references>
      </pivotArea>
    </format>
    <format dxfId="999">
      <pivotArea dataOnly="0" labelOnly="1" outline="0" fieldPosition="0">
        <references count="4">
          <reference field="8" count="1" selected="0">
            <x v="3"/>
          </reference>
          <reference field="12" count="1" selected="0">
            <x v="211"/>
          </reference>
          <reference field="41" count="1" selected="0">
            <x v="29"/>
          </reference>
          <reference field="46" count="0"/>
        </references>
      </pivotArea>
    </format>
    <format dxfId="998">
      <pivotArea dataOnly="0" labelOnly="1" outline="0" fieldPosition="0">
        <references count="4">
          <reference field="8" count="1" selected="0">
            <x v="4"/>
          </reference>
          <reference field="12" count="1" selected="0">
            <x v="149"/>
          </reference>
          <reference field="41" count="1" selected="0">
            <x v="30"/>
          </reference>
          <reference field="46" count="0"/>
        </references>
      </pivotArea>
    </format>
    <format dxfId="997">
      <pivotArea dataOnly="0" labelOnly="1" outline="0" fieldPosition="0">
        <references count="4">
          <reference field="8" count="1" selected="0">
            <x v="10"/>
          </reference>
          <reference field="12" count="1" selected="0">
            <x v="100"/>
          </reference>
          <reference field="41" count="1" selected="0">
            <x v="31"/>
          </reference>
          <reference field="46" count="0"/>
        </references>
      </pivotArea>
    </format>
    <format dxfId="996">
      <pivotArea dataOnly="0" labelOnly="1" outline="0" fieldPosition="0">
        <references count="4">
          <reference field="8" count="1" selected="0">
            <x v="12"/>
          </reference>
          <reference field="12" count="1" selected="0">
            <x v="78"/>
          </reference>
          <reference field="41" count="1" selected="0">
            <x v="35"/>
          </reference>
          <reference field="46" count="0"/>
        </references>
      </pivotArea>
    </format>
    <format dxfId="995">
      <pivotArea dataOnly="0" labelOnly="1" outline="0" fieldPosition="0">
        <references count="4">
          <reference field="8" count="1" selected="0">
            <x v="14"/>
          </reference>
          <reference field="12" count="1" selected="0">
            <x v="148"/>
          </reference>
          <reference field="41" count="1" selected="0">
            <x v="33"/>
          </reference>
          <reference field="46" count="0"/>
        </references>
      </pivotArea>
    </format>
    <format dxfId="994">
      <pivotArea dataOnly="0" labelOnly="1" outline="0" fieldPosition="0">
        <references count="4">
          <reference field="8" count="1" selected="0">
            <x v="23"/>
          </reference>
          <reference field="12" count="1" selected="0">
            <x v="94"/>
          </reference>
          <reference field="41" count="1" selected="0">
            <x v="36"/>
          </reference>
          <reference field="46" count="0"/>
        </references>
      </pivotArea>
    </format>
    <format dxfId="993">
      <pivotArea dataOnly="0" labelOnly="1" outline="0" fieldPosition="0">
        <references count="4">
          <reference field="8" count="1" selected="0">
            <x v="36"/>
          </reference>
          <reference field="12" count="1" selected="0">
            <x v="98"/>
          </reference>
          <reference field="41" count="1" selected="0">
            <x v="34"/>
          </reference>
          <reference field="46" count="0"/>
        </references>
      </pivotArea>
    </format>
    <format dxfId="992">
      <pivotArea dataOnly="0" labelOnly="1" outline="0" fieldPosition="0">
        <references count="3">
          <reference field="8" count="1" selected="0">
            <x v="3"/>
          </reference>
          <reference field="12" count="1" selected="0">
            <x v="210"/>
          </reference>
          <reference field="41" count="1">
            <x v="32"/>
          </reference>
        </references>
      </pivotArea>
    </format>
    <format dxfId="991">
      <pivotArea dataOnly="0" labelOnly="1" outline="0" fieldPosition="0">
        <references count="3">
          <reference field="8" count="1" selected="0">
            <x v="3"/>
          </reference>
          <reference field="12" count="1" selected="0">
            <x v="211"/>
          </reference>
          <reference field="41" count="1">
            <x v="29"/>
          </reference>
        </references>
      </pivotArea>
    </format>
    <format dxfId="990">
      <pivotArea dataOnly="0" labelOnly="1" outline="0" fieldPosition="0">
        <references count="3">
          <reference field="8" count="1" selected="0">
            <x v="4"/>
          </reference>
          <reference field="12" count="1" selected="0">
            <x v="149"/>
          </reference>
          <reference field="41" count="1">
            <x v="30"/>
          </reference>
        </references>
      </pivotArea>
    </format>
    <format dxfId="989">
      <pivotArea dataOnly="0" labelOnly="1" outline="0" fieldPosition="0">
        <references count="3">
          <reference field="8" count="1" selected="0">
            <x v="10"/>
          </reference>
          <reference field="12" count="1" selected="0">
            <x v="100"/>
          </reference>
          <reference field="41" count="1">
            <x v="31"/>
          </reference>
        </references>
      </pivotArea>
    </format>
    <format dxfId="988">
      <pivotArea dataOnly="0" labelOnly="1" outline="0" fieldPosition="0">
        <references count="3">
          <reference field="8" count="1" selected="0">
            <x v="12"/>
          </reference>
          <reference field="12" count="1" selected="0">
            <x v="78"/>
          </reference>
          <reference field="41" count="1">
            <x v="35"/>
          </reference>
        </references>
      </pivotArea>
    </format>
    <format dxfId="987">
      <pivotArea dataOnly="0" labelOnly="1" outline="0" fieldPosition="0">
        <references count="3">
          <reference field="8" count="1" selected="0">
            <x v="14"/>
          </reference>
          <reference field="12" count="1" selected="0">
            <x v="148"/>
          </reference>
          <reference field="41" count="1">
            <x v="33"/>
          </reference>
        </references>
      </pivotArea>
    </format>
    <format dxfId="986">
      <pivotArea dataOnly="0" labelOnly="1" outline="0" fieldPosition="0">
        <references count="3">
          <reference field="8" count="1" selected="0">
            <x v="23"/>
          </reference>
          <reference field="12" count="1" selected="0">
            <x v="94"/>
          </reference>
          <reference field="41" count="1">
            <x v="36"/>
          </reference>
        </references>
      </pivotArea>
    </format>
    <format dxfId="985">
      <pivotArea dataOnly="0" labelOnly="1" outline="0" fieldPosition="0">
        <references count="3">
          <reference field="8" count="1" selected="0">
            <x v="36"/>
          </reference>
          <reference field="12" count="1" selected="0">
            <x v="98"/>
          </reference>
          <reference field="41" count="1">
            <x v="34"/>
          </reference>
        </references>
      </pivotArea>
    </format>
    <format dxfId="984">
      <pivotArea dataOnly="0" labelOnly="1" outline="0" fieldPosition="0">
        <references count="4">
          <reference field="8" count="1" selected="0">
            <x v="3"/>
          </reference>
          <reference field="12" count="1" selected="0">
            <x v="210"/>
          </reference>
          <reference field="41" count="1" selected="0">
            <x v="32"/>
          </reference>
          <reference field="46" count="0"/>
        </references>
      </pivotArea>
    </format>
    <format dxfId="983">
      <pivotArea dataOnly="0" labelOnly="1" outline="0" fieldPosition="0">
        <references count="4">
          <reference field="8" count="1" selected="0">
            <x v="3"/>
          </reference>
          <reference field="12" count="1" selected="0">
            <x v="211"/>
          </reference>
          <reference field="41" count="1" selected="0">
            <x v="29"/>
          </reference>
          <reference field="46" count="0"/>
        </references>
      </pivotArea>
    </format>
    <format dxfId="982">
      <pivotArea dataOnly="0" labelOnly="1" outline="0" fieldPosition="0">
        <references count="4">
          <reference field="8" count="1" selected="0">
            <x v="4"/>
          </reference>
          <reference field="12" count="1" selected="0">
            <x v="149"/>
          </reference>
          <reference field="41" count="1" selected="0">
            <x v="30"/>
          </reference>
          <reference field="46" count="0"/>
        </references>
      </pivotArea>
    </format>
    <format dxfId="981">
      <pivotArea dataOnly="0" labelOnly="1" outline="0" fieldPosition="0">
        <references count="4">
          <reference field="8" count="1" selected="0">
            <x v="10"/>
          </reference>
          <reference field="12" count="1" selected="0">
            <x v="100"/>
          </reference>
          <reference field="41" count="1" selected="0">
            <x v="31"/>
          </reference>
          <reference field="46" count="0"/>
        </references>
      </pivotArea>
    </format>
    <format dxfId="980">
      <pivotArea dataOnly="0" labelOnly="1" outline="0" fieldPosition="0">
        <references count="4">
          <reference field="8" count="1" selected="0">
            <x v="12"/>
          </reference>
          <reference field="12" count="1" selected="0">
            <x v="78"/>
          </reference>
          <reference field="41" count="1" selected="0">
            <x v="35"/>
          </reference>
          <reference field="46" count="0"/>
        </references>
      </pivotArea>
    </format>
    <format dxfId="979">
      <pivotArea dataOnly="0" labelOnly="1" outline="0" fieldPosition="0">
        <references count="4">
          <reference field="8" count="1" selected="0">
            <x v="14"/>
          </reference>
          <reference field="12" count="1" selected="0">
            <x v="148"/>
          </reference>
          <reference field="41" count="1" selected="0">
            <x v="33"/>
          </reference>
          <reference field="46" count="0"/>
        </references>
      </pivotArea>
    </format>
    <format dxfId="978">
      <pivotArea dataOnly="0" labelOnly="1" outline="0" fieldPosition="0">
        <references count="4">
          <reference field="8" count="1" selected="0">
            <x v="23"/>
          </reference>
          <reference field="12" count="1" selected="0">
            <x v="94"/>
          </reference>
          <reference field="41" count="1" selected="0">
            <x v="36"/>
          </reference>
          <reference field="46" count="0"/>
        </references>
      </pivotArea>
    </format>
    <format dxfId="977">
      <pivotArea dataOnly="0" labelOnly="1" outline="0" fieldPosition="0">
        <references count="4">
          <reference field="8" count="1" selected="0">
            <x v="36"/>
          </reference>
          <reference field="12" count="1" selected="0">
            <x v="98"/>
          </reference>
          <reference field="41" count="1" selected="0">
            <x v="34"/>
          </reference>
          <reference field="46" count="0"/>
        </references>
      </pivotArea>
    </format>
    <format dxfId="976">
      <pivotArea dataOnly="0" labelOnly="1" outline="0" fieldPosition="0">
        <references count="1">
          <reference field="8" count="1">
            <x v="10"/>
          </reference>
        </references>
      </pivotArea>
    </format>
    <format dxfId="975">
      <pivotArea dataOnly="0" labelOnly="1" outline="0" fieldPosition="0">
        <references count="2">
          <reference field="8" count="1" selected="0">
            <x v="3"/>
          </reference>
          <reference field="12" count="2">
            <x v="210"/>
            <x v="211"/>
          </reference>
        </references>
      </pivotArea>
    </format>
    <format dxfId="974">
      <pivotArea dataOnly="0" labelOnly="1" outline="0" fieldPosition="0">
        <references count="2">
          <reference field="8" count="1" selected="0">
            <x v="4"/>
          </reference>
          <reference field="12" count="1">
            <x v="149"/>
          </reference>
        </references>
      </pivotArea>
    </format>
    <format dxfId="973">
      <pivotArea dataOnly="0" labelOnly="1" outline="0" fieldPosition="0">
        <references count="2">
          <reference field="8" count="1" selected="0">
            <x v="10"/>
          </reference>
          <reference field="12" count="1">
            <x v="100"/>
          </reference>
        </references>
      </pivotArea>
    </format>
    <format dxfId="972">
      <pivotArea dataOnly="0" labelOnly="1" outline="0" fieldPosition="0">
        <references count="2">
          <reference field="8" count="1" selected="0">
            <x v="12"/>
          </reference>
          <reference field="12" count="1">
            <x v="78"/>
          </reference>
        </references>
      </pivotArea>
    </format>
    <format dxfId="971">
      <pivotArea dataOnly="0" labelOnly="1" outline="0" fieldPosition="0">
        <references count="2">
          <reference field="8" count="1" selected="0">
            <x v="14"/>
          </reference>
          <reference field="12" count="1">
            <x v="148"/>
          </reference>
        </references>
      </pivotArea>
    </format>
    <format dxfId="970">
      <pivotArea dataOnly="0" labelOnly="1" outline="0" fieldPosition="0">
        <references count="2">
          <reference field="8" count="1" selected="0">
            <x v="23"/>
          </reference>
          <reference field="12" count="1">
            <x v="94"/>
          </reference>
        </references>
      </pivotArea>
    </format>
    <format dxfId="969">
      <pivotArea dataOnly="0" labelOnly="1" outline="0" fieldPosition="0">
        <references count="2">
          <reference field="8" count="1" selected="0">
            <x v="36"/>
          </reference>
          <reference field="12" count="1">
            <x v="98"/>
          </reference>
        </references>
      </pivotArea>
    </format>
    <format dxfId="968">
      <pivotArea dataOnly="0" labelOnly="1" outline="0" fieldPosition="0">
        <references count="1">
          <reference field="41" count="0"/>
        </references>
      </pivotArea>
    </format>
    <format dxfId="967">
      <pivotArea field="8" type="button" dataOnly="0" labelOnly="1" outline="0" axis="axisRow" fieldPosition="0"/>
    </format>
    <format dxfId="966">
      <pivotArea field="12" type="button" dataOnly="0" labelOnly="1" outline="0" axis="axisRow" fieldPosition="1"/>
    </format>
    <format dxfId="965">
      <pivotArea field="41" type="button" dataOnly="0" labelOnly="1" outline="0" axis="axisRow" fieldPosition="2"/>
    </format>
    <format dxfId="964">
      <pivotArea field="46" type="button" dataOnly="0" labelOnly="1" outline="0" axis="axisRow" fieldPosition="3"/>
    </format>
    <format dxfId="963">
      <pivotArea field="8" type="button" dataOnly="0" labelOnly="1" outline="0" axis="axisRow" fieldPosition="0"/>
    </format>
    <format dxfId="962">
      <pivotArea field="12" type="button" dataOnly="0" labelOnly="1" outline="0" axis="axisRow" fieldPosition="1"/>
    </format>
    <format dxfId="961">
      <pivotArea field="41" type="button" dataOnly="0" labelOnly="1" outline="0" axis="axisRow" fieldPosition="2"/>
    </format>
    <format dxfId="960">
      <pivotArea field="46" type="button" dataOnly="0" labelOnly="1" outline="0" axis="axisRow" fieldPosition="3"/>
    </format>
    <format dxfId="959">
      <pivotArea dataOnly="0" labelOnly="1" outline="0" fieldPosition="0">
        <references count="3">
          <reference field="8" count="1" selected="0">
            <x v="3"/>
          </reference>
          <reference field="12" count="1" selected="0">
            <x v="211"/>
          </reference>
          <reference field="41" count="1">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Tabla 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13" firstHeaderRow="1" firstDataRow="1" firstDataCol="4" rowPageCount="1" colPageCount="1"/>
  <pivotFields count="49">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9">
        <item m="1" x="232"/>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m="1" x="233"/>
        <item x="194"/>
        <item x="67"/>
        <item m="1" x="23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m="1" x="231"/>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m="1" x="234"/>
        <item x="57"/>
        <item x="13"/>
        <item x="101"/>
        <item x="200"/>
        <item x="201"/>
        <item x="126"/>
        <item x="127"/>
        <item x="158"/>
        <item m="1" x="236"/>
        <item m="1" x="235"/>
        <item x="140"/>
        <item x="181"/>
        <item x="193"/>
        <item x="190"/>
        <item x="83"/>
        <item x="84"/>
        <item x="80"/>
        <item x="111"/>
        <item x="131"/>
        <item x="129"/>
        <item x="17"/>
        <item x="18"/>
        <item x="188"/>
        <item x="160"/>
        <item x="161"/>
        <item x="156"/>
        <item x="145"/>
        <item x="162"/>
        <item x="27"/>
        <item x="28"/>
        <item x="105"/>
        <item x="229"/>
        <item x="228"/>
        <item x="108"/>
        <item x="182"/>
        <item x="174"/>
        <item m="1" x="238"/>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showAll="0" defaultSubtotal="0">
      <items count="5">
        <item x="0"/>
        <item x="2"/>
        <item x="1"/>
        <item x="3"/>
        <item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128">
        <item m="1" x="117"/>
        <item x="1"/>
        <item x="89"/>
        <item x="32"/>
        <item x="34"/>
        <item m="1" x="105"/>
        <item m="1" x="110"/>
        <item m="1" x="109"/>
        <item x="66"/>
        <item x="61"/>
        <item m="1" x="97"/>
        <item m="1" x="104"/>
        <item m="1" x="111"/>
        <item m="1" x="113"/>
        <item x="56"/>
        <item x="58"/>
        <item x="19"/>
        <item x="21"/>
        <item x="8"/>
        <item m="1" x="112"/>
        <item m="1" x="107"/>
        <item m="1" x="108"/>
        <item x="33"/>
        <item x="69"/>
        <item x="3"/>
        <item x="71"/>
        <item x="86"/>
        <item x="60"/>
        <item x="83"/>
        <item x="13"/>
        <item m="1" x="101"/>
        <item x="6"/>
        <item x="11"/>
        <item x="63"/>
        <item x="4"/>
        <item x="14"/>
        <item x="55"/>
        <item x="17"/>
        <item x="81"/>
        <item x="53"/>
        <item m="1" x="102"/>
        <item x="36"/>
        <item x="2"/>
        <item x="82"/>
        <item x="12"/>
        <item m="1" x="99"/>
        <item x="9"/>
        <item m="1" x="124"/>
        <item m="1" x="120"/>
        <item m="1" x="125"/>
        <item x="27"/>
        <item x="87"/>
        <item x="49"/>
        <item x="25"/>
        <item m="1" x="106"/>
        <item x="30"/>
        <item x="80"/>
        <item x="79"/>
        <item x="7"/>
        <item x="29"/>
        <item x="54"/>
        <item x="5"/>
        <item x="68"/>
        <item m="1" x="121"/>
        <item x="26"/>
        <item m="1" x="115"/>
        <item m="1" x="103"/>
        <item x="31"/>
        <item x="70"/>
        <item m="1" x="118"/>
        <item m="1" x="96"/>
        <item x="52"/>
        <item x="24"/>
        <item x="28"/>
        <item m="1" x="100"/>
        <item x="77"/>
        <item m="1" x="95"/>
        <item m="1" x="127"/>
        <item m="1" x="114"/>
        <item m="1" x="116"/>
        <item m="1" x="119"/>
        <item h="1" x="93"/>
        <item x="0"/>
        <item h="1" m="1" x="123"/>
        <item h="1" m="1" x="126"/>
        <item h="1" m="1" x="98"/>
        <item h="1" x="76"/>
        <item h="1" x="35"/>
        <item h="1" x="65"/>
        <item h="1" m="1" x="122"/>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39"/>
        <item x="95"/>
      </items>
    </pivotField>
    <pivotField compact="0" outline="0" showAll="0" defaultSubtotal="0"/>
    <pivotField compact="0" outline="0" showAll="0" defaultSubtotal="0"/>
    <pivotField compact="0" outline="0" showAll="0"/>
    <pivotField name="DESEMPEÑO CUMPLIMIENTO " compact="0" outline="0" showAll="0" defaultSubtotal="0">
      <items count="12">
        <item h="1" x="4"/>
        <item h="1" x="1"/>
        <item x="5"/>
        <item h="1" x="0"/>
        <item h="1" x="3"/>
        <item h="1" m="1" x="10"/>
        <item h="1" x="2"/>
        <item h="1" m="1" x="11"/>
        <item h="1" x="6"/>
        <item h="1" x="9"/>
        <item h="1" x="7"/>
        <item h="1" x="8"/>
      </items>
    </pivotField>
    <pivotField axis="axisRow" compact="0" outline="0" showAll="0" defaultSubtotal="0">
      <items count="9">
        <item h="1" x="3"/>
        <item h="1" x="1"/>
        <item h="1" x="7"/>
        <item x="6"/>
        <item h="1" x="4"/>
        <item h="1" x="2"/>
        <item h="1" x="0"/>
        <item h="1" x="8"/>
        <item h="1" x="5"/>
      </items>
    </pivotField>
    <pivotField compact="0" outline="0" showAll="0" defaultSubtotal="0"/>
    <pivotField compact="0" outline="0" showAll="0" defaultSubtotal="0"/>
  </pivotFields>
  <rowFields count="4">
    <field x="8"/>
    <field x="12"/>
    <field x="41"/>
    <field x="46"/>
  </rowFields>
  <rowItems count="3">
    <i>
      <x v="3"/>
      <x v="150"/>
      <x v="26"/>
      <x v="3"/>
    </i>
    <i>
      <x v="21"/>
      <x v="65"/>
      <x v="28"/>
      <x v="3"/>
    </i>
    <i r="1">
      <x v="87"/>
      <x v="27"/>
      <x v="3"/>
    </i>
  </rowItems>
  <colItems count="1">
    <i/>
  </colItems>
  <pageFields count="1">
    <pageField fld="14" hier="-1"/>
  </pageFields>
  <formats count="129">
    <format dxfId="958">
      <pivotArea field="22" type="button" dataOnly="0" labelOnly="1" outline="0"/>
    </format>
    <format dxfId="957">
      <pivotArea field="8" type="button" dataOnly="0" labelOnly="1" outline="0" axis="axisRow" fieldPosition="0"/>
    </format>
    <format dxfId="956">
      <pivotArea dataOnly="0" labelOnly="1" fieldPosition="0">
        <references count="1">
          <reference field="8" count="0"/>
        </references>
      </pivotArea>
    </format>
    <format dxfId="955">
      <pivotArea dataOnly="0" labelOnly="1" outline="0" fieldPosition="0">
        <references count="1">
          <reference field="12" count="0"/>
        </references>
      </pivotArea>
    </format>
    <format dxfId="954">
      <pivotArea dataOnly="0" labelOnly="1" fieldPosition="0">
        <references count="2">
          <reference field="8" count="1" selected="0">
            <x v="1"/>
          </reference>
          <reference field="12" count="2">
            <x v="29"/>
            <x v="160"/>
          </reference>
        </references>
      </pivotArea>
    </format>
    <format dxfId="953">
      <pivotArea dataOnly="0" labelOnly="1" fieldPosition="0">
        <references count="2">
          <reference field="8" count="1" selected="0">
            <x v="4"/>
          </reference>
          <reference field="12" count="1">
            <x v="153"/>
          </reference>
        </references>
      </pivotArea>
    </format>
    <format dxfId="952">
      <pivotArea dataOnly="0" labelOnly="1" fieldPosition="0">
        <references count="2">
          <reference field="8" count="1" selected="0">
            <x v="6"/>
          </reference>
          <reference field="12" count="2">
            <x v="14"/>
            <x v="203"/>
          </reference>
        </references>
      </pivotArea>
    </format>
    <format dxfId="951">
      <pivotArea dataOnly="0" labelOnly="1" fieldPosition="0">
        <references count="2">
          <reference field="8" count="1" selected="0">
            <x v="7"/>
          </reference>
          <reference field="12" count="2">
            <x v="33"/>
            <x v="37"/>
          </reference>
        </references>
      </pivotArea>
    </format>
    <format dxfId="950">
      <pivotArea dataOnly="0" labelOnly="1" fieldPosition="0">
        <references count="2">
          <reference field="8" count="1" selected="0">
            <x v="10"/>
          </reference>
          <reference field="12" count="2">
            <x v="74"/>
            <x v="124"/>
          </reference>
        </references>
      </pivotArea>
    </format>
    <format dxfId="949">
      <pivotArea dataOnly="0" labelOnly="1" fieldPosition="0">
        <references count="2">
          <reference field="8" count="1" selected="0">
            <x v="11"/>
          </reference>
          <reference field="12" count="1">
            <x v="83"/>
          </reference>
        </references>
      </pivotArea>
    </format>
    <format dxfId="948">
      <pivotArea dataOnly="0" labelOnly="1" fieldPosition="0">
        <references count="2">
          <reference field="8" count="1" selected="0">
            <x v="13"/>
          </reference>
          <reference field="12" count="2">
            <x v="121"/>
            <x v="142"/>
          </reference>
        </references>
      </pivotArea>
    </format>
    <format dxfId="947">
      <pivotArea dataOnly="0" labelOnly="1" fieldPosition="0">
        <references count="2">
          <reference field="8" count="1" selected="0">
            <x v="14"/>
          </reference>
          <reference field="12" count="1">
            <x v="43"/>
          </reference>
        </references>
      </pivotArea>
    </format>
    <format dxfId="946">
      <pivotArea dataOnly="0" labelOnly="1" fieldPosition="0">
        <references count="2">
          <reference field="8" count="1" selected="0">
            <x v="18"/>
          </reference>
          <reference field="12" count="1">
            <x v="25"/>
          </reference>
        </references>
      </pivotArea>
    </format>
    <format dxfId="945">
      <pivotArea dataOnly="0" labelOnly="1" fieldPosition="0">
        <references count="2">
          <reference field="8" count="1" selected="0">
            <x v="19"/>
          </reference>
          <reference field="12" count="2">
            <x v="44"/>
            <x v="45"/>
          </reference>
        </references>
      </pivotArea>
    </format>
    <format dxfId="944">
      <pivotArea dataOnly="0" labelOnly="1" fieldPosition="0">
        <references count="2">
          <reference field="8" count="1" selected="0">
            <x v="23"/>
          </reference>
          <reference field="12" count="7">
            <x v="86"/>
            <x v="91"/>
            <x v="104"/>
            <x v="105"/>
            <x v="128"/>
            <x v="144"/>
            <x v="165"/>
          </reference>
        </references>
      </pivotArea>
    </format>
    <format dxfId="943">
      <pivotArea dataOnly="0" labelOnly="1" fieldPosition="0">
        <references count="2">
          <reference field="8" count="1" selected="0">
            <x v="24"/>
          </reference>
          <reference field="12" count="4">
            <x v="31"/>
            <x v="32"/>
            <x v="36"/>
            <x v="141"/>
          </reference>
        </references>
      </pivotArea>
    </format>
    <format dxfId="942">
      <pivotArea dataOnly="0" labelOnly="1" fieldPosition="0">
        <references count="2">
          <reference field="8" count="1" selected="0">
            <x v="26"/>
          </reference>
          <reference field="12" count="1">
            <x v="30"/>
          </reference>
        </references>
      </pivotArea>
    </format>
    <format dxfId="941">
      <pivotArea dataOnly="0" labelOnly="1" fieldPosition="0">
        <references count="2">
          <reference field="8" count="1" selected="0">
            <x v="36"/>
          </reference>
          <reference field="12" count="3">
            <x v="7"/>
            <x v="9"/>
            <x v="40"/>
          </reference>
        </references>
      </pivotArea>
    </format>
    <format dxfId="940">
      <pivotArea dataOnly="0" labelOnly="1" fieldPosition="0">
        <references count="1">
          <reference field="8" count="1">
            <x v="1"/>
          </reference>
        </references>
      </pivotArea>
    </format>
    <format dxfId="939">
      <pivotArea dataOnly="0" labelOnly="1" fieldPosition="0">
        <references count="1">
          <reference field="8" count="1">
            <x v="18"/>
          </reference>
        </references>
      </pivotArea>
    </format>
    <format dxfId="938">
      <pivotArea dataOnly="0" outline="0" fieldPosition="0">
        <references count="1">
          <reference field="8" count="1">
            <x v="23"/>
          </reference>
        </references>
      </pivotArea>
    </format>
    <format dxfId="937">
      <pivotArea dataOnly="0" labelOnly="1" offset="A256" fieldPosition="0">
        <references count="1">
          <reference field="8" count="1">
            <x v="26"/>
          </reference>
        </references>
      </pivotArea>
    </format>
    <format dxfId="936">
      <pivotArea dataOnly="0" labelOnly="1" fieldPosition="0">
        <references count="1">
          <reference field="8" count="12">
            <x v="1"/>
            <x v="4"/>
            <x v="6"/>
            <x v="7"/>
            <x v="10"/>
            <x v="11"/>
            <x v="13"/>
            <x v="14"/>
            <x v="18"/>
            <x v="19"/>
            <x v="23"/>
            <x v="24"/>
          </reference>
        </references>
      </pivotArea>
    </format>
    <format dxfId="935">
      <pivotArea dataOnly="0" labelOnly="1" fieldPosition="0">
        <references count="1">
          <reference field="8" count="1">
            <x v="36"/>
          </reference>
        </references>
      </pivotArea>
    </format>
    <format dxfId="934">
      <pivotArea field="45" type="button" dataOnly="0" labelOnly="1" outline="0"/>
    </format>
    <format dxfId="933">
      <pivotArea field="45" type="button" dataOnly="0" labelOnly="1" outline="0"/>
    </format>
    <format dxfId="932">
      <pivotArea field="40" type="button" dataOnly="0" labelOnly="1" outline="0"/>
    </format>
    <format dxfId="931">
      <pivotArea field="40" type="button" dataOnly="0" labelOnly="1" outline="0"/>
    </format>
    <format dxfId="930">
      <pivotArea field="45" type="button" dataOnly="0" labelOnly="1" outline="0"/>
    </format>
    <format dxfId="929">
      <pivotArea field="45" type="button" dataOnly="0" labelOnly="1" outline="0"/>
    </format>
    <format dxfId="928">
      <pivotArea field="45" type="button" dataOnly="0" labelOnly="1" outline="0"/>
    </format>
    <format dxfId="927">
      <pivotArea field="45" type="button" dataOnly="0" labelOnly="1" outline="0"/>
    </format>
    <format dxfId="926">
      <pivotArea field="40" type="button" dataOnly="0" labelOnly="1" outline="0"/>
    </format>
    <format dxfId="925">
      <pivotArea field="18" type="button" dataOnly="0" labelOnly="1" outline="0"/>
    </format>
    <format dxfId="924">
      <pivotArea field="45" type="button" dataOnly="0" labelOnly="1" outline="0"/>
    </format>
    <format dxfId="923">
      <pivotArea field="40" type="button" dataOnly="0" labelOnly="1" outline="0"/>
    </format>
    <format dxfId="922">
      <pivotArea field="45" type="button" dataOnly="0" labelOnly="1" outline="0"/>
    </format>
    <format dxfId="921">
      <pivotArea field="40" type="button" dataOnly="0" labelOnly="1" outline="0"/>
    </format>
    <format dxfId="920">
      <pivotArea dataOnly="0" labelOnly="1" fieldPosition="0">
        <references count="2">
          <reference field="8" count="1" selected="0">
            <x v="1"/>
          </reference>
          <reference field="12" count="1">
            <x v="29"/>
          </reference>
        </references>
      </pivotArea>
    </format>
    <format dxfId="919">
      <pivotArea dataOnly="0" labelOnly="1" fieldPosition="0">
        <references count="2">
          <reference field="8" count="1" selected="0">
            <x v="4"/>
          </reference>
          <reference field="12" count="1">
            <x v="153"/>
          </reference>
        </references>
      </pivotArea>
    </format>
    <format dxfId="918">
      <pivotArea dataOnly="0" labelOnly="1" fieldPosition="0">
        <references count="2">
          <reference field="8" count="1" selected="0">
            <x v="6"/>
          </reference>
          <reference field="12" count="1">
            <x v="14"/>
          </reference>
        </references>
      </pivotArea>
    </format>
    <format dxfId="917">
      <pivotArea dataOnly="0" labelOnly="1" fieldPosition="0">
        <references count="2">
          <reference field="8" count="1" selected="0">
            <x v="7"/>
          </reference>
          <reference field="12" count="2">
            <x v="33"/>
            <x v="37"/>
          </reference>
        </references>
      </pivotArea>
    </format>
    <format dxfId="916">
      <pivotArea dataOnly="0" labelOnly="1" fieldPosition="0">
        <references count="2">
          <reference field="8" count="1" selected="0">
            <x v="10"/>
          </reference>
          <reference field="12" count="2">
            <x v="74"/>
            <x v="124"/>
          </reference>
        </references>
      </pivotArea>
    </format>
    <format dxfId="915">
      <pivotArea dataOnly="0" labelOnly="1" fieldPosition="0">
        <references count="2">
          <reference field="8" count="1" selected="0">
            <x v="11"/>
          </reference>
          <reference field="12" count="1">
            <x v="83"/>
          </reference>
        </references>
      </pivotArea>
    </format>
    <format dxfId="914">
      <pivotArea dataOnly="0" labelOnly="1" fieldPosition="0">
        <references count="2">
          <reference field="8" count="1" selected="0">
            <x v="13"/>
          </reference>
          <reference field="12" count="2">
            <x v="121"/>
            <x v="142"/>
          </reference>
        </references>
      </pivotArea>
    </format>
    <format dxfId="913">
      <pivotArea dataOnly="0" labelOnly="1" fieldPosition="0">
        <references count="2">
          <reference field="8" count="1" selected="0">
            <x v="14"/>
          </reference>
          <reference field="12" count="1">
            <x v="43"/>
          </reference>
        </references>
      </pivotArea>
    </format>
    <format dxfId="912">
      <pivotArea dataOnly="0" labelOnly="1" fieldPosition="0">
        <references count="2">
          <reference field="8" count="1" selected="0">
            <x v="19"/>
          </reference>
          <reference field="12" count="2">
            <x v="44"/>
            <x v="45"/>
          </reference>
        </references>
      </pivotArea>
    </format>
    <format dxfId="911">
      <pivotArea dataOnly="0" labelOnly="1" fieldPosition="0">
        <references count="2">
          <reference field="8" count="1" selected="0">
            <x v="23"/>
          </reference>
          <reference field="12" count="7">
            <x v="86"/>
            <x v="91"/>
            <x v="104"/>
            <x v="105"/>
            <x v="128"/>
            <x v="144"/>
            <x v="165"/>
          </reference>
        </references>
      </pivotArea>
    </format>
    <format dxfId="910">
      <pivotArea dataOnly="0" labelOnly="1" fieldPosition="0">
        <references count="2">
          <reference field="8" count="1" selected="0">
            <x v="24"/>
          </reference>
          <reference field="12" count="3">
            <x v="31"/>
            <x v="36"/>
            <x v="141"/>
          </reference>
        </references>
      </pivotArea>
    </format>
    <format dxfId="909">
      <pivotArea dataOnly="0" labelOnly="1" fieldPosition="0">
        <references count="2">
          <reference field="8" count="1" selected="0">
            <x v="26"/>
          </reference>
          <reference field="12" count="1">
            <x v="30"/>
          </reference>
        </references>
      </pivotArea>
    </format>
    <format dxfId="908">
      <pivotArea dataOnly="0" labelOnly="1" fieldPosition="0">
        <references count="2">
          <reference field="8" count="1" selected="0">
            <x v="1"/>
          </reference>
          <reference field="12" count="1">
            <x v="29"/>
          </reference>
        </references>
      </pivotArea>
    </format>
    <format dxfId="907">
      <pivotArea dataOnly="0" labelOnly="1" fieldPosition="0">
        <references count="2">
          <reference field="8" count="1" selected="0">
            <x v="4"/>
          </reference>
          <reference field="12" count="1">
            <x v="153"/>
          </reference>
        </references>
      </pivotArea>
    </format>
    <format dxfId="906">
      <pivotArea dataOnly="0" labelOnly="1" fieldPosition="0">
        <references count="2">
          <reference field="8" count="1" selected="0">
            <x v="6"/>
          </reference>
          <reference field="12" count="1">
            <x v="14"/>
          </reference>
        </references>
      </pivotArea>
    </format>
    <format dxfId="905">
      <pivotArea dataOnly="0" labelOnly="1" fieldPosition="0">
        <references count="2">
          <reference field="8" count="1" selected="0">
            <x v="7"/>
          </reference>
          <reference field="12" count="2">
            <x v="33"/>
            <x v="37"/>
          </reference>
        </references>
      </pivotArea>
    </format>
    <format dxfId="904">
      <pivotArea dataOnly="0" labelOnly="1" fieldPosition="0">
        <references count="2">
          <reference field="8" count="1" selected="0">
            <x v="10"/>
          </reference>
          <reference field="12" count="2">
            <x v="74"/>
            <x v="124"/>
          </reference>
        </references>
      </pivotArea>
    </format>
    <format dxfId="903">
      <pivotArea dataOnly="0" labelOnly="1" fieldPosition="0">
        <references count="2">
          <reference field="8" count="1" selected="0">
            <x v="11"/>
          </reference>
          <reference field="12" count="1">
            <x v="83"/>
          </reference>
        </references>
      </pivotArea>
    </format>
    <format dxfId="902">
      <pivotArea dataOnly="0" labelOnly="1" fieldPosition="0">
        <references count="2">
          <reference field="8" count="1" selected="0">
            <x v="13"/>
          </reference>
          <reference field="12" count="2">
            <x v="121"/>
            <x v="142"/>
          </reference>
        </references>
      </pivotArea>
    </format>
    <format dxfId="901">
      <pivotArea dataOnly="0" labelOnly="1" fieldPosition="0">
        <references count="2">
          <reference field="8" count="1" selected="0">
            <x v="14"/>
          </reference>
          <reference field="12" count="1">
            <x v="43"/>
          </reference>
        </references>
      </pivotArea>
    </format>
    <format dxfId="900">
      <pivotArea dataOnly="0" labelOnly="1" fieldPosition="0">
        <references count="2">
          <reference field="8" count="1" selected="0">
            <x v="19"/>
          </reference>
          <reference field="12" count="2">
            <x v="44"/>
            <x v="45"/>
          </reference>
        </references>
      </pivotArea>
    </format>
    <format dxfId="899">
      <pivotArea dataOnly="0" labelOnly="1" fieldPosition="0">
        <references count="2">
          <reference field="8" count="1" selected="0">
            <x v="23"/>
          </reference>
          <reference field="12" count="7">
            <x v="86"/>
            <x v="91"/>
            <x v="104"/>
            <x v="105"/>
            <x v="128"/>
            <x v="144"/>
            <x v="165"/>
          </reference>
        </references>
      </pivotArea>
    </format>
    <format dxfId="898">
      <pivotArea dataOnly="0" labelOnly="1" fieldPosition="0">
        <references count="2">
          <reference field="8" count="1" selected="0">
            <x v="24"/>
          </reference>
          <reference field="12" count="3">
            <x v="31"/>
            <x v="36"/>
            <x v="141"/>
          </reference>
        </references>
      </pivotArea>
    </format>
    <format dxfId="897">
      <pivotArea dataOnly="0" labelOnly="1" fieldPosition="0">
        <references count="2">
          <reference field="8" count="1" selected="0">
            <x v="26"/>
          </reference>
          <reference field="12" count="1">
            <x v="30"/>
          </reference>
        </references>
      </pivotArea>
    </format>
    <format dxfId="896">
      <pivotArea field="45" type="button" dataOnly="0" labelOnly="1" outline="0"/>
    </format>
    <format dxfId="895">
      <pivotArea field="40" type="button" dataOnly="0" labelOnly="1" outline="0"/>
    </format>
    <format dxfId="894">
      <pivotArea field="18" type="button" dataOnly="0" labelOnly="1" outline="0"/>
    </format>
    <format dxfId="893">
      <pivotArea type="all" dataOnly="0" outline="0" fieldPosition="0"/>
    </format>
    <format dxfId="892">
      <pivotArea dataOnly="0" labelOnly="1" fieldPosition="0">
        <references count="1">
          <reference field="8" count="13">
            <x v="4"/>
            <x v="6"/>
            <x v="7"/>
            <x v="10"/>
            <x v="11"/>
            <x v="13"/>
            <x v="14"/>
            <x v="19"/>
            <x v="21"/>
            <x v="23"/>
            <x v="24"/>
            <x v="26"/>
            <x v="35"/>
          </reference>
        </references>
      </pivotArea>
    </format>
    <format dxfId="891">
      <pivotArea dataOnly="0" labelOnly="1" fieldPosition="0">
        <references count="2">
          <reference field="8" count="1" selected="0">
            <x v="4"/>
          </reference>
          <reference field="12" count="1">
            <x v="153"/>
          </reference>
        </references>
      </pivotArea>
    </format>
    <format dxfId="890">
      <pivotArea dataOnly="0" labelOnly="1" fieldPosition="0">
        <references count="2">
          <reference field="8" count="1" selected="0">
            <x v="6"/>
          </reference>
          <reference field="12" count="1">
            <x v="14"/>
          </reference>
        </references>
      </pivotArea>
    </format>
    <format dxfId="889">
      <pivotArea dataOnly="0" labelOnly="1" fieldPosition="0">
        <references count="2">
          <reference field="8" count="1" selected="0">
            <x v="7"/>
          </reference>
          <reference field="12" count="1">
            <x v="33"/>
          </reference>
        </references>
      </pivotArea>
    </format>
    <format dxfId="888">
      <pivotArea dataOnly="0" labelOnly="1" fieldPosition="0">
        <references count="2">
          <reference field="8" count="1" selected="0">
            <x v="10"/>
          </reference>
          <reference field="12" count="2">
            <x v="74"/>
            <x v="124"/>
          </reference>
        </references>
      </pivotArea>
    </format>
    <format dxfId="887">
      <pivotArea dataOnly="0" labelOnly="1" fieldPosition="0">
        <references count="2">
          <reference field="8" count="1" selected="0">
            <x v="11"/>
          </reference>
          <reference field="12" count="1">
            <x v="83"/>
          </reference>
        </references>
      </pivotArea>
    </format>
    <format dxfId="886">
      <pivotArea dataOnly="0" labelOnly="1" fieldPosition="0">
        <references count="2">
          <reference field="8" count="1" selected="0">
            <x v="13"/>
          </reference>
          <reference field="12" count="2">
            <x v="121"/>
            <x v="142"/>
          </reference>
        </references>
      </pivotArea>
    </format>
    <format dxfId="885">
      <pivotArea dataOnly="0" labelOnly="1" fieldPosition="0">
        <references count="2">
          <reference field="8" count="1" selected="0">
            <x v="14"/>
          </reference>
          <reference field="12" count="1">
            <x v="43"/>
          </reference>
        </references>
      </pivotArea>
    </format>
    <format dxfId="884">
      <pivotArea dataOnly="0" labelOnly="1" fieldPosition="0">
        <references count="2">
          <reference field="8" count="1" selected="0">
            <x v="19"/>
          </reference>
          <reference field="12" count="2">
            <x v="44"/>
            <x v="45"/>
          </reference>
        </references>
      </pivotArea>
    </format>
    <format dxfId="883">
      <pivotArea dataOnly="0" labelOnly="1" fieldPosition="0">
        <references count="2">
          <reference field="8" count="1" selected="0">
            <x v="21"/>
          </reference>
          <reference field="12" count="1">
            <x v="65"/>
          </reference>
        </references>
      </pivotArea>
    </format>
    <format dxfId="882">
      <pivotArea dataOnly="0" labelOnly="1" fieldPosition="0">
        <references count="2">
          <reference field="8" count="1" selected="0">
            <x v="23"/>
          </reference>
          <reference field="12" count="9">
            <x v="86"/>
            <x v="91"/>
            <x v="95"/>
            <x v="96"/>
            <x v="104"/>
            <x v="105"/>
            <x v="128"/>
            <x v="144"/>
            <x v="165"/>
          </reference>
        </references>
      </pivotArea>
    </format>
    <format dxfId="881">
      <pivotArea dataOnly="0" labelOnly="1" fieldPosition="0">
        <references count="2">
          <reference field="8" count="1" selected="0">
            <x v="24"/>
          </reference>
          <reference field="12" count="3">
            <x v="31"/>
            <x v="36"/>
            <x v="141"/>
          </reference>
        </references>
      </pivotArea>
    </format>
    <format dxfId="880">
      <pivotArea dataOnly="0" labelOnly="1" fieldPosition="0">
        <references count="2">
          <reference field="8" count="1" selected="0">
            <x v="26"/>
          </reference>
          <reference field="12" count="1">
            <x v="30"/>
          </reference>
        </references>
      </pivotArea>
    </format>
    <format dxfId="879">
      <pivotArea dataOnly="0" labelOnly="1" fieldPosition="0">
        <references count="2">
          <reference field="8" count="1" selected="0">
            <x v="35"/>
          </reference>
          <reference field="12" count="1">
            <x v="75"/>
          </reference>
        </references>
      </pivotArea>
    </format>
    <format dxfId="878">
      <pivotArea dataOnly="0" labelOnly="1" fieldPosition="0">
        <references count="1">
          <reference field="8" count="1">
            <x v="19"/>
          </reference>
        </references>
      </pivotArea>
    </format>
    <format dxfId="877">
      <pivotArea dataOnly="0" labelOnly="1" fieldPosition="0">
        <references count="1">
          <reference field="8" count="1">
            <x v="21"/>
          </reference>
        </references>
      </pivotArea>
    </format>
    <format dxfId="876">
      <pivotArea dataOnly="0" labelOnly="1" fieldPosition="0">
        <references count="1">
          <reference field="8" count="1">
            <x v="23"/>
          </reference>
        </references>
      </pivotArea>
    </format>
    <format dxfId="875">
      <pivotArea dataOnly="0" labelOnly="1" fieldPosition="0">
        <references count="1">
          <reference field="8" count="1">
            <x v="35"/>
          </reference>
        </references>
      </pivotArea>
    </format>
    <format dxfId="874">
      <pivotArea field="40" type="button" dataOnly="0" labelOnly="1" outline="0"/>
    </format>
    <format dxfId="873">
      <pivotArea field="45" type="button" dataOnly="0" labelOnly="1" outline="0"/>
    </format>
    <format dxfId="872">
      <pivotArea field="45" type="button" dataOnly="0" labelOnly="1" outline="0"/>
    </format>
    <format dxfId="871">
      <pivotArea field="45" type="button" dataOnly="0" labelOnly="1" outline="0"/>
    </format>
    <format dxfId="870">
      <pivotArea field="40" type="button" dataOnly="0" labelOnly="1" outline="0"/>
    </format>
    <format dxfId="869">
      <pivotArea field="45" type="button" dataOnly="0" labelOnly="1" outline="0"/>
    </format>
    <format dxfId="868">
      <pivotArea field="40" type="button" dataOnly="0" labelOnly="1" outline="0"/>
    </format>
    <format dxfId="867">
      <pivotArea dataOnly="0" labelOnly="1" outline="0" fieldPosition="0">
        <references count="1">
          <reference field="41" count="0"/>
        </references>
      </pivotArea>
    </format>
    <format dxfId="866">
      <pivotArea dataOnly="0" labelOnly="1" outline="0" fieldPosition="0">
        <references count="1">
          <reference field="41" count="0"/>
        </references>
      </pivotArea>
    </format>
    <format dxfId="865">
      <pivotArea field="8" type="button" dataOnly="0" labelOnly="1" outline="0" axis="axisRow" fieldPosition="0"/>
    </format>
    <format dxfId="864">
      <pivotArea field="12" type="button" dataOnly="0" labelOnly="1" outline="0" axis="axisRow" fieldPosition="1"/>
    </format>
    <format dxfId="863">
      <pivotArea field="41" type="button" dataOnly="0" labelOnly="1" outline="0" axis="axisRow" fieldPosition="2"/>
    </format>
    <format dxfId="862">
      <pivotArea field="46" type="button" dataOnly="0" labelOnly="1" outline="0" axis="axisRow" fieldPosition="3"/>
    </format>
    <format dxfId="861">
      <pivotArea field="8" type="button" dataOnly="0" labelOnly="1" outline="0" axis="axisRow" fieldPosition="0"/>
    </format>
    <format dxfId="860">
      <pivotArea field="12" type="button" dataOnly="0" labelOnly="1" outline="0" axis="axisRow" fieldPosition="1"/>
    </format>
    <format dxfId="859">
      <pivotArea field="41" type="button" dataOnly="0" labelOnly="1" outline="0" axis="axisRow" fieldPosition="2"/>
    </format>
    <format dxfId="858">
      <pivotArea field="46" type="button" dataOnly="0" labelOnly="1" outline="0" axis="axisRow" fieldPosition="3"/>
    </format>
    <format dxfId="857">
      <pivotArea dataOnly="0" labelOnly="1" outline="0" fieldPosition="0">
        <references count="1">
          <reference field="8" count="1">
            <x v="3"/>
          </reference>
        </references>
      </pivotArea>
    </format>
    <format dxfId="856">
      <pivotArea field="12" type="button" dataOnly="0" labelOnly="1" outline="0" axis="axisRow" fieldPosition="1"/>
    </format>
    <format dxfId="855">
      <pivotArea field="41" type="button" dataOnly="0" labelOnly="1" outline="0" axis="axisRow" fieldPosition="2"/>
    </format>
    <format dxfId="854">
      <pivotArea field="46" type="button" dataOnly="0" labelOnly="1" outline="0" axis="axisRow" fieldPosition="3"/>
    </format>
    <format dxfId="853">
      <pivotArea dataOnly="0" labelOnly="1" outline="0" fieldPosition="0">
        <references count="2">
          <reference field="8" count="1" selected="0">
            <x v="3"/>
          </reference>
          <reference field="12" count="1">
            <x v="150"/>
          </reference>
        </references>
      </pivotArea>
    </format>
    <format dxfId="852">
      <pivotArea dataOnly="0" labelOnly="1" outline="0" fieldPosition="0">
        <references count="2">
          <reference field="8" count="1" selected="0">
            <x v="21"/>
          </reference>
          <reference field="12" count="2">
            <x v="65"/>
            <x v="87"/>
          </reference>
        </references>
      </pivotArea>
    </format>
    <format dxfId="851">
      <pivotArea dataOnly="0" labelOnly="1" outline="0" fieldPosition="0">
        <references count="3">
          <reference field="8" count="1" selected="0">
            <x v="3"/>
          </reference>
          <reference field="12" count="1" selected="0">
            <x v="150"/>
          </reference>
          <reference field="41" count="1">
            <x v="26"/>
          </reference>
        </references>
      </pivotArea>
    </format>
    <format dxfId="850">
      <pivotArea dataOnly="0" labelOnly="1" outline="0" fieldPosition="0">
        <references count="3">
          <reference field="8" count="1" selected="0">
            <x v="21"/>
          </reference>
          <reference field="12" count="1" selected="0">
            <x v="65"/>
          </reference>
          <reference field="41" count="1">
            <x v="28"/>
          </reference>
        </references>
      </pivotArea>
    </format>
    <format dxfId="849">
      <pivotArea dataOnly="0" labelOnly="1" outline="0" fieldPosition="0">
        <references count="3">
          <reference field="8" count="1" selected="0">
            <x v="21"/>
          </reference>
          <reference field="12" count="1" selected="0">
            <x v="87"/>
          </reference>
          <reference field="41" count="1">
            <x v="27"/>
          </reference>
        </references>
      </pivotArea>
    </format>
    <format dxfId="848">
      <pivotArea dataOnly="0" labelOnly="1" outline="0" fieldPosition="0">
        <references count="4">
          <reference field="8" count="1" selected="0">
            <x v="3"/>
          </reference>
          <reference field="12" count="1" selected="0">
            <x v="150"/>
          </reference>
          <reference field="41" count="1" selected="0">
            <x v="26"/>
          </reference>
          <reference field="46" count="0"/>
        </references>
      </pivotArea>
    </format>
    <format dxfId="847">
      <pivotArea dataOnly="0" labelOnly="1" outline="0" fieldPosition="0">
        <references count="4">
          <reference field="8" count="1" selected="0">
            <x v="21"/>
          </reference>
          <reference field="12" count="1" selected="0">
            <x v="65"/>
          </reference>
          <reference field="41" count="1" selected="0">
            <x v="28"/>
          </reference>
          <reference field="46" count="0"/>
        </references>
      </pivotArea>
    </format>
    <format dxfId="846">
      <pivotArea dataOnly="0" labelOnly="1" outline="0" fieldPosition="0">
        <references count="4">
          <reference field="8" count="1" selected="0">
            <x v="21"/>
          </reference>
          <reference field="12" count="1" selected="0">
            <x v="87"/>
          </reference>
          <reference field="41" count="1" selected="0">
            <x v="27"/>
          </reference>
          <reference field="46" count="0"/>
        </references>
      </pivotArea>
    </format>
    <format dxfId="845">
      <pivotArea dataOnly="0" labelOnly="1" outline="0" fieldPosition="0">
        <references count="2">
          <reference field="8" count="1" selected="0">
            <x v="3"/>
          </reference>
          <reference field="12" count="1">
            <x v="150"/>
          </reference>
        </references>
      </pivotArea>
    </format>
    <format dxfId="844">
      <pivotArea dataOnly="0" labelOnly="1" outline="0" fieldPosition="0">
        <references count="2">
          <reference field="8" count="1" selected="0">
            <x v="21"/>
          </reference>
          <reference field="12" count="2">
            <x v="65"/>
            <x v="87"/>
          </reference>
        </references>
      </pivotArea>
    </format>
    <format dxfId="843">
      <pivotArea dataOnly="0" labelOnly="1" outline="0" fieldPosition="0">
        <references count="3">
          <reference field="8" count="1" selected="0">
            <x v="3"/>
          </reference>
          <reference field="12" count="1" selected="0">
            <x v="150"/>
          </reference>
          <reference field="41" count="1">
            <x v="26"/>
          </reference>
        </references>
      </pivotArea>
    </format>
    <format dxfId="842">
      <pivotArea dataOnly="0" labelOnly="1" outline="0" fieldPosition="0">
        <references count="3">
          <reference field="8" count="1" selected="0">
            <x v="21"/>
          </reference>
          <reference field="12" count="1" selected="0">
            <x v="65"/>
          </reference>
          <reference field="41" count="1">
            <x v="28"/>
          </reference>
        </references>
      </pivotArea>
    </format>
    <format dxfId="841">
      <pivotArea dataOnly="0" labelOnly="1" outline="0" fieldPosition="0">
        <references count="3">
          <reference field="8" count="1" selected="0">
            <x v="21"/>
          </reference>
          <reference field="12" count="1" selected="0">
            <x v="87"/>
          </reference>
          <reference field="41" count="1">
            <x v="27"/>
          </reference>
        </references>
      </pivotArea>
    </format>
    <format dxfId="840">
      <pivotArea dataOnly="0" labelOnly="1" outline="0" fieldPosition="0">
        <references count="4">
          <reference field="8" count="1" selected="0">
            <x v="3"/>
          </reference>
          <reference field="12" count="1" selected="0">
            <x v="150"/>
          </reference>
          <reference field="41" count="1" selected="0">
            <x v="26"/>
          </reference>
          <reference field="46" count="0"/>
        </references>
      </pivotArea>
    </format>
    <format dxfId="839">
      <pivotArea dataOnly="0" labelOnly="1" outline="0" fieldPosition="0">
        <references count="4">
          <reference field="8" count="1" selected="0">
            <x v="21"/>
          </reference>
          <reference field="12" count="1" selected="0">
            <x v="65"/>
          </reference>
          <reference field="41" count="1" selected="0">
            <x v="28"/>
          </reference>
          <reference field="46" count="0"/>
        </references>
      </pivotArea>
    </format>
    <format dxfId="838">
      <pivotArea dataOnly="0" labelOnly="1" outline="0" fieldPosition="0">
        <references count="4">
          <reference field="8" count="1" selected="0">
            <x v="21"/>
          </reference>
          <reference field="12" count="1" selected="0">
            <x v="87"/>
          </reference>
          <reference field="41" count="1" selected="0">
            <x v="27"/>
          </reference>
          <reference field="46" count="0"/>
        </references>
      </pivotArea>
    </format>
    <format dxfId="837">
      <pivotArea dataOnly="0" labelOnly="1" outline="0" fieldPosition="0">
        <references count="3">
          <reference field="8" count="1" selected="0">
            <x v="3"/>
          </reference>
          <reference field="12" count="1" selected="0">
            <x v="150"/>
          </reference>
          <reference field="41" count="1">
            <x v="26"/>
          </reference>
        </references>
      </pivotArea>
    </format>
    <format dxfId="836">
      <pivotArea dataOnly="0" labelOnly="1" outline="0" fieldPosition="0">
        <references count="3">
          <reference field="8" count="1" selected="0">
            <x v="21"/>
          </reference>
          <reference field="12" count="1" selected="0">
            <x v="65"/>
          </reference>
          <reference field="41" count="1">
            <x v="28"/>
          </reference>
        </references>
      </pivotArea>
    </format>
    <format dxfId="835">
      <pivotArea dataOnly="0" labelOnly="1" outline="0" fieldPosition="0">
        <references count="3">
          <reference field="8" count="1" selected="0">
            <x v="21"/>
          </reference>
          <reference field="12" count="1" selected="0">
            <x v="87"/>
          </reference>
          <reference field="41" count="1">
            <x v="27"/>
          </reference>
        </references>
      </pivotArea>
    </format>
    <format dxfId="834">
      <pivotArea dataOnly="0" labelOnly="1" outline="0" fieldPosition="0">
        <references count="4">
          <reference field="8" count="1" selected="0">
            <x v="3"/>
          </reference>
          <reference field="12" count="1" selected="0">
            <x v="150"/>
          </reference>
          <reference field="41" count="1" selected="0">
            <x v="26"/>
          </reference>
          <reference field="46" count="0"/>
        </references>
      </pivotArea>
    </format>
    <format dxfId="833">
      <pivotArea dataOnly="0" labelOnly="1" outline="0" fieldPosition="0">
        <references count="4">
          <reference field="8" count="1" selected="0">
            <x v="21"/>
          </reference>
          <reference field="12" count="1" selected="0">
            <x v="65"/>
          </reference>
          <reference field="41" count="1" selected="0">
            <x v="28"/>
          </reference>
          <reference field="46" count="0"/>
        </references>
      </pivotArea>
    </format>
    <format dxfId="832">
      <pivotArea dataOnly="0" labelOnly="1" outline="0" fieldPosition="0">
        <references count="4">
          <reference field="8" count="1" selected="0">
            <x v="21"/>
          </reference>
          <reference field="12" count="1" selected="0">
            <x v="87"/>
          </reference>
          <reference field="41" count="1" selected="0">
            <x v="27"/>
          </reference>
          <reference field="46" count="0"/>
        </references>
      </pivotArea>
    </format>
    <format dxfId="831">
      <pivotArea field="8" type="button" dataOnly="0" labelOnly="1" outline="0" axis="axisRow" fieldPosition="0"/>
    </format>
    <format dxfId="830">
      <pivotArea field="1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Tabla 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21" firstHeaderRow="1" firstDataRow="1" firstDataCol="4" rowPageCount="1" colPageCount="1"/>
  <pivotFields count="5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1">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x="194"/>
        <item x="6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x="57"/>
        <item x="13"/>
        <item x="101"/>
        <item x="200"/>
        <item x="201"/>
        <item x="126"/>
        <item x="127"/>
        <item x="158"/>
        <item x="140"/>
        <item x="181"/>
        <item x="193"/>
        <item x="190"/>
        <item x="83"/>
        <item x="84"/>
        <item x="80"/>
        <item x="111"/>
        <item x="131"/>
        <item x="129"/>
        <item x="17"/>
        <item x="18"/>
        <item x="188"/>
        <item x="160"/>
        <item x="161"/>
        <item x="156"/>
        <item x="145"/>
        <item x="162"/>
        <item x="27"/>
        <item x="28"/>
        <item x="105"/>
        <item x="229"/>
        <item x="228"/>
        <item x="108"/>
        <item x="182"/>
        <item x="174"/>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95">
        <item x="1"/>
        <item x="89"/>
        <item x="32"/>
        <item x="34"/>
        <item x="66"/>
        <item x="61"/>
        <item x="56"/>
        <item x="58"/>
        <item x="19"/>
        <item x="21"/>
        <item x="8"/>
        <item x="33"/>
        <item x="69"/>
        <item x="3"/>
        <item x="71"/>
        <item x="86"/>
        <item x="60"/>
        <item x="83"/>
        <item x="13"/>
        <item x="6"/>
        <item x="11"/>
        <item x="63"/>
        <item x="4"/>
        <item x="14"/>
        <item x="55"/>
        <item x="17"/>
        <item x="81"/>
        <item x="53"/>
        <item x="36"/>
        <item x="2"/>
        <item x="82"/>
        <item x="12"/>
        <item x="9"/>
        <item x="27"/>
        <item x="87"/>
        <item x="49"/>
        <item x="25"/>
        <item x="30"/>
        <item x="80"/>
        <item x="79"/>
        <item x="7"/>
        <item x="29"/>
        <item x="54"/>
        <item x="5"/>
        <item x="68"/>
        <item x="26"/>
        <item x="31"/>
        <item x="70"/>
        <item x="52"/>
        <item x="24"/>
        <item x="28"/>
        <item x="77"/>
        <item h="1" x="93"/>
        <item x="0"/>
        <item h="1" x="76"/>
        <item h="1" x="35"/>
        <item h="1" x="65"/>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39"/>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95"/>
      </items>
    </pivotField>
    <pivotField compact="0" outline="0" showAll="0" defaultSubtotal="0"/>
    <pivotField compact="0" outline="0" showAll="0" defaultSubtotal="0"/>
    <pivotField compact="0" outline="0" showAll="0"/>
    <pivotField name="DESEMPEÑO CUMPLIMIENTO " compact="0" outline="0" showAll="0" defaultSubtotal="0">
      <items count="10">
        <item x="4"/>
        <item h="1" x="1"/>
        <item h="1" x="5"/>
        <item h="1" x="0"/>
        <item h="1" x="3"/>
        <item h="1" x="2"/>
        <item h="1" x="6"/>
        <item h="1" x="9"/>
        <item h="1" x="7"/>
        <item h="1" x="8"/>
      </items>
    </pivotField>
    <pivotField axis="axisRow" compact="0" outline="0" showAll="0" defaultSubtotal="0">
      <items count="9">
        <item x="3"/>
        <item h="1" x="1"/>
        <item h="1" x="7"/>
        <item h="1" x="6"/>
        <item h="1" x="4"/>
        <item h="1" x="2"/>
        <item h="1" x="0"/>
        <item h="1" x="8"/>
        <item h="1" x="5"/>
      </items>
    </pivotField>
    <pivotField compact="0" outline="0" showAll="0" defaultSubtotal="0"/>
    <pivotField compact="0" outline="0" showAll="0" defaultSubtotal="0"/>
    <pivotField compact="0" outline="0" showAll="0"/>
    <pivotField compact="0" outline="0" showAll="0"/>
  </pivotFields>
  <rowFields count="4">
    <field x="8"/>
    <field x="12"/>
    <field x="41"/>
    <field x="46"/>
  </rowFields>
  <rowItems count="11">
    <i>
      <x v="3"/>
      <x v="209"/>
      <x v="22"/>
      <x/>
    </i>
    <i>
      <x v="14"/>
      <x v="23"/>
      <x v="25"/>
      <x/>
    </i>
    <i>
      <x v="15"/>
      <x v="18"/>
      <x v="19"/>
      <x/>
    </i>
    <i>
      <x v="16"/>
      <x v="69"/>
      <x v="16"/>
      <x/>
    </i>
    <i>
      <x v="23"/>
      <x v="91"/>
      <x v="23"/>
      <x/>
    </i>
    <i r="1">
      <x v="101"/>
      <x v="18"/>
      <x/>
    </i>
    <i r="1">
      <x v="187"/>
      <x v="21"/>
      <x/>
    </i>
    <i r="1">
      <x v="200"/>
      <x v="24"/>
      <x/>
    </i>
    <i>
      <x v="24"/>
      <x v="128"/>
      <x v="20"/>
      <x/>
    </i>
    <i>
      <x v="25"/>
      <x v="129"/>
      <x v="17"/>
      <x/>
    </i>
    <i>
      <x v="35"/>
      <x v="150"/>
      <x v="15"/>
      <x/>
    </i>
  </rowItems>
  <colItems count="1">
    <i/>
  </colItems>
  <pageFields count="1">
    <pageField fld="14" hier="-1"/>
  </pageFields>
  <formats count="207">
    <format dxfId="829">
      <pivotArea field="22" type="button" dataOnly="0" labelOnly="1" outline="0"/>
    </format>
    <format dxfId="828">
      <pivotArea field="8" type="button" dataOnly="0" labelOnly="1" outline="0" axis="axisRow" fieldPosition="0"/>
    </format>
    <format dxfId="827">
      <pivotArea dataOnly="0" labelOnly="1" fieldPosition="0">
        <references count="1">
          <reference field="8" count="0"/>
        </references>
      </pivotArea>
    </format>
    <format dxfId="826">
      <pivotArea dataOnly="0" labelOnly="1" outline="0" fieldPosition="0">
        <references count="1">
          <reference field="12" count="0"/>
        </references>
      </pivotArea>
    </format>
    <format dxfId="825">
      <pivotArea dataOnly="0" labelOnly="1" fieldPosition="0">
        <references count="2">
          <reference field="8" count="1" selected="0">
            <x v="1"/>
          </reference>
          <reference field="12" count="2">
            <x v="28"/>
            <x v="155"/>
          </reference>
        </references>
      </pivotArea>
    </format>
    <format dxfId="824">
      <pivotArea dataOnly="0" labelOnly="1" fieldPosition="0">
        <references count="2">
          <reference field="8" count="1" selected="0">
            <x v="4"/>
          </reference>
          <reference field="12" count="1">
            <x v="149"/>
          </reference>
        </references>
      </pivotArea>
    </format>
    <format dxfId="823">
      <pivotArea dataOnly="0" labelOnly="1" fieldPosition="0">
        <references count="2">
          <reference field="8" count="1" selected="0">
            <x v="6"/>
          </reference>
          <reference field="12" count="2">
            <x v="13"/>
            <x v="195"/>
          </reference>
        </references>
      </pivotArea>
    </format>
    <format dxfId="822">
      <pivotArea dataOnly="0" labelOnly="1" fieldPosition="0">
        <references count="2">
          <reference field="8" count="1" selected="0">
            <x v="7"/>
          </reference>
          <reference field="12" count="2">
            <x v="32"/>
            <x v="36"/>
          </reference>
        </references>
      </pivotArea>
    </format>
    <format dxfId="821">
      <pivotArea dataOnly="0" labelOnly="1" fieldPosition="0">
        <references count="2">
          <reference field="8" count="1" selected="0">
            <x v="10"/>
          </reference>
          <reference field="12" count="2">
            <x v="71"/>
            <x v="120"/>
          </reference>
        </references>
      </pivotArea>
    </format>
    <format dxfId="820">
      <pivotArea dataOnly="0" labelOnly="1" fieldPosition="0">
        <references count="2">
          <reference field="8" count="1" selected="0">
            <x v="11"/>
          </reference>
          <reference field="12" count="1">
            <x v="80"/>
          </reference>
        </references>
      </pivotArea>
    </format>
    <format dxfId="819">
      <pivotArea dataOnly="0" labelOnly="1" fieldPosition="0">
        <references count="2">
          <reference field="8" count="1" selected="0">
            <x v="13"/>
          </reference>
          <reference field="12" count="2">
            <x v="117"/>
            <x v="138"/>
          </reference>
        </references>
      </pivotArea>
    </format>
    <format dxfId="818">
      <pivotArea dataOnly="0" labelOnly="1" fieldPosition="0">
        <references count="2">
          <reference field="8" count="1" selected="0">
            <x v="14"/>
          </reference>
          <reference field="12" count="1">
            <x v="42"/>
          </reference>
        </references>
      </pivotArea>
    </format>
    <format dxfId="817">
      <pivotArea dataOnly="0" labelOnly="1" fieldPosition="0">
        <references count="2">
          <reference field="8" count="1" selected="0">
            <x v="18"/>
          </reference>
          <reference field="12" count="1">
            <x v="24"/>
          </reference>
        </references>
      </pivotArea>
    </format>
    <format dxfId="816">
      <pivotArea dataOnly="0" labelOnly="1" fieldPosition="0">
        <references count="2">
          <reference field="8" count="1" selected="0">
            <x v="19"/>
          </reference>
          <reference field="12" count="2">
            <x v="43"/>
            <x v="44"/>
          </reference>
        </references>
      </pivotArea>
    </format>
    <format dxfId="815">
      <pivotArea dataOnly="0" labelOnly="1" fieldPosition="0">
        <references count="2">
          <reference field="8" count="1" selected="0">
            <x v="23"/>
          </reference>
          <reference field="12" count="6">
            <x v="83"/>
            <x v="88"/>
            <x v="101"/>
            <x v="124"/>
            <x v="140"/>
            <x v="158"/>
          </reference>
        </references>
      </pivotArea>
    </format>
    <format dxfId="814">
      <pivotArea dataOnly="0" labelOnly="1" fieldPosition="0">
        <references count="2">
          <reference field="8" count="1" selected="0">
            <x v="24"/>
          </reference>
          <reference field="12" count="4">
            <x v="30"/>
            <x v="31"/>
            <x v="35"/>
            <x v="137"/>
          </reference>
        </references>
      </pivotArea>
    </format>
    <format dxfId="813">
      <pivotArea dataOnly="0" labelOnly="1" fieldPosition="0">
        <references count="2">
          <reference field="8" count="1" selected="0">
            <x v="26"/>
          </reference>
          <reference field="12" count="1">
            <x v="29"/>
          </reference>
        </references>
      </pivotArea>
    </format>
    <format dxfId="812">
      <pivotArea dataOnly="0" labelOnly="1" fieldPosition="0">
        <references count="2">
          <reference field="8" count="1" selected="0">
            <x v="36"/>
          </reference>
          <reference field="12" count="3">
            <x v="6"/>
            <x v="8"/>
            <x v="39"/>
          </reference>
        </references>
      </pivotArea>
    </format>
    <format dxfId="811">
      <pivotArea dataOnly="0" labelOnly="1" fieldPosition="0">
        <references count="1">
          <reference field="8" count="1">
            <x v="1"/>
          </reference>
        </references>
      </pivotArea>
    </format>
    <format dxfId="810">
      <pivotArea dataOnly="0" labelOnly="1" fieldPosition="0">
        <references count="1">
          <reference field="8" count="1">
            <x v="18"/>
          </reference>
        </references>
      </pivotArea>
    </format>
    <format dxfId="809">
      <pivotArea dataOnly="0" outline="0" fieldPosition="0">
        <references count="1">
          <reference field="8" count="1">
            <x v="23"/>
          </reference>
        </references>
      </pivotArea>
    </format>
    <format dxfId="808">
      <pivotArea dataOnly="0" labelOnly="1" offset="A256" fieldPosition="0">
        <references count="1">
          <reference field="8" count="1">
            <x v="26"/>
          </reference>
        </references>
      </pivotArea>
    </format>
    <format dxfId="807">
      <pivotArea dataOnly="0" labelOnly="1" fieldPosition="0">
        <references count="1">
          <reference field="8" count="12">
            <x v="1"/>
            <x v="4"/>
            <x v="6"/>
            <x v="7"/>
            <x v="10"/>
            <x v="11"/>
            <x v="13"/>
            <x v="14"/>
            <x v="18"/>
            <x v="19"/>
            <x v="23"/>
            <x v="24"/>
          </reference>
        </references>
      </pivotArea>
    </format>
    <format dxfId="806">
      <pivotArea dataOnly="0" labelOnly="1" fieldPosition="0">
        <references count="1">
          <reference field="8" count="1">
            <x v="36"/>
          </reference>
        </references>
      </pivotArea>
    </format>
    <format dxfId="805">
      <pivotArea field="45" type="button" dataOnly="0" labelOnly="1" outline="0"/>
    </format>
    <format dxfId="804">
      <pivotArea field="45" type="button" dataOnly="0" labelOnly="1" outline="0"/>
    </format>
    <format dxfId="803">
      <pivotArea field="40" type="button" dataOnly="0" labelOnly="1" outline="0"/>
    </format>
    <format dxfId="802">
      <pivotArea field="40" type="button" dataOnly="0" labelOnly="1" outline="0"/>
    </format>
    <format dxfId="801">
      <pivotArea field="45" type="button" dataOnly="0" labelOnly="1" outline="0"/>
    </format>
    <format dxfId="800">
      <pivotArea field="45" type="button" dataOnly="0" labelOnly="1" outline="0"/>
    </format>
    <format dxfId="799">
      <pivotArea field="45" type="button" dataOnly="0" labelOnly="1" outline="0"/>
    </format>
    <format dxfId="798">
      <pivotArea field="45" type="button" dataOnly="0" labelOnly="1" outline="0"/>
    </format>
    <format dxfId="797">
      <pivotArea field="40" type="button" dataOnly="0" labelOnly="1" outline="0"/>
    </format>
    <format dxfId="796">
      <pivotArea field="18" type="button" dataOnly="0" labelOnly="1" outline="0"/>
    </format>
    <format dxfId="795">
      <pivotArea field="45" type="button" dataOnly="0" labelOnly="1" outline="0"/>
    </format>
    <format dxfId="794">
      <pivotArea field="40" type="button" dataOnly="0" labelOnly="1" outline="0"/>
    </format>
    <format dxfId="793">
      <pivotArea field="45" type="button" dataOnly="0" labelOnly="1" outline="0"/>
    </format>
    <format dxfId="792">
      <pivotArea field="40" type="button" dataOnly="0" labelOnly="1" outline="0"/>
    </format>
    <format dxfId="791">
      <pivotArea dataOnly="0" labelOnly="1" fieldPosition="0">
        <references count="2">
          <reference field="8" count="1" selected="0">
            <x v="1"/>
          </reference>
          <reference field="12" count="1">
            <x v="28"/>
          </reference>
        </references>
      </pivotArea>
    </format>
    <format dxfId="790">
      <pivotArea dataOnly="0" labelOnly="1" fieldPosition="0">
        <references count="2">
          <reference field="8" count="1" selected="0">
            <x v="4"/>
          </reference>
          <reference field="12" count="1">
            <x v="149"/>
          </reference>
        </references>
      </pivotArea>
    </format>
    <format dxfId="789">
      <pivotArea dataOnly="0" labelOnly="1" fieldPosition="0">
        <references count="2">
          <reference field="8" count="1" selected="0">
            <x v="6"/>
          </reference>
          <reference field="12" count="1">
            <x v="13"/>
          </reference>
        </references>
      </pivotArea>
    </format>
    <format dxfId="788">
      <pivotArea dataOnly="0" labelOnly="1" fieldPosition="0">
        <references count="2">
          <reference field="8" count="1" selected="0">
            <x v="7"/>
          </reference>
          <reference field="12" count="2">
            <x v="32"/>
            <x v="36"/>
          </reference>
        </references>
      </pivotArea>
    </format>
    <format dxfId="787">
      <pivotArea dataOnly="0" labelOnly="1" fieldPosition="0">
        <references count="2">
          <reference field="8" count="1" selected="0">
            <x v="10"/>
          </reference>
          <reference field="12" count="2">
            <x v="71"/>
            <x v="120"/>
          </reference>
        </references>
      </pivotArea>
    </format>
    <format dxfId="786">
      <pivotArea dataOnly="0" labelOnly="1" fieldPosition="0">
        <references count="2">
          <reference field="8" count="1" selected="0">
            <x v="11"/>
          </reference>
          <reference field="12" count="1">
            <x v="80"/>
          </reference>
        </references>
      </pivotArea>
    </format>
    <format dxfId="785">
      <pivotArea dataOnly="0" labelOnly="1" fieldPosition="0">
        <references count="2">
          <reference field="8" count="1" selected="0">
            <x v="13"/>
          </reference>
          <reference field="12" count="2">
            <x v="117"/>
            <x v="138"/>
          </reference>
        </references>
      </pivotArea>
    </format>
    <format dxfId="784">
      <pivotArea dataOnly="0" labelOnly="1" fieldPosition="0">
        <references count="2">
          <reference field="8" count="1" selected="0">
            <x v="14"/>
          </reference>
          <reference field="12" count="1">
            <x v="42"/>
          </reference>
        </references>
      </pivotArea>
    </format>
    <format dxfId="783">
      <pivotArea dataOnly="0" labelOnly="1" fieldPosition="0">
        <references count="2">
          <reference field="8" count="1" selected="0">
            <x v="19"/>
          </reference>
          <reference field="12" count="2">
            <x v="43"/>
            <x v="44"/>
          </reference>
        </references>
      </pivotArea>
    </format>
    <format dxfId="782">
      <pivotArea dataOnly="0" labelOnly="1" fieldPosition="0">
        <references count="2">
          <reference field="8" count="1" selected="0">
            <x v="23"/>
          </reference>
          <reference field="12" count="6">
            <x v="83"/>
            <x v="88"/>
            <x v="101"/>
            <x v="124"/>
            <x v="140"/>
            <x v="158"/>
          </reference>
        </references>
      </pivotArea>
    </format>
    <format dxfId="781">
      <pivotArea dataOnly="0" labelOnly="1" fieldPosition="0">
        <references count="2">
          <reference field="8" count="1" selected="0">
            <x v="24"/>
          </reference>
          <reference field="12" count="3">
            <x v="30"/>
            <x v="35"/>
            <x v="137"/>
          </reference>
        </references>
      </pivotArea>
    </format>
    <format dxfId="780">
      <pivotArea dataOnly="0" labelOnly="1" fieldPosition="0">
        <references count="2">
          <reference field="8" count="1" selected="0">
            <x v="26"/>
          </reference>
          <reference field="12" count="1">
            <x v="29"/>
          </reference>
        </references>
      </pivotArea>
    </format>
    <format dxfId="779">
      <pivotArea dataOnly="0" labelOnly="1" fieldPosition="0">
        <references count="2">
          <reference field="8" count="1" selected="0">
            <x v="1"/>
          </reference>
          <reference field="12" count="1">
            <x v="28"/>
          </reference>
        </references>
      </pivotArea>
    </format>
    <format dxfId="778">
      <pivotArea dataOnly="0" labelOnly="1" fieldPosition="0">
        <references count="2">
          <reference field="8" count="1" selected="0">
            <x v="4"/>
          </reference>
          <reference field="12" count="1">
            <x v="149"/>
          </reference>
        </references>
      </pivotArea>
    </format>
    <format dxfId="777">
      <pivotArea dataOnly="0" labelOnly="1" fieldPosition="0">
        <references count="2">
          <reference field="8" count="1" selected="0">
            <x v="6"/>
          </reference>
          <reference field="12" count="1">
            <x v="13"/>
          </reference>
        </references>
      </pivotArea>
    </format>
    <format dxfId="776">
      <pivotArea dataOnly="0" labelOnly="1" fieldPosition="0">
        <references count="2">
          <reference field="8" count="1" selected="0">
            <x v="7"/>
          </reference>
          <reference field="12" count="2">
            <x v="32"/>
            <x v="36"/>
          </reference>
        </references>
      </pivotArea>
    </format>
    <format dxfId="775">
      <pivotArea dataOnly="0" labelOnly="1" fieldPosition="0">
        <references count="2">
          <reference field="8" count="1" selected="0">
            <x v="10"/>
          </reference>
          <reference field="12" count="2">
            <x v="71"/>
            <x v="120"/>
          </reference>
        </references>
      </pivotArea>
    </format>
    <format dxfId="774">
      <pivotArea dataOnly="0" labelOnly="1" fieldPosition="0">
        <references count="2">
          <reference field="8" count="1" selected="0">
            <x v="11"/>
          </reference>
          <reference field="12" count="1">
            <x v="80"/>
          </reference>
        </references>
      </pivotArea>
    </format>
    <format dxfId="773">
      <pivotArea dataOnly="0" labelOnly="1" fieldPosition="0">
        <references count="2">
          <reference field="8" count="1" selected="0">
            <x v="13"/>
          </reference>
          <reference field="12" count="2">
            <x v="117"/>
            <x v="138"/>
          </reference>
        </references>
      </pivotArea>
    </format>
    <format dxfId="772">
      <pivotArea dataOnly="0" labelOnly="1" fieldPosition="0">
        <references count="2">
          <reference field="8" count="1" selected="0">
            <x v="14"/>
          </reference>
          <reference field="12" count="1">
            <x v="42"/>
          </reference>
        </references>
      </pivotArea>
    </format>
    <format dxfId="771">
      <pivotArea dataOnly="0" labelOnly="1" fieldPosition="0">
        <references count="2">
          <reference field="8" count="1" selected="0">
            <x v="19"/>
          </reference>
          <reference field="12" count="2">
            <x v="43"/>
            <x v="44"/>
          </reference>
        </references>
      </pivotArea>
    </format>
    <format dxfId="770">
      <pivotArea dataOnly="0" labelOnly="1" fieldPosition="0">
        <references count="2">
          <reference field="8" count="1" selected="0">
            <x v="23"/>
          </reference>
          <reference field="12" count="6">
            <x v="83"/>
            <x v="88"/>
            <x v="101"/>
            <x v="124"/>
            <x v="140"/>
            <x v="158"/>
          </reference>
        </references>
      </pivotArea>
    </format>
    <format dxfId="769">
      <pivotArea dataOnly="0" labelOnly="1" fieldPosition="0">
        <references count="2">
          <reference field="8" count="1" selected="0">
            <x v="24"/>
          </reference>
          <reference field="12" count="3">
            <x v="30"/>
            <x v="35"/>
            <x v="137"/>
          </reference>
        </references>
      </pivotArea>
    </format>
    <format dxfId="768">
      <pivotArea dataOnly="0" labelOnly="1" fieldPosition="0">
        <references count="2">
          <reference field="8" count="1" selected="0">
            <x v="26"/>
          </reference>
          <reference field="12" count="1">
            <x v="29"/>
          </reference>
        </references>
      </pivotArea>
    </format>
    <format dxfId="767">
      <pivotArea field="45" type="button" dataOnly="0" labelOnly="1" outline="0"/>
    </format>
    <format dxfId="766">
      <pivotArea field="40" type="button" dataOnly="0" labelOnly="1" outline="0"/>
    </format>
    <format dxfId="765">
      <pivotArea field="18" type="button" dataOnly="0" labelOnly="1" outline="0"/>
    </format>
    <format dxfId="764">
      <pivotArea type="all" dataOnly="0" outline="0" fieldPosition="0"/>
    </format>
    <format dxfId="763">
      <pivotArea dataOnly="0" labelOnly="1" fieldPosition="0">
        <references count="1">
          <reference field="8" count="13">
            <x v="4"/>
            <x v="6"/>
            <x v="7"/>
            <x v="10"/>
            <x v="11"/>
            <x v="13"/>
            <x v="14"/>
            <x v="19"/>
            <x v="21"/>
            <x v="23"/>
            <x v="24"/>
            <x v="26"/>
            <x v="35"/>
          </reference>
        </references>
      </pivotArea>
    </format>
    <format dxfId="762">
      <pivotArea dataOnly="0" labelOnly="1" fieldPosition="0">
        <references count="2">
          <reference field="8" count="1" selected="0">
            <x v="4"/>
          </reference>
          <reference field="12" count="1">
            <x v="149"/>
          </reference>
        </references>
      </pivotArea>
    </format>
    <format dxfId="761">
      <pivotArea dataOnly="0" labelOnly="1" fieldPosition="0">
        <references count="2">
          <reference field="8" count="1" selected="0">
            <x v="6"/>
          </reference>
          <reference field="12" count="1">
            <x v="13"/>
          </reference>
        </references>
      </pivotArea>
    </format>
    <format dxfId="760">
      <pivotArea dataOnly="0" labelOnly="1" fieldPosition="0">
        <references count="2">
          <reference field="8" count="1" selected="0">
            <x v="7"/>
          </reference>
          <reference field="12" count="1">
            <x v="32"/>
          </reference>
        </references>
      </pivotArea>
    </format>
    <format dxfId="759">
      <pivotArea dataOnly="0" labelOnly="1" fieldPosition="0">
        <references count="2">
          <reference field="8" count="1" selected="0">
            <x v="10"/>
          </reference>
          <reference field="12" count="2">
            <x v="71"/>
            <x v="120"/>
          </reference>
        </references>
      </pivotArea>
    </format>
    <format dxfId="758">
      <pivotArea dataOnly="0" labelOnly="1" fieldPosition="0">
        <references count="2">
          <reference field="8" count="1" selected="0">
            <x v="11"/>
          </reference>
          <reference field="12" count="1">
            <x v="80"/>
          </reference>
        </references>
      </pivotArea>
    </format>
    <format dxfId="757">
      <pivotArea dataOnly="0" labelOnly="1" fieldPosition="0">
        <references count="2">
          <reference field="8" count="1" selected="0">
            <x v="13"/>
          </reference>
          <reference field="12" count="2">
            <x v="117"/>
            <x v="138"/>
          </reference>
        </references>
      </pivotArea>
    </format>
    <format dxfId="756">
      <pivotArea dataOnly="0" labelOnly="1" fieldPosition="0">
        <references count="2">
          <reference field="8" count="1" selected="0">
            <x v="14"/>
          </reference>
          <reference field="12" count="1">
            <x v="42"/>
          </reference>
        </references>
      </pivotArea>
    </format>
    <format dxfId="755">
      <pivotArea dataOnly="0" labelOnly="1" fieldPosition="0">
        <references count="2">
          <reference field="8" count="1" selected="0">
            <x v="19"/>
          </reference>
          <reference field="12" count="2">
            <x v="43"/>
            <x v="44"/>
          </reference>
        </references>
      </pivotArea>
    </format>
    <format dxfId="754">
      <pivotArea dataOnly="0" labelOnly="1" fieldPosition="0">
        <references count="2">
          <reference field="8" count="1" selected="0">
            <x v="21"/>
          </reference>
          <reference field="12" count="1">
            <x v="62"/>
          </reference>
        </references>
      </pivotArea>
    </format>
    <format dxfId="753">
      <pivotArea dataOnly="0" labelOnly="1" fieldPosition="0">
        <references count="2">
          <reference field="8" count="1" selected="0">
            <x v="23"/>
          </reference>
          <reference field="12" count="8">
            <x v="83"/>
            <x v="88"/>
            <x v="92"/>
            <x v="93"/>
            <x v="101"/>
            <x v="124"/>
            <x v="140"/>
            <x v="158"/>
          </reference>
        </references>
      </pivotArea>
    </format>
    <format dxfId="752">
      <pivotArea dataOnly="0" labelOnly="1" fieldPosition="0">
        <references count="2">
          <reference field="8" count="1" selected="0">
            <x v="24"/>
          </reference>
          <reference field="12" count="3">
            <x v="30"/>
            <x v="35"/>
            <x v="137"/>
          </reference>
        </references>
      </pivotArea>
    </format>
    <format dxfId="751">
      <pivotArea dataOnly="0" labelOnly="1" fieldPosition="0">
        <references count="2">
          <reference field="8" count="1" selected="0">
            <x v="26"/>
          </reference>
          <reference field="12" count="1">
            <x v="29"/>
          </reference>
        </references>
      </pivotArea>
    </format>
    <format dxfId="750">
      <pivotArea dataOnly="0" labelOnly="1" fieldPosition="0">
        <references count="2">
          <reference field="8" count="1" selected="0">
            <x v="35"/>
          </reference>
          <reference field="12" count="1">
            <x v="72"/>
          </reference>
        </references>
      </pivotArea>
    </format>
    <format dxfId="749">
      <pivotArea dataOnly="0" labelOnly="1" fieldPosition="0">
        <references count="1">
          <reference field="8" count="1">
            <x v="19"/>
          </reference>
        </references>
      </pivotArea>
    </format>
    <format dxfId="748">
      <pivotArea dataOnly="0" labelOnly="1" fieldPosition="0">
        <references count="1">
          <reference field="8" count="1">
            <x v="21"/>
          </reference>
        </references>
      </pivotArea>
    </format>
    <format dxfId="747">
      <pivotArea dataOnly="0" labelOnly="1" fieldPosition="0">
        <references count="1">
          <reference field="8" count="1">
            <x v="23"/>
          </reference>
        </references>
      </pivotArea>
    </format>
    <format dxfId="746">
      <pivotArea dataOnly="0" labelOnly="1" fieldPosition="0">
        <references count="1">
          <reference field="8" count="1">
            <x v="35"/>
          </reference>
        </references>
      </pivotArea>
    </format>
    <format dxfId="745">
      <pivotArea field="40" type="button" dataOnly="0" labelOnly="1" outline="0"/>
    </format>
    <format dxfId="744">
      <pivotArea field="45" type="button" dataOnly="0" labelOnly="1" outline="0"/>
    </format>
    <format dxfId="743">
      <pivotArea field="45" type="button" dataOnly="0" labelOnly="1" outline="0"/>
    </format>
    <format dxfId="742">
      <pivotArea field="41" type="button" dataOnly="0" labelOnly="1" outline="0" axis="axisRow" fieldPosition="2"/>
    </format>
    <format dxfId="741">
      <pivotArea field="46" type="button" dataOnly="0" labelOnly="1" outline="0" axis="axisRow" fieldPosition="3"/>
    </format>
    <format dxfId="740">
      <pivotArea dataOnly="0" labelOnly="1" outline="0" fieldPosition="0">
        <references count="3">
          <reference field="8" count="1" selected="0">
            <x v="3"/>
          </reference>
          <reference field="12" count="1" selected="0">
            <x v="209"/>
          </reference>
          <reference field="41" count="1">
            <x v="22"/>
          </reference>
        </references>
      </pivotArea>
    </format>
    <format dxfId="739">
      <pivotArea dataOnly="0" labelOnly="1" outline="0" fieldPosition="0">
        <references count="3">
          <reference field="8" count="1" selected="0">
            <x v="14"/>
          </reference>
          <reference field="12" count="1" selected="0">
            <x v="23"/>
          </reference>
          <reference field="41" count="1">
            <x v="25"/>
          </reference>
        </references>
      </pivotArea>
    </format>
    <format dxfId="738">
      <pivotArea dataOnly="0" labelOnly="1" outline="0" fieldPosition="0">
        <references count="3">
          <reference field="8" count="1" selected="0">
            <x v="15"/>
          </reference>
          <reference field="12" count="1" selected="0">
            <x v="18"/>
          </reference>
          <reference field="41" count="1">
            <x v="19"/>
          </reference>
        </references>
      </pivotArea>
    </format>
    <format dxfId="737">
      <pivotArea dataOnly="0" labelOnly="1" outline="0" fieldPosition="0">
        <references count="3">
          <reference field="8" count="1" selected="0">
            <x v="23"/>
          </reference>
          <reference field="12" count="1" selected="0">
            <x v="91"/>
          </reference>
          <reference field="41" count="1">
            <x v="23"/>
          </reference>
        </references>
      </pivotArea>
    </format>
    <format dxfId="736">
      <pivotArea dataOnly="0" labelOnly="1" outline="0" fieldPosition="0">
        <references count="3">
          <reference field="8" count="1" selected="0">
            <x v="23"/>
          </reference>
          <reference field="12" count="1" selected="0">
            <x v="101"/>
          </reference>
          <reference field="41" count="1">
            <x v="18"/>
          </reference>
        </references>
      </pivotArea>
    </format>
    <format dxfId="735">
      <pivotArea dataOnly="0" labelOnly="1" outline="0" fieldPosition="0">
        <references count="3">
          <reference field="8" count="1" selected="0">
            <x v="23"/>
          </reference>
          <reference field="12" count="1" selected="0">
            <x v="187"/>
          </reference>
          <reference field="41" count="1">
            <x v="21"/>
          </reference>
        </references>
      </pivotArea>
    </format>
    <format dxfId="734">
      <pivotArea dataOnly="0" labelOnly="1" outline="0" fieldPosition="0">
        <references count="3">
          <reference field="8" count="1" selected="0">
            <x v="23"/>
          </reference>
          <reference field="12" count="1" selected="0">
            <x v="200"/>
          </reference>
          <reference field="41" count="1">
            <x v="24"/>
          </reference>
        </references>
      </pivotArea>
    </format>
    <format dxfId="733">
      <pivotArea dataOnly="0" labelOnly="1" outline="0" fieldPosition="0">
        <references count="3">
          <reference field="8" count="1" selected="0">
            <x v="24"/>
          </reference>
          <reference field="12" count="1" selected="0">
            <x v="128"/>
          </reference>
          <reference field="41" count="1">
            <x v="20"/>
          </reference>
        </references>
      </pivotArea>
    </format>
    <format dxfId="732">
      <pivotArea dataOnly="0" labelOnly="1" outline="0" fieldPosition="0">
        <references count="3">
          <reference field="8" count="1" selected="0">
            <x v="25"/>
          </reference>
          <reference field="12" count="1" selected="0">
            <x v="129"/>
          </reference>
          <reference field="41" count="1">
            <x v="17"/>
          </reference>
        </references>
      </pivotArea>
    </format>
    <format dxfId="731">
      <pivotArea dataOnly="0" labelOnly="1" outline="0" fieldPosition="0">
        <references count="3">
          <reference field="8" count="1" selected="0">
            <x v="35"/>
          </reference>
          <reference field="12" count="1" selected="0">
            <x v="150"/>
          </reference>
          <reference field="41" count="1">
            <x v="15"/>
          </reference>
        </references>
      </pivotArea>
    </format>
    <format dxfId="730">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729">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728">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727">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726">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725">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724">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723">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722">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721">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720">
      <pivotArea field="41" type="button" dataOnly="0" labelOnly="1" outline="0" axis="axisRow" fieldPosition="2"/>
    </format>
    <format dxfId="719">
      <pivotArea field="46" type="button" dataOnly="0" labelOnly="1" outline="0" axis="axisRow" fieldPosition="3"/>
    </format>
    <format dxfId="718">
      <pivotArea dataOnly="0" labelOnly="1" outline="0" fieldPosition="0">
        <references count="3">
          <reference field="8" count="1" selected="0">
            <x v="3"/>
          </reference>
          <reference field="12" count="1" selected="0">
            <x v="209"/>
          </reference>
          <reference field="41" count="1">
            <x v="22"/>
          </reference>
        </references>
      </pivotArea>
    </format>
    <format dxfId="717">
      <pivotArea dataOnly="0" labelOnly="1" outline="0" fieldPosition="0">
        <references count="3">
          <reference field="8" count="1" selected="0">
            <x v="14"/>
          </reference>
          <reference field="12" count="1" selected="0">
            <x v="23"/>
          </reference>
          <reference field="41" count="1">
            <x v="25"/>
          </reference>
        </references>
      </pivotArea>
    </format>
    <format dxfId="716">
      <pivotArea dataOnly="0" labelOnly="1" outline="0" fieldPosition="0">
        <references count="3">
          <reference field="8" count="1" selected="0">
            <x v="15"/>
          </reference>
          <reference field="12" count="1" selected="0">
            <x v="18"/>
          </reference>
          <reference field="41" count="1">
            <x v="19"/>
          </reference>
        </references>
      </pivotArea>
    </format>
    <format dxfId="715">
      <pivotArea dataOnly="0" labelOnly="1" outline="0" fieldPosition="0">
        <references count="3">
          <reference field="8" count="1" selected="0">
            <x v="23"/>
          </reference>
          <reference field="12" count="1" selected="0">
            <x v="91"/>
          </reference>
          <reference field="41" count="1">
            <x v="23"/>
          </reference>
        </references>
      </pivotArea>
    </format>
    <format dxfId="714">
      <pivotArea dataOnly="0" labelOnly="1" outline="0" fieldPosition="0">
        <references count="3">
          <reference field="8" count="1" selected="0">
            <x v="23"/>
          </reference>
          <reference field="12" count="1" selected="0">
            <x v="101"/>
          </reference>
          <reference field="41" count="1">
            <x v="18"/>
          </reference>
        </references>
      </pivotArea>
    </format>
    <format dxfId="713">
      <pivotArea dataOnly="0" labelOnly="1" outline="0" fieldPosition="0">
        <references count="3">
          <reference field="8" count="1" selected="0">
            <x v="23"/>
          </reference>
          <reference field="12" count="1" selected="0">
            <x v="187"/>
          </reference>
          <reference field="41" count="1">
            <x v="21"/>
          </reference>
        </references>
      </pivotArea>
    </format>
    <format dxfId="712">
      <pivotArea dataOnly="0" labelOnly="1" outline="0" fieldPosition="0">
        <references count="3">
          <reference field="8" count="1" selected="0">
            <x v="23"/>
          </reference>
          <reference field="12" count="1" selected="0">
            <x v="200"/>
          </reference>
          <reference field="41" count="1">
            <x v="24"/>
          </reference>
        </references>
      </pivotArea>
    </format>
    <format dxfId="711">
      <pivotArea dataOnly="0" labelOnly="1" outline="0" fieldPosition="0">
        <references count="3">
          <reference field="8" count="1" selected="0">
            <x v="24"/>
          </reference>
          <reference field="12" count="1" selected="0">
            <x v="128"/>
          </reference>
          <reference field="41" count="1">
            <x v="20"/>
          </reference>
        </references>
      </pivotArea>
    </format>
    <format dxfId="710">
      <pivotArea dataOnly="0" labelOnly="1" outline="0" fieldPosition="0">
        <references count="3">
          <reference field="8" count="1" selected="0">
            <x v="25"/>
          </reference>
          <reference field="12" count="1" selected="0">
            <x v="129"/>
          </reference>
          <reference field="41" count="1">
            <x v="17"/>
          </reference>
        </references>
      </pivotArea>
    </format>
    <format dxfId="709">
      <pivotArea dataOnly="0" labelOnly="1" outline="0" fieldPosition="0">
        <references count="3">
          <reference field="8" count="1" selected="0">
            <x v="35"/>
          </reference>
          <reference field="12" count="1" selected="0">
            <x v="150"/>
          </reference>
          <reference field="41" count="1">
            <x v="15"/>
          </reference>
        </references>
      </pivotArea>
    </format>
    <format dxfId="708">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707">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706">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705">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704">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703">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702">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701">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700">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99">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98">
      <pivotArea field="41" type="button" dataOnly="0" labelOnly="1" outline="0" axis="axisRow" fieldPosition="2"/>
    </format>
    <format dxfId="697">
      <pivotArea field="46" type="button" dataOnly="0" labelOnly="1" outline="0" axis="axisRow" fieldPosition="3"/>
    </format>
    <format dxfId="696">
      <pivotArea dataOnly="0" labelOnly="1" outline="0" fieldPosition="0">
        <references count="3">
          <reference field="8" count="1" selected="0">
            <x v="3"/>
          </reference>
          <reference field="12" count="1" selected="0">
            <x v="209"/>
          </reference>
          <reference field="41" count="1">
            <x v="22"/>
          </reference>
        </references>
      </pivotArea>
    </format>
    <format dxfId="695">
      <pivotArea dataOnly="0" labelOnly="1" outline="0" fieldPosition="0">
        <references count="3">
          <reference field="8" count="1" selected="0">
            <x v="14"/>
          </reference>
          <reference field="12" count="1" selected="0">
            <x v="23"/>
          </reference>
          <reference field="41" count="1">
            <x v="25"/>
          </reference>
        </references>
      </pivotArea>
    </format>
    <format dxfId="694">
      <pivotArea dataOnly="0" labelOnly="1" outline="0" fieldPosition="0">
        <references count="3">
          <reference field="8" count="1" selected="0">
            <x v="15"/>
          </reference>
          <reference field="12" count="1" selected="0">
            <x v="18"/>
          </reference>
          <reference field="41" count="1">
            <x v="19"/>
          </reference>
        </references>
      </pivotArea>
    </format>
    <format dxfId="693">
      <pivotArea dataOnly="0" labelOnly="1" outline="0" fieldPosition="0">
        <references count="3">
          <reference field="8" count="1" selected="0">
            <x v="23"/>
          </reference>
          <reference field="12" count="1" selected="0">
            <x v="91"/>
          </reference>
          <reference field="41" count="1">
            <x v="23"/>
          </reference>
        </references>
      </pivotArea>
    </format>
    <format dxfId="692">
      <pivotArea dataOnly="0" labelOnly="1" outline="0" fieldPosition="0">
        <references count="3">
          <reference field="8" count="1" selected="0">
            <x v="23"/>
          </reference>
          <reference field="12" count="1" selected="0">
            <x v="101"/>
          </reference>
          <reference field="41" count="1">
            <x v="18"/>
          </reference>
        </references>
      </pivotArea>
    </format>
    <format dxfId="691">
      <pivotArea dataOnly="0" labelOnly="1" outline="0" fieldPosition="0">
        <references count="3">
          <reference field="8" count="1" selected="0">
            <x v="23"/>
          </reference>
          <reference field="12" count="1" selected="0">
            <x v="187"/>
          </reference>
          <reference field="41" count="1">
            <x v="21"/>
          </reference>
        </references>
      </pivotArea>
    </format>
    <format dxfId="690">
      <pivotArea dataOnly="0" labelOnly="1" outline="0" fieldPosition="0">
        <references count="3">
          <reference field="8" count="1" selected="0">
            <x v="23"/>
          </reference>
          <reference field="12" count="1" selected="0">
            <x v="200"/>
          </reference>
          <reference field="41" count="1">
            <x v="24"/>
          </reference>
        </references>
      </pivotArea>
    </format>
    <format dxfId="689">
      <pivotArea dataOnly="0" labelOnly="1" outline="0" fieldPosition="0">
        <references count="3">
          <reference field="8" count="1" selected="0">
            <x v="24"/>
          </reference>
          <reference field="12" count="1" selected="0">
            <x v="128"/>
          </reference>
          <reference field="41" count="1">
            <x v="20"/>
          </reference>
        </references>
      </pivotArea>
    </format>
    <format dxfId="688">
      <pivotArea dataOnly="0" labelOnly="1" outline="0" fieldPosition="0">
        <references count="3">
          <reference field="8" count="1" selected="0">
            <x v="25"/>
          </reference>
          <reference field="12" count="1" selected="0">
            <x v="129"/>
          </reference>
          <reference field="41" count="1">
            <x v="17"/>
          </reference>
        </references>
      </pivotArea>
    </format>
    <format dxfId="687">
      <pivotArea dataOnly="0" labelOnly="1" outline="0" fieldPosition="0">
        <references count="3">
          <reference field="8" count="1" selected="0">
            <x v="35"/>
          </reference>
          <reference field="12" count="1" selected="0">
            <x v="150"/>
          </reference>
          <reference field="41" count="1">
            <x v="15"/>
          </reference>
        </references>
      </pivotArea>
    </format>
    <format dxfId="686">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685">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684">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683">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682">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681">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680">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679">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678">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77">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76">
      <pivotArea field="41" type="button" dataOnly="0" labelOnly="1" outline="0" axis="axisRow" fieldPosition="2"/>
    </format>
    <format dxfId="675">
      <pivotArea field="46" type="button" dataOnly="0" labelOnly="1" outline="0" axis="axisRow" fieldPosition="3"/>
    </format>
    <format dxfId="674">
      <pivotArea dataOnly="0" labelOnly="1" outline="0" fieldPosition="0">
        <references count="1">
          <reference field="12" count="0"/>
        </references>
      </pivotArea>
    </format>
    <format dxfId="673">
      <pivotArea field="8" type="button" dataOnly="0" labelOnly="1" outline="0" axis="axisRow" fieldPosition="0"/>
    </format>
    <format dxfId="672">
      <pivotArea field="12" type="button" dataOnly="0" labelOnly="1" outline="0" axis="axisRow" fieldPosition="1"/>
    </format>
    <format dxfId="671">
      <pivotArea field="8" type="button" dataOnly="0" labelOnly="1" outline="0" axis="axisRow" fieldPosition="0"/>
    </format>
    <format dxfId="670">
      <pivotArea field="12" type="button" dataOnly="0" labelOnly="1" outline="0" axis="axisRow" fieldPosition="1"/>
    </format>
    <format dxfId="669">
      <pivotArea field="41" type="button" dataOnly="0" labelOnly="1" outline="0" axis="axisRow" fieldPosition="2"/>
    </format>
    <format dxfId="668">
      <pivotArea field="46" type="button" dataOnly="0" labelOnly="1" outline="0" axis="axisRow" fieldPosition="3"/>
    </format>
    <format dxfId="667">
      <pivotArea dataOnly="0" labelOnly="1" outline="0" fieldPosition="0">
        <references count="3">
          <reference field="8" count="1" selected="0">
            <x v="3"/>
          </reference>
          <reference field="12" count="1" selected="0">
            <x v="209"/>
          </reference>
          <reference field="41" count="1">
            <x v="22"/>
          </reference>
        </references>
      </pivotArea>
    </format>
    <format dxfId="666">
      <pivotArea dataOnly="0" labelOnly="1" outline="0" fieldPosition="0">
        <references count="3">
          <reference field="8" count="1" selected="0">
            <x v="14"/>
          </reference>
          <reference field="12" count="1" selected="0">
            <x v="23"/>
          </reference>
          <reference field="41" count="1">
            <x v="25"/>
          </reference>
        </references>
      </pivotArea>
    </format>
    <format dxfId="665">
      <pivotArea dataOnly="0" labelOnly="1" outline="0" fieldPosition="0">
        <references count="3">
          <reference field="8" count="1" selected="0">
            <x v="15"/>
          </reference>
          <reference field="12" count="1" selected="0">
            <x v="18"/>
          </reference>
          <reference field="41" count="1">
            <x v="19"/>
          </reference>
        </references>
      </pivotArea>
    </format>
    <format dxfId="664">
      <pivotArea dataOnly="0" labelOnly="1" outline="0" fieldPosition="0">
        <references count="3">
          <reference field="8" count="1" selected="0">
            <x v="16"/>
          </reference>
          <reference field="12" count="1" selected="0">
            <x v="69"/>
          </reference>
          <reference field="41" count="1">
            <x v="16"/>
          </reference>
        </references>
      </pivotArea>
    </format>
    <format dxfId="663">
      <pivotArea dataOnly="0" labelOnly="1" outline="0" fieldPosition="0">
        <references count="3">
          <reference field="8" count="1" selected="0">
            <x v="23"/>
          </reference>
          <reference field="12" count="1" selected="0">
            <x v="91"/>
          </reference>
          <reference field="41" count="1">
            <x v="23"/>
          </reference>
        </references>
      </pivotArea>
    </format>
    <format dxfId="662">
      <pivotArea dataOnly="0" labelOnly="1" outline="0" fieldPosition="0">
        <references count="3">
          <reference field="8" count="1" selected="0">
            <x v="23"/>
          </reference>
          <reference field="12" count="1" selected="0">
            <x v="101"/>
          </reference>
          <reference field="41" count="1">
            <x v="18"/>
          </reference>
        </references>
      </pivotArea>
    </format>
    <format dxfId="661">
      <pivotArea dataOnly="0" labelOnly="1" outline="0" fieldPosition="0">
        <references count="3">
          <reference field="8" count="1" selected="0">
            <x v="23"/>
          </reference>
          <reference field="12" count="1" selected="0">
            <x v="187"/>
          </reference>
          <reference field="41" count="1">
            <x v="21"/>
          </reference>
        </references>
      </pivotArea>
    </format>
    <format dxfId="660">
      <pivotArea dataOnly="0" labelOnly="1" outline="0" fieldPosition="0">
        <references count="3">
          <reference field="8" count="1" selected="0">
            <x v="23"/>
          </reference>
          <reference field="12" count="1" selected="0">
            <x v="200"/>
          </reference>
          <reference field="41" count="1">
            <x v="24"/>
          </reference>
        </references>
      </pivotArea>
    </format>
    <format dxfId="659">
      <pivotArea dataOnly="0" labelOnly="1" outline="0" fieldPosition="0">
        <references count="3">
          <reference field="8" count="1" selected="0">
            <x v="24"/>
          </reference>
          <reference field="12" count="1" selected="0">
            <x v="128"/>
          </reference>
          <reference field="41" count="1">
            <x v="20"/>
          </reference>
        </references>
      </pivotArea>
    </format>
    <format dxfId="658">
      <pivotArea dataOnly="0" labelOnly="1" outline="0" fieldPosition="0">
        <references count="3">
          <reference field="8" count="1" selected="0">
            <x v="25"/>
          </reference>
          <reference field="12" count="1" selected="0">
            <x v="129"/>
          </reference>
          <reference field="41" count="1">
            <x v="17"/>
          </reference>
        </references>
      </pivotArea>
    </format>
    <format dxfId="657">
      <pivotArea dataOnly="0" labelOnly="1" outline="0" fieldPosition="0">
        <references count="3">
          <reference field="8" count="1" selected="0">
            <x v="35"/>
          </reference>
          <reference field="12" count="1" selected="0">
            <x v="150"/>
          </reference>
          <reference field="41" count="1">
            <x v="15"/>
          </reference>
        </references>
      </pivotArea>
    </format>
    <format dxfId="656">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655">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654">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653">
      <pivotArea dataOnly="0" labelOnly="1" outline="0" fieldPosition="0">
        <references count="4">
          <reference field="8" count="1" selected="0">
            <x v="16"/>
          </reference>
          <reference field="12" count="1" selected="0">
            <x v="69"/>
          </reference>
          <reference field="41" count="1" selected="0">
            <x v="16"/>
          </reference>
          <reference field="46" count="0"/>
        </references>
      </pivotArea>
    </format>
    <format dxfId="652">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651">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650">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649">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648">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647">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46">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45">
      <pivotArea dataOnly="0" labelOnly="1" outline="0" fieldPosition="0">
        <references count="3">
          <reference field="8" count="1" selected="0">
            <x v="3"/>
          </reference>
          <reference field="12" count="1" selected="0">
            <x v="209"/>
          </reference>
          <reference field="41" count="1">
            <x v="22"/>
          </reference>
        </references>
      </pivotArea>
    </format>
    <format dxfId="644">
      <pivotArea dataOnly="0" labelOnly="1" outline="0" fieldPosition="0">
        <references count="3">
          <reference field="8" count="1" selected="0">
            <x v="14"/>
          </reference>
          <reference field="12" count="1" selected="0">
            <x v="23"/>
          </reference>
          <reference field="41" count="1">
            <x v="25"/>
          </reference>
        </references>
      </pivotArea>
    </format>
    <format dxfId="643">
      <pivotArea dataOnly="0" labelOnly="1" outline="0" fieldPosition="0">
        <references count="3">
          <reference field="8" count="1" selected="0">
            <x v="15"/>
          </reference>
          <reference field="12" count="1" selected="0">
            <x v="18"/>
          </reference>
          <reference field="41" count="1">
            <x v="19"/>
          </reference>
        </references>
      </pivotArea>
    </format>
    <format dxfId="642">
      <pivotArea dataOnly="0" labelOnly="1" outline="0" fieldPosition="0">
        <references count="3">
          <reference field="8" count="1" selected="0">
            <x v="16"/>
          </reference>
          <reference field="12" count="1" selected="0">
            <x v="69"/>
          </reference>
          <reference field="41" count="1">
            <x v="16"/>
          </reference>
        </references>
      </pivotArea>
    </format>
    <format dxfId="641">
      <pivotArea dataOnly="0" labelOnly="1" outline="0" fieldPosition="0">
        <references count="3">
          <reference field="8" count="1" selected="0">
            <x v="23"/>
          </reference>
          <reference field="12" count="1" selected="0">
            <x v="91"/>
          </reference>
          <reference field="41" count="1">
            <x v="23"/>
          </reference>
        </references>
      </pivotArea>
    </format>
    <format dxfId="640">
      <pivotArea dataOnly="0" labelOnly="1" outline="0" fieldPosition="0">
        <references count="3">
          <reference field="8" count="1" selected="0">
            <x v="23"/>
          </reference>
          <reference field="12" count="1" selected="0">
            <x v="101"/>
          </reference>
          <reference field="41" count="1">
            <x v="18"/>
          </reference>
        </references>
      </pivotArea>
    </format>
    <format dxfId="639">
      <pivotArea dataOnly="0" labelOnly="1" outline="0" fieldPosition="0">
        <references count="3">
          <reference field="8" count="1" selected="0">
            <x v="23"/>
          </reference>
          <reference field="12" count="1" selected="0">
            <x v="187"/>
          </reference>
          <reference field="41" count="1">
            <x v="21"/>
          </reference>
        </references>
      </pivotArea>
    </format>
    <format dxfId="638">
      <pivotArea dataOnly="0" labelOnly="1" outline="0" fieldPosition="0">
        <references count="3">
          <reference field="8" count="1" selected="0">
            <x v="23"/>
          </reference>
          <reference field="12" count="1" selected="0">
            <x v="200"/>
          </reference>
          <reference field="41" count="1">
            <x v="24"/>
          </reference>
        </references>
      </pivotArea>
    </format>
    <format dxfId="637">
      <pivotArea dataOnly="0" labelOnly="1" outline="0" fieldPosition="0">
        <references count="3">
          <reference field="8" count="1" selected="0">
            <x v="24"/>
          </reference>
          <reference field="12" count="1" selected="0">
            <x v="128"/>
          </reference>
          <reference field="41" count="1">
            <x v="20"/>
          </reference>
        </references>
      </pivotArea>
    </format>
    <format dxfId="636">
      <pivotArea dataOnly="0" labelOnly="1" outline="0" fieldPosition="0">
        <references count="3">
          <reference field="8" count="1" selected="0">
            <x v="25"/>
          </reference>
          <reference field="12" count="1" selected="0">
            <x v="129"/>
          </reference>
          <reference field="41" count="1">
            <x v="17"/>
          </reference>
        </references>
      </pivotArea>
    </format>
    <format dxfId="635">
      <pivotArea dataOnly="0" labelOnly="1" outline="0" fieldPosition="0">
        <references count="3">
          <reference field="8" count="1" selected="0">
            <x v="35"/>
          </reference>
          <reference field="12" count="1" selected="0">
            <x v="150"/>
          </reference>
          <reference field="41" count="1">
            <x v="15"/>
          </reference>
        </references>
      </pivotArea>
    </format>
    <format dxfId="634">
      <pivotArea dataOnly="0" labelOnly="1" outline="0" fieldPosition="0">
        <references count="4">
          <reference field="8" count="1" selected="0">
            <x v="3"/>
          </reference>
          <reference field="12" count="1" selected="0">
            <x v="209"/>
          </reference>
          <reference field="41" count="1" selected="0">
            <x v="22"/>
          </reference>
          <reference field="46" count="0"/>
        </references>
      </pivotArea>
    </format>
    <format dxfId="633">
      <pivotArea dataOnly="0" labelOnly="1" outline="0" fieldPosition="0">
        <references count="4">
          <reference field="8" count="1" selected="0">
            <x v="14"/>
          </reference>
          <reference field="12" count="1" selected="0">
            <x v="23"/>
          </reference>
          <reference field="41" count="1" selected="0">
            <x v="25"/>
          </reference>
          <reference field="46" count="0"/>
        </references>
      </pivotArea>
    </format>
    <format dxfId="632">
      <pivotArea dataOnly="0" labelOnly="1" outline="0" fieldPosition="0">
        <references count="4">
          <reference field="8" count="1" selected="0">
            <x v="15"/>
          </reference>
          <reference field="12" count="1" selected="0">
            <x v="18"/>
          </reference>
          <reference field="41" count="1" selected="0">
            <x v="19"/>
          </reference>
          <reference field="46" count="0"/>
        </references>
      </pivotArea>
    </format>
    <format dxfId="631">
      <pivotArea dataOnly="0" labelOnly="1" outline="0" fieldPosition="0">
        <references count="4">
          <reference field="8" count="1" selected="0">
            <x v="16"/>
          </reference>
          <reference field="12" count="1" selected="0">
            <x v="69"/>
          </reference>
          <reference field="41" count="1" selected="0">
            <x v="16"/>
          </reference>
          <reference field="46" count="0"/>
        </references>
      </pivotArea>
    </format>
    <format dxfId="630">
      <pivotArea dataOnly="0" labelOnly="1" outline="0" fieldPosition="0">
        <references count="4">
          <reference field="8" count="1" selected="0">
            <x v="23"/>
          </reference>
          <reference field="12" count="1" selected="0">
            <x v="91"/>
          </reference>
          <reference field="41" count="1" selected="0">
            <x v="23"/>
          </reference>
          <reference field="46" count="0"/>
        </references>
      </pivotArea>
    </format>
    <format dxfId="629">
      <pivotArea dataOnly="0" labelOnly="1" outline="0" fieldPosition="0">
        <references count="4">
          <reference field="8" count="1" selected="0">
            <x v="23"/>
          </reference>
          <reference field="12" count="1" selected="0">
            <x v="101"/>
          </reference>
          <reference field="41" count="1" selected="0">
            <x v="18"/>
          </reference>
          <reference field="46" count="0"/>
        </references>
      </pivotArea>
    </format>
    <format dxfId="628">
      <pivotArea dataOnly="0" labelOnly="1" outline="0" fieldPosition="0">
        <references count="4">
          <reference field="8" count="1" selected="0">
            <x v="23"/>
          </reference>
          <reference field="12" count="1" selected="0">
            <x v="187"/>
          </reference>
          <reference field="41" count="1" selected="0">
            <x v="21"/>
          </reference>
          <reference field="46" count="0"/>
        </references>
      </pivotArea>
    </format>
    <format dxfId="627">
      <pivotArea dataOnly="0" labelOnly="1" outline="0" fieldPosition="0">
        <references count="4">
          <reference field="8" count="1" selected="0">
            <x v="23"/>
          </reference>
          <reference field="12" count="1" selected="0">
            <x v="200"/>
          </reference>
          <reference field="41" count="1" selected="0">
            <x v="24"/>
          </reference>
          <reference field="46" count="0"/>
        </references>
      </pivotArea>
    </format>
    <format dxfId="626">
      <pivotArea dataOnly="0" labelOnly="1" outline="0" fieldPosition="0">
        <references count="4">
          <reference field="8" count="1" selected="0">
            <x v="24"/>
          </reference>
          <reference field="12" count="1" selected="0">
            <x v="128"/>
          </reference>
          <reference field="41" count="1" selected="0">
            <x v="20"/>
          </reference>
          <reference field="46" count="0"/>
        </references>
      </pivotArea>
    </format>
    <format dxfId="625">
      <pivotArea dataOnly="0" labelOnly="1" outline="0" fieldPosition="0">
        <references count="4">
          <reference field="8" count="1" selected="0">
            <x v="25"/>
          </reference>
          <reference field="12" count="1" selected="0">
            <x v="129"/>
          </reference>
          <reference field="41" count="1" selected="0">
            <x v="17"/>
          </reference>
          <reference field="46" count="0"/>
        </references>
      </pivotArea>
    </format>
    <format dxfId="624">
      <pivotArea dataOnly="0" labelOnly="1" outline="0" fieldPosition="0">
        <references count="4">
          <reference field="8" count="1" selected="0">
            <x v="35"/>
          </reference>
          <reference field="12" count="1" selected="0">
            <x v="150"/>
          </reference>
          <reference field="41" count="1" selected="0">
            <x v="15"/>
          </reference>
          <reference field="46" count="0"/>
        </references>
      </pivotArea>
    </format>
    <format dxfId="623">
      <pivotArea dataOnly="0" labelOnly="1" outline="0" fieldPosition="0">
        <references count="3">
          <reference field="8" count="1" selected="0">
            <x v="16"/>
          </reference>
          <reference field="12" count="1" selected="0">
            <x v="69"/>
          </reference>
          <reference field="41"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3500-000000000000}" name="Tabla 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rowHeaderCaption="PROCESO">
  <location ref="B10:E53" firstHeaderRow="1" firstDataRow="1" firstDataCol="4" rowPageCount="1" colPageCount="1"/>
  <pivotFields count="49">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compact="0" outline="0" showAll="0" defaultSubtotal="0"/>
    <pivotField compact="0" outline="0" showAll="0" defaultSubtotal="0"/>
    <pivotField compact="0" outline="0" showAll="0" defaultSubtotal="0"/>
    <pivotField axis="axisRow" compact="0" outline="0" showAll="0" defaultSubtotal="0">
      <items count="239">
        <item m="1" x="232"/>
        <item x="212"/>
        <item x="222"/>
        <item x="22"/>
        <item x="23"/>
        <item x="86"/>
        <item x="81"/>
        <item x="87"/>
        <item x="7"/>
        <item x="89"/>
        <item x="218"/>
        <item x="220"/>
        <item x="123"/>
        <item x="120"/>
        <item x="119"/>
        <item x="210"/>
        <item x="207"/>
        <item x="172"/>
        <item x="171"/>
        <item x="159"/>
        <item x="2"/>
        <item x="0"/>
        <item x="173"/>
        <item x="41"/>
        <item x="12"/>
        <item x="204"/>
        <item x="53"/>
        <item x="6"/>
        <item x="197"/>
        <item x="128"/>
        <item x="157"/>
        <item x="187"/>
        <item x="196"/>
        <item x="26"/>
        <item x="58"/>
        <item x="61"/>
        <item x="186"/>
        <item x="25"/>
        <item x="54"/>
        <item x="114"/>
        <item x="90"/>
        <item x="48"/>
        <item x="19"/>
        <item x="9"/>
        <item x="208"/>
        <item x="209"/>
        <item x="107"/>
        <item x="49"/>
        <item x="47"/>
        <item x="65"/>
        <item x="55"/>
        <item x="121"/>
        <item x="163"/>
        <item x="176"/>
        <item x="175"/>
        <item x="106"/>
        <item x="214"/>
        <item x="3"/>
        <item m="1" x="233"/>
        <item x="194"/>
        <item x="67"/>
        <item m="1" x="237"/>
        <item x="122"/>
        <item x="192"/>
        <item x="38"/>
        <item x="52"/>
        <item x="36"/>
        <item x="35"/>
        <item x="198"/>
        <item x="199"/>
        <item x="217"/>
        <item x="219"/>
        <item x="221"/>
        <item x="115"/>
        <item x="112"/>
        <item x="56"/>
        <item x="59"/>
        <item x="104"/>
        <item x="203"/>
        <item x="136"/>
        <item x="76"/>
        <item x="100"/>
        <item x="42"/>
        <item x="102"/>
        <item x="103"/>
        <item x="226"/>
        <item x="155"/>
        <item x="50"/>
        <item x="113"/>
        <item x="139"/>
        <item x="16"/>
        <item x="154"/>
        <item x="180"/>
        <item x="5"/>
        <item x="144"/>
        <item x="141"/>
        <item x="143"/>
        <item x="142"/>
        <item x="43"/>
        <item x="77"/>
        <item x="75"/>
        <item x="82"/>
        <item x="33"/>
        <item x="109"/>
        <item x="148"/>
        <item m="1" x="231"/>
        <item x="151"/>
        <item x="85"/>
        <item x="4"/>
        <item x="1"/>
        <item x="202"/>
        <item x="130"/>
        <item x="14"/>
        <item x="227"/>
        <item x="60"/>
        <item x="15"/>
        <item x="213"/>
        <item x="211"/>
        <item x="167"/>
        <item x="64"/>
        <item x="20"/>
        <item x="96"/>
        <item x="137"/>
        <item x="51"/>
        <item x="110"/>
        <item x="164"/>
        <item x="169"/>
        <item x="62"/>
        <item x="153"/>
        <item x="189"/>
        <item x="46"/>
        <item x="191"/>
        <item x="195"/>
        <item x="78"/>
        <item x="10"/>
        <item x="135"/>
        <item x="146"/>
        <item x="79"/>
        <item x="168"/>
        <item x="165"/>
        <item x="170"/>
        <item x="183"/>
        <item x="95"/>
        <item x="94"/>
        <item x="152"/>
        <item x="24"/>
        <item x="184"/>
        <item x="185"/>
        <item x="133"/>
        <item x="134"/>
        <item x="69"/>
        <item x="8"/>
        <item x="11"/>
        <item x="34"/>
        <item m="1" x="234"/>
        <item x="57"/>
        <item x="13"/>
        <item x="101"/>
        <item x="200"/>
        <item x="201"/>
        <item x="126"/>
        <item x="127"/>
        <item x="158"/>
        <item m="1" x="236"/>
        <item m="1" x="235"/>
        <item x="140"/>
        <item x="181"/>
        <item x="193"/>
        <item x="190"/>
        <item x="83"/>
        <item x="84"/>
        <item x="80"/>
        <item x="111"/>
        <item x="131"/>
        <item x="129"/>
        <item x="17"/>
        <item x="18"/>
        <item x="188"/>
        <item x="160"/>
        <item x="161"/>
        <item x="156"/>
        <item x="145"/>
        <item x="162"/>
        <item x="27"/>
        <item x="28"/>
        <item x="105"/>
        <item x="229"/>
        <item x="228"/>
        <item x="108"/>
        <item x="182"/>
        <item x="174"/>
        <item m="1" x="238"/>
        <item x="29"/>
        <item x="132"/>
        <item x="63"/>
        <item x="138"/>
        <item x="179"/>
        <item x="40"/>
        <item x="39"/>
        <item x="166"/>
        <item x="206"/>
        <item x="205"/>
        <item x="124"/>
        <item x="125"/>
        <item x="88"/>
        <item x="147"/>
        <item x="149"/>
        <item x="230"/>
        <item x="150"/>
        <item x="37"/>
        <item x="21"/>
        <item x="30"/>
        <item x="31"/>
        <item x="32"/>
        <item x="44"/>
        <item x="45"/>
        <item x="66"/>
        <item x="68"/>
        <item x="70"/>
        <item x="71"/>
        <item x="72"/>
        <item x="73"/>
        <item x="74"/>
        <item x="91"/>
        <item x="92"/>
        <item x="93"/>
        <item x="97"/>
        <item x="98"/>
        <item x="99"/>
        <item x="116"/>
        <item x="117"/>
        <item x="118"/>
        <item x="177"/>
        <item x="178"/>
        <item x="215"/>
        <item x="223"/>
        <item x="224"/>
        <item x="225"/>
        <item x="216"/>
      </items>
    </pivotField>
    <pivotField compact="0" outline="0" showAll="0" defaultSubtotal="0"/>
    <pivotField axis="axisPage" compact="0" outline="0" multipleItemSelectionAllowed="1" showAll="0" defaultSubtotal="0">
      <items count="5">
        <item x="0"/>
        <item h="1" x="2"/>
        <item h="1" x="1"/>
        <item h="1" x="3"/>
        <item h="1" x="4"/>
      </items>
    </pivotField>
    <pivotField compact="0" outline="0" showAll="0" defaultSubtotal="0"/>
    <pivotField compact="0" outline="0" showAll="0" defaultSubtotal="0"/>
    <pivotField compact="0" outline="0" showAll="0" defaultSubtotal="0"/>
    <pivotField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multipleItemSelectionAllowed="1" showAll="0" defaultSubtotal="0">
      <items count="7">
        <item h="1" x="2"/>
        <item x="5"/>
        <item h="1" x="4"/>
        <item x="3"/>
        <item h="1" x="0"/>
        <item x="1"/>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128">
        <item m="1" x="117"/>
        <item x="1"/>
        <item x="89"/>
        <item x="32"/>
        <item x="34"/>
        <item m="1" x="105"/>
        <item m="1" x="110"/>
        <item m="1" x="109"/>
        <item x="66"/>
        <item x="61"/>
        <item m="1" x="97"/>
        <item m="1" x="104"/>
        <item m="1" x="111"/>
        <item m="1" x="113"/>
        <item x="56"/>
        <item x="58"/>
        <item x="19"/>
        <item x="21"/>
        <item x="8"/>
        <item m="1" x="112"/>
        <item m="1" x="107"/>
        <item m="1" x="108"/>
        <item x="33"/>
        <item x="69"/>
        <item x="3"/>
        <item x="71"/>
        <item x="86"/>
        <item x="60"/>
        <item x="83"/>
        <item x="13"/>
        <item m="1" x="101"/>
        <item x="6"/>
        <item x="11"/>
        <item x="63"/>
        <item x="4"/>
        <item x="14"/>
        <item x="55"/>
        <item x="17"/>
        <item x="81"/>
        <item x="53"/>
        <item m="1" x="102"/>
        <item x="36"/>
        <item x="2"/>
        <item x="82"/>
        <item x="12"/>
        <item m="1" x="99"/>
        <item x="9"/>
        <item m="1" x="124"/>
        <item m="1" x="120"/>
        <item m="1" x="125"/>
        <item x="27"/>
        <item x="87"/>
        <item x="49"/>
        <item x="25"/>
        <item m="1" x="106"/>
        <item x="30"/>
        <item x="80"/>
        <item x="79"/>
        <item x="7"/>
        <item x="29"/>
        <item x="54"/>
        <item x="5"/>
        <item x="68"/>
        <item m="1" x="121"/>
        <item x="26"/>
        <item m="1" x="115"/>
        <item m="1" x="103"/>
        <item x="31"/>
        <item x="70"/>
        <item m="1" x="118"/>
        <item m="1" x="96"/>
        <item x="52"/>
        <item x="24"/>
        <item x="28"/>
        <item m="1" x="100"/>
        <item x="77"/>
        <item m="1" x="95"/>
        <item m="1" x="127"/>
        <item m="1" x="114"/>
        <item m="1" x="116"/>
        <item m="1" x="119"/>
        <item h="1" x="93"/>
        <item x="0"/>
        <item h="1" m="1" x="123"/>
        <item h="1" m="1" x="126"/>
        <item h="1" m="1" x="98"/>
        <item h="1" x="76"/>
        <item h="1" x="35"/>
        <item h="1" x="65"/>
        <item h="1" m="1" x="122"/>
        <item h="1" x="10"/>
        <item h="1" x="15"/>
        <item h="1" x="16"/>
        <item h="1" x="18"/>
        <item h="1" x="20"/>
        <item h="1" x="22"/>
        <item h="1" x="23"/>
        <item h="1" x="37"/>
        <item h="1" x="38"/>
        <item h="1" x="39"/>
        <item h="1" x="40"/>
        <item h="1" x="41"/>
        <item h="1" x="42"/>
        <item h="1" x="43"/>
        <item h="1" x="44"/>
        <item h="1" x="45"/>
        <item h="1" x="46"/>
        <item h="1" x="47"/>
        <item h="1" x="48"/>
        <item h="1" x="50"/>
        <item h="1" x="51"/>
        <item h="1" x="62"/>
        <item h="1" x="64"/>
        <item h="1" x="67"/>
        <item h="1" x="72"/>
        <item h="1" x="73"/>
        <item h="1" x="74"/>
        <item h="1" x="75"/>
        <item h="1" x="78"/>
        <item h="1" x="84"/>
        <item h="1" x="85"/>
        <item h="1" x="88"/>
        <item h="1" x="90"/>
        <item h="1" x="91"/>
        <item h="1" x="92"/>
        <item h="1" x="94"/>
        <item h="1" x="57"/>
        <item h="1" x="59"/>
      </items>
      <extLst>
        <ext xmlns:x14="http://schemas.microsoft.com/office/spreadsheetml/2009/9/main" uri="{2946ED86-A175-432a-8AC1-64E0C546D7DE}">
          <x14:pivotField fillDownLabels="1"/>
        </ext>
      </extLst>
    </pivotField>
    <pivotField axis="axisRow" compact="0" outline="0" showAll="0" defaultSubtotal="0">
      <items count="127">
        <item x="99"/>
        <item x="7"/>
        <item x="33"/>
        <item x="66"/>
        <item x="42"/>
        <item x="45"/>
        <item x="115"/>
        <item x="82"/>
        <item x="40"/>
        <item x="93"/>
        <item x="35"/>
        <item x="92"/>
        <item x="90"/>
        <item x="87"/>
        <item x="46"/>
        <item x="41"/>
        <item x="126"/>
        <item x="52"/>
        <item x="89"/>
        <item x="96"/>
        <item x="109"/>
        <item x="80"/>
        <item x="47"/>
        <item x="86"/>
        <item x="91"/>
        <item x="10"/>
        <item x="48"/>
        <item x="34"/>
        <item x="36"/>
        <item x="50"/>
        <item x="29"/>
        <item x="63"/>
        <item x="49"/>
        <item x="9"/>
        <item x="55"/>
        <item x="61"/>
        <item x="84"/>
        <item x="65"/>
        <item x="98"/>
        <item x="57"/>
        <item x="2"/>
        <item x="20"/>
        <item x="111"/>
        <item x="88"/>
        <item x="83"/>
        <item x="6"/>
        <item x="62"/>
        <item x="32"/>
        <item x="15"/>
        <item x="25"/>
        <item x="110"/>
        <item x="16"/>
        <item x="21"/>
        <item x="28"/>
        <item x="123"/>
        <item x="14"/>
        <item x="105"/>
        <item x="114"/>
        <item x="37"/>
        <item x="22"/>
        <item x="13"/>
        <item x="59"/>
        <item x="94"/>
        <item x="56"/>
        <item x="23"/>
        <item x="70"/>
        <item x="73"/>
        <item x="74"/>
        <item x="31"/>
        <item x="30"/>
        <item x="12"/>
        <item x="11"/>
        <item x="27"/>
        <item x="76"/>
        <item x="69"/>
        <item x="18"/>
        <item x="81"/>
        <item x="43"/>
        <item x="113"/>
        <item x="4"/>
        <item x="26"/>
        <item x="85"/>
        <item x="124"/>
        <item x="108"/>
        <item x="120"/>
        <item x="54"/>
        <item x="79"/>
        <item x="106"/>
        <item x="38"/>
        <item x="118"/>
        <item x="44"/>
        <item x="67"/>
        <item x="107"/>
        <item x="71"/>
        <item x="58"/>
        <item x="51"/>
        <item x="121"/>
        <item x="102"/>
        <item x="97"/>
        <item x="101"/>
        <item x="104"/>
        <item x="122"/>
        <item x="64"/>
        <item x="17"/>
        <item x="24"/>
        <item x="3"/>
        <item x="68"/>
        <item x="125"/>
        <item x="60"/>
        <item x="53"/>
        <item x="8"/>
        <item x="5"/>
        <item x="119"/>
        <item x="0"/>
        <item x="72"/>
        <item x="1"/>
        <item x="112"/>
        <item x="103"/>
        <item x="116"/>
        <item x="117"/>
        <item x="100"/>
        <item x="75"/>
        <item x="77"/>
        <item x="78"/>
        <item x="19"/>
        <item x="39"/>
        <item x="95"/>
      </items>
    </pivotField>
    <pivotField compact="0" outline="0" showAll="0" defaultSubtotal="0"/>
    <pivotField compact="0" outline="0" showAll="0" defaultSubtotal="0"/>
    <pivotField compact="0" outline="0" showAll="0"/>
    <pivotField name="DESEMPEÑO CUMPLIMIENTO " compact="0" outline="0" showAll="0" defaultSubtotal="0">
      <items count="12">
        <item h="1" x="4"/>
        <item x="1"/>
        <item h="1" x="5"/>
        <item h="1" x="0"/>
        <item h="1" x="3"/>
        <item h="1" m="1" x="10"/>
        <item h="1" x="2"/>
        <item h="1" m="1" x="11"/>
        <item h="1" x="6"/>
        <item h="1" x="9"/>
        <item h="1" x="7"/>
        <item h="1" x="8"/>
      </items>
    </pivotField>
    <pivotField axis="axisRow" compact="0" outline="0" showAll="0" defaultSubtotal="0">
      <items count="9">
        <item h="1" x="3"/>
        <item x="1"/>
        <item h="1" x="7"/>
        <item h="1" x="6"/>
        <item h="1" x="4"/>
        <item h="1" x="2"/>
        <item h="1" x="0"/>
        <item h="1" x="8"/>
        <item x="5"/>
      </items>
    </pivotField>
    <pivotField compact="0" outline="0" showAll="0" defaultSubtotal="0"/>
    <pivotField compact="0" outline="0" showAll="0" defaultSubtotal="0"/>
  </pivotFields>
  <rowFields count="4">
    <field x="8"/>
    <field x="12"/>
    <field x="41"/>
    <field x="46"/>
  </rowFields>
  <rowItems count="43">
    <i>
      <x v="3"/>
      <x v="216"/>
      <x v="14"/>
      <x v="1"/>
    </i>
    <i r="1">
      <x v="221"/>
      <x v="14"/>
      <x v="1"/>
    </i>
    <i>
      <x v="8"/>
      <x v="197"/>
      <x v="2"/>
      <x v="1"/>
    </i>
    <i>
      <x v="11"/>
      <x v="83"/>
      <x v="2"/>
      <x v="1"/>
    </i>
    <i r="1">
      <x v="185"/>
      <x v="2"/>
      <x v="1"/>
    </i>
    <i>
      <x v="12"/>
      <x v="157"/>
      <x v="2"/>
      <x v="8"/>
    </i>
    <i>
      <x v="13"/>
      <x v="121"/>
      <x v="2"/>
      <x v="8"/>
    </i>
    <i r="1">
      <x v="142"/>
      <x v="2"/>
      <x v="8"/>
    </i>
    <i r="1">
      <x v="143"/>
      <x v="2"/>
      <x v="8"/>
    </i>
    <i>
      <x v="14"/>
      <x v="43"/>
      <x v="1"/>
      <x v="1"/>
    </i>
    <i>
      <x v="15"/>
      <x v="17"/>
      <x v="2"/>
      <x v="8"/>
    </i>
    <i r="1">
      <x v="18"/>
      <x v="2"/>
      <x v="8"/>
    </i>
    <i r="1">
      <x v="22"/>
      <x v="2"/>
      <x v="8"/>
    </i>
    <i r="1">
      <x v="118"/>
      <x v="2"/>
      <x v="8"/>
    </i>
    <i r="1">
      <x v="125"/>
      <x v="2"/>
      <x v="8"/>
    </i>
    <i r="1">
      <x v="126"/>
      <x v="2"/>
      <x v="8"/>
    </i>
    <i r="1">
      <x v="138"/>
      <x v="2"/>
      <x v="8"/>
    </i>
    <i r="1">
      <x v="139"/>
      <x v="2"/>
      <x v="8"/>
    </i>
    <i r="1">
      <x v="140"/>
      <x v="2"/>
      <x v="8"/>
    </i>
    <i r="1">
      <x v="199"/>
      <x v="2"/>
      <x v="8"/>
    </i>
    <i r="1">
      <x v="233"/>
      <x v="2"/>
      <x v="8"/>
    </i>
    <i>
      <x v="17"/>
      <x v="189"/>
      <x/>
      <x v="1"/>
    </i>
    <i>
      <x v="18"/>
      <x v="25"/>
      <x v="2"/>
      <x v="1"/>
    </i>
    <i>
      <x v="21"/>
      <x v="123"/>
      <x v="10"/>
      <x v="1"/>
    </i>
    <i>
      <x v="23"/>
      <x v="86"/>
      <x v="2"/>
      <x v="1"/>
    </i>
    <i r="1">
      <x v="91"/>
      <x v="2"/>
      <x v="1"/>
    </i>
    <i r="1">
      <x v="106"/>
      <x v="11"/>
      <x v="1"/>
    </i>
    <i r="1">
      <x v="128"/>
      <x v="9"/>
      <x v="1"/>
    </i>
    <i r="1">
      <x v="144"/>
      <x v="2"/>
      <x v="1"/>
    </i>
    <i r="1">
      <x v="165"/>
      <x v="7"/>
      <x v="1"/>
    </i>
    <i r="1">
      <x v="181"/>
      <x v="13"/>
      <x v="1"/>
    </i>
    <i r="1">
      <x v="206"/>
      <x v="12"/>
      <x v="1"/>
    </i>
    <i>
      <x v="24"/>
      <x v="32"/>
      <x v="2"/>
      <x v="1"/>
    </i>
    <i r="1">
      <x v="36"/>
      <x v="2"/>
      <x v="1"/>
    </i>
    <i>
      <x v="26"/>
      <x v="162"/>
      <x v="126"/>
      <x v="1"/>
    </i>
    <i>
      <x v="28"/>
      <x v="41"/>
      <x v="2"/>
      <x v="8"/>
    </i>
    <i>
      <x v="34"/>
      <x v="119"/>
      <x v="2"/>
      <x v="8"/>
    </i>
    <i r="1">
      <x v="127"/>
      <x v="2"/>
      <x v="8"/>
    </i>
    <i r="1">
      <x v="194"/>
      <x v="2"/>
      <x v="8"/>
    </i>
    <i>
      <x v="35"/>
      <x v="34"/>
      <x v="4"/>
      <x v="1"/>
    </i>
    <i r="1">
      <x v="35"/>
      <x v="5"/>
      <x v="1"/>
    </i>
    <i r="1">
      <x v="75"/>
      <x v="8"/>
      <x v="1"/>
    </i>
    <i>
      <x v="36"/>
      <x v="169"/>
      <x v="2"/>
      <x v="1"/>
    </i>
  </rowItems>
  <colItems count="1">
    <i/>
  </colItems>
  <pageFields count="1">
    <pageField fld="14" hier="-1"/>
  </pageFields>
  <formats count="335">
    <format dxfId="622">
      <pivotArea field="22" type="button" dataOnly="0" labelOnly="1" outline="0"/>
    </format>
    <format dxfId="621">
      <pivotArea field="8" type="button" dataOnly="0" labelOnly="1" outline="0" axis="axisRow" fieldPosition="0"/>
    </format>
    <format dxfId="620">
      <pivotArea dataOnly="0" labelOnly="1" fieldPosition="0">
        <references count="1">
          <reference field="8" count="0"/>
        </references>
      </pivotArea>
    </format>
    <format dxfId="619">
      <pivotArea dataOnly="0" labelOnly="1" outline="0" fieldPosition="0">
        <references count="1">
          <reference field="12" count="0"/>
        </references>
      </pivotArea>
    </format>
    <format dxfId="618">
      <pivotArea dataOnly="0" labelOnly="1" fieldPosition="0">
        <references count="2">
          <reference field="8" count="1" selected="0">
            <x v="1"/>
          </reference>
          <reference field="12" count="2">
            <x v="29"/>
            <x v="160"/>
          </reference>
        </references>
      </pivotArea>
    </format>
    <format dxfId="617">
      <pivotArea dataOnly="0" labelOnly="1" fieldPosition="0">
        <references count="2">
          <reference field="8" count="1" selected="0">
            <x v="4"/>
          </reference>
          <reference field="12" count="1">
            <x v="153"/>
          </reference>
        </references>
      </pivotArea>
    </format>
    <format dxfId="616">
      <pivotArea dataOnly="0" labelOnly="1" fieldPosition="0">
        <references count="2">
          <reference field="8" count="1" selected="0">
            <x v="6"/>
          </reference>
          <reference field="12" count="2">
            <x v="14"/>
            <x v="203"/>
          </reference>
        </references>
      </pivotArea>
    </format>
    <format dxfId="615">
      <pivotArea dataOnly="0" labelOnly="1" fieldPosition="0">
        <references count="2">
          <reference field="8" count="1" selected="0">
            <x v="7"/>
          </reference>
          <reference field="12" count="2">
            <x v="33"/>
            <x v="37"/>
          </reference>
        </references>
      </pivotArea>
    </format>
    <format dxfId="614">
      <pivotArea dataOnly="0" labelOnly="1" fieldPosition="0">
        <references count="2">
          <reference field="8" count="1" selected="0">
            <x v="10"/>
          </reference>
          <reference field="12" count="2">
            <x v="74"/>
            <x v="124"/>
          </reference>
        </references>
      </pivotArea>
    </format>
    <format dxfId="613">
      <pivotArea dataOnly="0" labelOnly="1" fieldPosition="0">
        <references count="2">
          <reference field="8" count="1" selected="0">
            <x v="11"/>
          </reference>
          <reference field="12" count="1">
            <x v="83"/>
          </reference>
        </references>
      </pivotArea>
    </format>
    <format dxfId="612">
      <pivotArea dataOnly="0" labelOnly="1" fieldPosition="0">
        <references count="2">
          <reference field="8" count="1" selected="0">
            <x v="13"/>
          </reference>
          <reference field="12" count="2">
            <x v="121"/>
            <x v="142"/>
          </reference>
        </references>
      </pivotArea>
    </format>
    <format dxfId="611">
      <pivotArea dataOnly="0" labelOnly="1" fieldPosition="0">
        <references count="2">
          <reference field="8" count="1" selected="0">
            <x v="14"/>
          </reference>
          <reference field="12" count="1">
            <x v="43"/>
          </reference>
        </references>
      </pivotArea>
    </format>
    <format dxfId="610">
      <pivotArea dataOnly="0" labelOnly="1" fieldPosition="0">
        <references count="2">
          <reference field="8" count="1" selected="0">
            <x v="18"/>
          </reference>
          <reference field="12" count="1">
            <x v="25"/>
          </reference>
        </references>
      </pivotArea>
    </format>
    <format dxfId="609">
      <pivotArea dataOnly="0" labelOnly="1" fieldPosition="0">
        <references count="2">
          <reference field="8" count="1" selected="0">
            <x v="19"/>
          </reference>
          <reference field="12" count="2">
            <x v="44"/>
            <x v="45"/>
          </reference>
        </references>
      </pivotArea>
    </format>
    <format dxfId="608">
      <pivotArea dataOnly="0" labelOnly="1" fieldPosition="0">
        <references count="2">
          <reference field="8" count="1" selected="0">
            <x v="23"/>
          </reference>
          <reference field="12" count="7">
            <x v="86"/>
            <x v="91"/>
            <x v="104"/>
            <x v="105"/>
            <x v="128"/>
            <x v="144"/>
            <x v="165"/>
          </reference>
        </references>
      </pivotArea>
    </format>
    <format dxfId="607">
      <pivotArea dataOnly="0" labelOnly="1" fieldPosition="0">
        <references count="2">
          <reference field="8" count="1" selected="0">
            <x v="24"/>
          </reference>
          <reference field="12" count="4">
            <x v="31"/>
            <x v="32"/>
            <x v="36"/>
            <x v="141"/>
          </reference>
        </references>
      </pivotArea>
    </format>
    <format dxfId="606">
      <pivotArea dataOnly="0" labelOnly="1" fieldPosition="0">
        <references count="2">
          <reference field="8" count="1" selected="0">
            <x v="26"/>
          </reference>
          <reference field="12" count="1">
            <x v="30"/>
          </reference>
        </references>
      </pivotArea>
    </format>
    <format dxfId="605">
      <pivotArea dataOnly="0" labelOnly="1" fieldPosition="0">
        <references count="2">
          <reference field="8" count="1" selected="0">
            <x v="36"/>
          </reference>
          <reference field="12" count="3">
            <x v="7"/>
            <x v="9"/>
            <x v="40"/>
          </reference>
        </references>
      </pivotArea>
    </format>
    <format dxfId="604">
      <pivotArea dataOnly="0" labelOnly="1" fieldPosition="0">
        <references count="1">
          <reference field="8" count="1">
            <x v="1"/>
          </reference>
        </references>
      </pivotArea>
    </format>
    <format dxfId="603">
      <pivotArea dataOnly="0" labelOnly="1" fieldPosition="0">
        <references count="1">
          <reference field="8" count="1">
            <x v="18"/>
          </reference>
        </references>
      </pivotArea>
    </format>
    <format dxfId="602">
      <pivotArea dataOnly="0" outline="0" fieldPosition="0">
        <references count="1">
          <reference field="8" count="1">
            <x v="23"/>
          </reference>
        </references>
      </pivotArea>
    </format>
    <format dxfId="601">
      <pivotArea dataOnly="0" labelOnly="1" offset="A256" fieldPosition="0">
        <references count="1">
          <reference field="8" count="1">
            <x v="26"/>
          </reference>
        </references>
      </pivotArea>
    </format>
    <format dxfId="600">
      <pivotArea dataOnly="0" labelOnly="1" fieldPosition="0">
        <references count="1">
          <reference field="8" count="12">
            <x v="1"/>
            <x v="4"/>
            <x v="6"/>
            <x v="7"/>
            <x v="10"/>
            <x v="11"/>
            <x v="13"/>
            <x v="14"/>
            <x v="18"/>
            <x v="19"/>
            <x v="23"/>
            <x v="24"/>
          </reference>
        </references>
      </pivotArea>
    </format>
    <format dxfId="599">
      <pivotArea dataOnly="0" labelOnly="1" fieldPosition="0">
        <references count="1">
          <reference field="8" count="1">
            <x v="36"/>
          </reference>
        </references>
      </pivotArea>
    </format>
    <format dxfId="598">
      <pivotArea field="45" type="button" dataOnly="0" labelOnly="1" outline="0"/>
    </format>
    <format dxfId="597">
      <pivotArea field="45" type="button" dataOnly="0" labelOnly="1" outline="0"/>
    </format>
    <format dxfId="596">
      <pivotArea field="40" type="button" dataOnly="0" labelOnly="1" outline="0"/>
    </format>
    <format dxfId="595">
      <pivotArea field="40" type="button" dataOnly="0" labelOnly="1" outline="0"/>
    </format>
    <format dxfId="594">
      <pivotArea field="45" type="button" dataOnly="0" labelOnly="1" outline="0"/>
    </format>
    <format dxfId="593">
      <pivotArea field="45" type="button" dataOnly="0" labelOnly="1" outline="0"/>
    </format>
    <format dxfId="592">
      <pivotArea field="45" type="button" dataOnly="0" labelOnly="1" outline="0"/>
    </format>
    <format dxfId="591">
      <pivotArea field="45" type="button" dataOnly="0" labelOnly="1" outline="0"/>
    </format>
    <format dxfId="590">
      <pivotArea field="40" type="button" dataOnly="0" labelOnly="1" outline="0"/>
    </format>
    <format dxfId="589">
      <pivotArea field="18" type="button" dataOnly="0" labelOnly="1" outline="0"/>
    </format>
    <format dxfId="588">
      <pivotArea field="45" type="button" dataOnly="0" labelOnly="1" outline="0"/>
    </format>
    <format dxfId="587">
      <pivotArea field="40" type="button" dataOnly="0" labelOnly="1" outline="0"/>
    </format>
    <format dxfId="586">
      <pivotArea field="45" type="button" dataOnly="0" labelOnly="1" outline="0"/>
    </format>
    <format dxfId="585">
      <pivotArea field="40" type="button" dataOnly="0" labelOnly="1" outline="0"/>
    </format>
    <format dxfId="584">
      <pivotArea dataOnly="0" labelOnly="1" fieldPosition="0">
        <references count="2">
          <reference field="8" count="1" selected="0">
            <x v="1"/>
          </reference>
          <reference field="12" count="1">
            <x v="29"/>
          </reference>
        </references>
      </pivotArea>
    </format>
    <format dxfId="583">
      <pivotArea dataOnly="0" labelOnly="1" fieldPosition="0">
        <references count="2">
          <reference field="8" count="1" selected="0">
            <x v="4"/>
          </reference>
          <reference field="12" count="1">
            <x v="153"/>
          </reference>
        </references>
      </pivotArea>
    </format>
    <format dxfId="582">
      <pivotArea dataOnly="0" labelOnly="1" fieldPosition="0">
        <references count="2">
          <reference field="8" count="1" selected="0">
            <x v="6"/>
          </reference>
          <reference field="12" count="1">
            <x v="14"/>
          </reference>
        </references>
      </pivotArea>
    </format>
    <format dxfId="581">
      <pivotArea dataOnly="0" labelOnly="1" fieldPosition="0">
        <references count="2">
          <reference field="8" count="1" selected="0">
            <x v="7"/>
          </reference>
          <reference field="12" count="2">
            <x v="33"/>
            <x v="37"/>
          </reference>
        </references>
      </pivotArea>
    </format>
    <format dxfId="580">
      <pivotArea dataOnly="0" labelOnly="1" fieldPosition="0">
        <references count="2">
          <reference field="8" count="1" selected="0">
            <x v="10"/>
          </reference>
          <reference field="12" count="2">
            <x v="74"/>
            <x v="124"/>
          </reference>
        </references>
      </pivotArea>
    </format>
    <format dxfId="579">
      <pivotArea dataOnly="0" labelOnly="1" fieldPosition="0">
        <references count="2">
          <reference field="8" count="1" selected="0">
            <x v="11"/>
          </reference>
          <reference field="12" count="1">
            <x v="83"/>
          </reference>
        </references>
      </pivotArea>
    </format>
    <format dxfId="578">
      <pivotArea dataOnly="0" labelOnly="1" fieldPosition="0">
        <references count="2">
          <reference field="8" count="1" selected="0">
            <x v="13"/>
          </reference>
          <reference field="12" count="2">
            <x v="121"/>
            <x v="142"/>
          </reference>
        </references>
      </pivotArea>
    </format>
    <format dxfId="577">
      <pivotArea dataOnly="0" labelOnly="1" fieldPosition="0">
        <references count="2">
          <reference field="8" count="1" selected="0">
            <x v="14"/>
          </reference>
          <reference field="12" count="1">
            <x v="43"/>
          </reference>
        </references>
      </pivotArea>
    </format>
    <format dxfId="576">
      <pivotArea dataOnly="0" labelOnly="1" fieldPosition="0">
        <references count="2">
          <reference field="8" count="1" selected="0">
            <x v="19"/>
          </reference>
          <reference field="12" count="2">
            <x v="44"/>
            <x v="45"/>
          </reference>
        </references>
      </pivotArea>
    </format>
    <format dxfId="575">
      <pivotArea dataOnly="0" labelOnly="1" fieldPosition="0">
        <references count="2">
          <reference field="8" count="1" selected="0">
            <x v="23"/>
          </reference>
          <reference field="12" count="7">
            <x v="86"/>
            <x v="91"/>
            <x v="104"/>
            <x v="105"/>
            <x v="128"/>
            <x v="144"/>
            <x v="165"/>
          </reference>
        </references>
      </pivotArea>
    </format>
    <format dxfId="574">
      <pivotArea dataOnly="0" labelOnly="1" fieldPosition="0">
        <references count="2">
          <reference field="8" count="1" selected="0">
            <x v="24"/>
          </reference>
          <reference field="12" count="3">
            <x v="31"/>
            <x v="36"/>
            <x v="141"/>
          </reference>
        </references>
      </pivotArea>
    </format>
    <format dxfId="573">
      <pivotArea dataOnly="0" labelOnly="1" fieldPosition="0">
        <references count="2">
          <reference field="8" count="1" selected="0">
            <x v="26"/>
          </reference>
          <reference field="12" count="1">
            <x v="30"/>
          </reference>
        </references>
      </pivotArea>
    </format>
    <format dxfId="572">
      <pivotArea dataOnly="0" labelOnly="1" fieldPosition="0">
        <references count="2">
          <reference field="8" count="1" selected="0">
            <x v="1"/>
          </reference>
          <reference field="12" count="1">
            <x v="29"/>
          </reference>
        </references>
      </pivotArea>
    </format>
    <format dxfId="571">
      <pivotArea dataOnly="0" labelOnly="1" fieldPosition="0">
        <references count="2">
          <reference field="8" count="1" selected="0">
            <x v="4"/>
          </reference>
          <reference field="12" count="1">
            <x v="153"/>
          </reference>
        </references>
      </pivotArea>
    </format>
    <format dxfId="570">
      <pivotArea dataOnly="0" labelOnly="1" fieldPosition="0">
        <references count="2">
          <reference field="8" count="1" selected="0">
            <x v="6"/>
          </reference>
          <reference field="12" count="1">
            <x v="14"/>
          </reference>
        </references>
      </pivotArea>
    </format>
    <format dxfId="569">
      <pivotArea dataOnly="0" labelOnly="1" fieldPosition="0">
        <references count="2">
          <reference field="8" count="1" selected="0">
            <x v="7"/>
          </reference>
          <reference field="12" count="2">
            <x v="33"/>
            <x v="37"/>
          </reference>
        </references>
      </pivotArea>
    </format>
    <format dxfId="568">
      <pivotArea dataOnly="0" labelOnly="1" fieldPosition="0">
        <references count="2">
          <reference field="8" count="1" selected="0">
            <x v="10"/>
          </reference>
          <reference field="12" count="2">
            <x v="74"/>
            <x v="124"/>
          </reference>
        </references>
      </pivotArea>
    </format>
    <format dxfId="567">
      <pivotArea dataOnly="0" labelOnly="1" fieldPosition="0">
        <references count="2">
          <reference field="8" count="1" selected="0">
            <x v="11"/>
          </reference>
          <reference field="12" count="1">
            <x v="83"/>
          </reference>
        </references>
      </pivotArea>
    </format>
    <format dxfId="566">
      <pivotArea dataOnly="0" labelOnly="1" fieldPosition="0">
        <references count="2">
          <reference field="8" count="1" selected="0">
            <x v="13"/>
          </reference>
          <reference field="12" count="2">
            <x v="121"/>
            <x v="142"/>
          </reference>
        </references>
      </pivotArea>
    </format>
    <format dxfId="565">
      <pivotArea dataOnly="0" labelOnly="1" fieldPosition="0">
        <references count="2">
          <reference field="8" count="1" selected="0">
            <x v="14"/>
          </reference>
          <reference field="12" count="1">
            <x v="43"/>
          </reference>
        </references>
      </pivotArea>
    </format>
    <format dxfId="564">
      <pivotArea dataOnly="0" labelOnly="1" fieldPosition="0">
        <references count="2">
          <reference field="8" count="1" selected="0">
            <x v="19"/>
          </reference>
          <reference field="12" count="2">
            <x v="44"/>
            <x v="45"/>
          </reference>
        </references>
      </pivotArea>
    </format>
    <format dxfId="563">
      <pivotArea dataOnly="0" labelOnly="1" fieldPosition="0">
        <references count="2">
          <reference field="8" count="1" selected="0">
            <x v="23"/>
          </reference>
          <reference field="12" count="7">
            <x v="86"/>
            <x v="91"/>
            <x v="104"/>
            <x v="105"/>
            <x v="128"/>
            <x v="144"/>
            <x v="165"/>
          </reference>
        </references>
      </pivotArea>
    </format>
    <format dxfId="562">
      <pivotArea dataOnly="0" labelOnly="1" fieldPosition="0">
        <references count="2">
          <reference field="8" count="1" selected="0">
            <x v="24"/>
          </reference>
          <reference field="12" count="3">
            <x v="31"/>
            <x v="36"/>
            <x v="141"/>
          </reference>
        </references>
      </pivotArea>
    </format>
    <format dxfId="561">
      <pivotArea dataOnly="0" labelOnly="1" fieldPosition="0">
        <references count="2">
          <reference field="8" count="1" selected="0">
            <x v="26"/>
          </reference>
          <reference field="12" count="1">
            <x v="30"/>
          </reference>
        </references>
      </pivotArea>
    </format>
    <format dxfId="560">
      <pivotArea field="45" type="button" dataOnly="0" labelOnly="1" outline="0"/>
    </format>
    <format dxfId="559">
      <pivotArea field="40" type="button" dataOnly="0" labelOnly="1" outline="0"/>
    </format>
    <format dxfId="558">
      <pivotArea field="18" type="button" dataOnly="0" labelOnly="1" outline="0"/>
    </format>
    <format dxfId="557">
      <pivotArea type="all" dataOnly="0" outline="0" fieldPosition="0"/>
    </format>
    <format dxfId="556">
      <pivotArea dataOnly="0" labelOnly="1" fieldPosition="0">
        <references count="1">
          <reference field="8" count="13">
            <x v="4"/>
            <x v="6"/>
            <x v="7"/>
            <x v="10"/>
            <x v="11"/>
            <x v="13"/>
            <x v="14"/>
            <x v="19"/>
            <x v="21"/>
            <x v="23"/>
            <x v="24"/>
            <x v="26"/>
            <x v="35"/>
          </reference>
        </references>
      </pivotArea>
    </format>
    <format dxfId="555">
      <pivotArea dataOnly="0" labelOnly="1" fieldPosition="0">
        <references count="2">
          <reference field="8" count="1" selected="0">
            <x v="4"/>
          </reference>
          <reference field="12" count="1">
            <x v="153"/>
          </reference>
        </references>
      </pivotArea>
    </format>
    <format dxfId="554">
      <pivotArea dataOnly="0" labelOnly="1" fieldPosition="0">
        <references count="2">
          <reference field="8" count="1" selected="0">
            <x v="6"/>
          </reference>
          <reference field="12" count="1">
            <x v="14"/>
          </reference>
        </references>
      </pivotArea>
    </format>
    <format dxfId="553">
      <pivotArea dataOnly="0" labelOnly="1" fieldPosition="0">
        <references count="2">
          <reference field="8" count="1" selected="0">
            <x v="7"/>
          </reference>
          <reference field="12" count="1">
            <x v="33"/>
          </reference>
        </references>
      </pivotArea>
    </format>
    <format dxfId="552">
      <pivotArea dataOnly="0" labelOnly="1" fieldPosition="0">
        <references count="2">
          <reference field="8" count="1" selected="0">
            <x v="10"/>
          </reference>
          <reference field="12" count="2">
            <x v="74"/>
            <x v="124"/>
          </reference>
        </references>
      </pivotArea>
    </format>
    <format dxfId="551">
      <pivotArea dataOnly="0" labelOnly="1" fieldPosition="0">
        <references count="2">
          <reference field="8" count="1" selected="0">
            <x v="11"/>
          </reference>
          <reference field="12" count="1">
            <x v="83"/>
          </reference>
        </references>
      </pivotArea>
    </format>
    <format dxfId="550">
      <pivotArea dataOnly="0" labelOnly="1" fieldPosition="0">
        <references count="2">
          <reference field="8" count="1" selected="0">
            <x v="13"/>
          </reference>
          <reference field="12" count="2">
            <x v="121"/>
            <x v="142"/>
          </reference>
        </references>
      </pivotArea>
    </format>
    <format dxfId="549">
      <pivotArea dataOnly="0" labelOnly="1" fieldPosition="0">
        <references count="2">
          <reference field="8" count="1" selected="0">
            <x v="14"/>
          </reference>
          <reference field="12" count="1">
            <x v="43"/>
          </reference>
        </references>
      </pivotArea>
    </format>
    <format dxfId="548">
      <pivotArea dataOnly="0" labelOnly="1" fieldPosition="0">
        <references count="2">
          <reference field="8" count="1" selected="0">
            <x v="19"/>
          </reference>
          <reference field="12" count="2">
            <x v="44"/>
            <x v="45"/>
          </reference>
        </references>
      </pivotArea>
    </format>
    <format dxfId="547">
      <pivotArea dataOnly="0" labelOnly="1" fieldPosition="0">
        <references count="2">
          <reference field="8" count="1" selected="0">
            <x v="21"/>
          </reference>
          <reference field="12" count="1">
            <x v="65"/>
          </reference>
        </references>
      </pivotArea>
    </format>
    <format dxfId="546">
      <pivotArea dataOnly="0" labelOnly="1" fieldPosition="0">
        <references count="2">
          <reference field="8" count="1" selected="0">
            <x v="23"/>
          </reference>
          <reference field="12" count="9">
            <x v="86"/>
            <x v="91"/>
            <x v="95"/>
            <x v="96"/>
            <x v="104"/>
            <x v="105"/>
            <x v="128"/>
            <x v="144"/>
            <x v="165"/>
          </reference>
        </references>
      </pivotArea>
    </format>
    <format dxfId="545">
      <pivotArea dataOnly="0" labelOnly="1" fieldPosition="0">
        <references count="2">
          <reference field="8" count="1" selected="0">
            <x v="24"/>
          </reference>
          <reference field="12" count="3">
            <x v="31"/>
            <x v="36"/>
            <x v="141"/>
          </reference>
        </references>
      </pivotArea>
    </format>
    <format dxfId="544">
      <pivotArea dataOnly="0" labelOnly="1" fieldPosition="0">
        <references count="2">
          <reference field="8" count="1" selected="0">
            <x v="26"/>
          </reference>
          <reference field="12" count="1">
            <x v="30"/>
          </reference>
        </references>
      </pivotArea>
    </format>
    <format dxfId="543">
      <pivotArea dataOnly="0" labelOnly="1" fieldPosition="0">
        <references count="2">
          <reference field="8" count="1" selected="0">
            <x v="35"/>
          </reference>
          <reference field="12" count="1">
            <x v="75"/>
          </reference>
        </references>
      </pivotArea>
    </format>
    <format dxfId="542">
      <pivotArea dataOnly="0" labelOnly="1" fieldPosition="0">
        <references count="1">
          <reference field="8" count="1">
            <x v="19"/>
          </reference>
        </references>
      </pivotArea>
    </format>
    <format dxfId="541">
      <pivotArea dataOnly="0" labelOnly="1" fieldPosition="0">
        <references count="1">
          <reference field="8" count="1">
            <x v="21"/>
          </reference>
        </references>
      </pivotArea>
    </format>
    <format dxfId="540">
      <pivotArea dataOnly="0" labelOnly="1" fieldPosition="0">
        <references count="1">
          <reference field="8" count="1">
            <x v="23"/>
          </reference>
        </references>
      </pivotArea>
    </format>
    <format dxfId="539">
      <pivotArea dataOnly="0" labelOnly="1" fieldPosition="0">
        <references count="1">
          <reference field="8" count="1">
            <x v="35"/>
          </reference>
        </references>
      </pivotArea>
    </format>
    <format dxfId="538">
      <pivotArea field="40" type="button" dataOnly="0" labelOnly="1" outline="0"/>
    </format>
    <format dxfId="537">
      <pivotArea field="45" type="button" dataOnly="0" labelOnly="1" outline="0"/>
    </format>
    <format dxfId="536">
      <pivotArea field="45" type="button" dataOnly="0" labelOnly="1" outline="0"/>
    </format>
    <format dxfId="535">
      <pivotArea dataOnly="0" labelOnly="1" outline="0" fieldPosition="0">
        <references count="3">
          <reference field="8" count="1" selected="0">
            <x v="3"/>
          </reference>
          <reference field="12" count="1" selected="0">
            <x v="216"/>
          </reference>
          <reference field="41" count="1">
            <x v="14"/>
          </reference>
        </references>
      </pivotArea>
    </format>
    <format dxfId="534">
      <pivotArea dataOnly="0" labelOnly="1" outline="0" fieldPosition="0">
        <references count="3">
          <reference field="8" count="1" selected="0">
            <x v="5"/>
          </reference>
          <reference field="12" count="1" selected="0">
            <x v="64"/>
          </reference>
          <reference field="41" count="1">
            <x v="124"/>
          </reference>
        </references>
      </pivotArea>
    </format>
    <format dxfId="533">
      <pivotArea dataOnly="0" labelOnly="1" outline="0" fieldPosition="0">
        <references count="3">
          <reference field="8" count="1" selected="0">
            <x v="11"/>
          </reference>
          <reference field="12" count="1" selected="0">
            <x v="83"/>
          </reference>
          <reference field="41" count="1">
            <x v="2"/>
          </reference>
        </references>
      </pivotArea>
    </format>
    <format dxfId="532">
      <pivotArea dataOnly="0" labelOnly="1" outline="0" fieldPosition="0">
        <references count="3">
          <reference field="8" count="1" selected="0">
            <x v="14"/>
          </reference>
          <reference field="12" count="1" selected="0">
            <x v="43"/>
          </reference>
          <reference field="41" count="1">
            <x v="1"/>
          </reference>
        </references>
      </pivotArea>
    </format>
    <format dxfId="531">
      <pivotArea dataOnly="0" labelOnly="1" outline="0" fieldPosition="0">
        <references count="3">
          <reference field="8" count="1" selected="0">
            <x v="15"/>
          </reference>
          <reference field="12" count="1" selected="0">
            <x v="17"/>
          </reference>
          <reference field="41" count="1">
            <x v="2"/>
          </reference>
        </references>
      </pivotArea>
    </format>
    <format dxfId="530">
      <pivotArea dataOnly="0" labelOnly="1" outline="0" fieldPosition="0">
        <references count="3">
          <reference field="8" count="1" selected="0">
            <x v="16"/>
          </reference>
          <reference field="12" count="1" selected="0">
            <x v="72"/>
          </reference>
          <reference field="41" count="1">
            <x v="16"/>
          </reference>
        </references>
      </pivotArea>
    </format>
    <format dxfId="529">
      <pivotArea dataOnly="0" labelOnly="1" outline="0" fieldPosition="0">
        <references count="3">
          <reference field="8" count="1" selected="0">
            <x v="17"/>
          </reference>
          <reference field="12" count="1" selected="0">
            <x v="189"/>
          </reference>
          <reference field="41" count="1">
            <x v="0"/>
          </reference>
        </references>
      </pivotArea>
    </format>
    <format dxfId="528">
      <pivotArea dataOnly="0" labelOnly="1" outline="0" fieldPosition="0">
        <references count="3">
          <reference field="8" count="1" selected="0">
            <x v="18"/>
          </reference>
          <reference field="12" count="1" selected="0">
            <x v="25"/>
          </reference>
          <reference field="41" count="1">
            <x v="2"/>
          </reference>
        </references>
      </pivotArea>
    </format>
    <format dxfId="527">
      <pivotArea dataOnly="0" labelOnly="1" outline="0" fieldPosition="0">
        <references count="3">
          <reference field="8" count="1" selected="0">
            <x v="19"/>
          </reference>
          <reference field="12" count="1" selected="0">
            <x v="44"/>
          </reference>
          <reference field="41" count="1">
            <x v="118"/>
          </reference>
        </references>
      </pivotArea>
    </format>
    <format dxfId="526">
      <pivotArea dataOnly="0" labelOnly="1" outline="0" fieldPosition="0">
        <references count="3">
          <reference field="8" count="1" selected="0">
            <x v="19"/>
          </reference>
          <reference field="12" count="1" selected="0">
            <x v="45"/>
          </reference>
          <reference field="41" count="1">
            <x v="119"/>
          </reference>
        </references>
      </pivotArea>
    </format>
    <format dxfId="525">
      <pivotArea dataOnly="0" labelOnly="1" outline="0" fieldPosition="0">
        <references count="3">
          <reference field="8" count="1" selected="0">
            <x v="21"/>
          </reference>
          <reference field="12" count="1" selected="0">
            <x v="123"/>
          </reference>
          <reference field="41" count="1">
            <x v="10"/>
          </reference>
        </references>
      </pivotArea>
    </format>
    <format dxfId="524">
      <pivotArea dataOnly="0" labelOnly="1" outline="0" fieldPosition="0">
        <references count="3">
          <reference field="8" count="1" selected="0">
            <x v="23"/>
          </reference>
          <reference field="12" count="1" selected="0">
            <x v="86"/>
          </reference>
          <reference field="41" count="1">
            <x v="2"/>
          </reference>
        </references>
      </pivotArea>
    </format>
    <format dxfId="523">
      <pivotArea dataOnly="0" labelOnly="1" outline="0" fieldPosition="0">
        <references count="3">
          <reference field="8" count="1" selected="0">
            <x v="23"/>
          </reference>
          <reference field="12" count="1" selected="0">
            <x v="106"/>
          </reference>
          <reference field="41" count="1">
            <x v="11"/>
          </reference>
        </references>
      </pivotArea>
    </format>
    <format dxfId="522">
      <pivotArea dataOnly="0" labelOnly="1" outline="0" fieldPosition="0">
        <references count="3">
          <reference field="8" count="1" selected="0">
            <x v="23"/>
          </reference>
          <reference field="12" count="1" selected="0">
            <x v="122"/>
          </reference>
          <reference field="41" count="1">
            <x v="2"/>
          </reference>
        </references>
      </pivotArea>
    </format>
    <format dxfId="521">
      <pivotArea dataOnly="0" labelOnly="1" outline="0" fieldPosition="0">
        <references count="3">
          <reference field="8" count="1" selected="0">
            <x v="23"/>
          </reference>
          <reference field="12" count="1" selected="0">
            <x v="128"/>
          </reference>
          <reference field="41" count="1">
            <x v="9"/>
          </reference>
        </references>
      </pivotArea>
    </format>
    <format dxfId="520">
      <pivotArea dataOnly="0" labelOnly="1" outline="0" fieldPosition="0">
        <references count="3">
          <reference field="8" count="1" selected="0">
            <x v="23"/>
          </reference>
          <reference field="12" count="1" selected="0">
            <x v="144"/>
          </reference>
          <reference field="41" count="1">
            <x v="2"/>
          </reference>
        </references>
      </pivotArea>
    </format>
    <format dxfId="519">
      <pivotArea dataOnly="0" labelOnly="1" outline="0" fieldPosition="0">
        <references count="3">
          <reference field="8" count="1" selected="0">
            <x v="23"/>
          </reference>
          <reference field="12" count="1" selected="0">
            <x v="165"/>
          </reference>
          <reference field="41" count="1">
            <x v="7"/>
          </reference>
        </references>
      </pivotArea>
    </format>
    <format dxfId="518">
      <pivotArea dataOnly="0" labelOnly="1" outline="0" fieldPosition="0">
        <references count="3">
          <reference field="8" count="1" selected="0">
            <x v="23"/>
          </reference>
          <reference field="12" count="1" selected="0">
            <x v="181"/>
          </reference>
          <reference field="41" count="1">
            <x v="13"/>
          </reference>
        </references>
      </pivotArea>
    </format>
    <format dxfId="517">
      <pivotArea dataOnly="0" labelOnly="1" outline="0" fieldPosition="0">
        <references count="3">
          <reference field="8" count="1" selected="0">
            <x v="23"/>
          </reference>
          <reference field="12" count="1" selected="0">
            <x v="206"/>
          </reference>
          <reference field="41" count="1">
            <x v="12"/>
          </reference>
        </references>
      </pivotArea>
    </format>
    <format dxfId="516">
      <pivotArea dataOnly="0" labelOnly="1" outline="0" fieldPosition="0">
        <references count="3">
          <reference field="8" count="1" selected="0">
            <x v="24"/>
          </reference>
          <reference field="12" count="1" selected="0">
            <x v="32"/>
          </reference>
          <reference field="41" count="1">
            <x v="2"/>
          </reference>
        </references>
      </pivotArea>
    </format>
    <format dxfId="515">
      <pivotArea dataOnly="0" labelOnly="1" outline="0" fieldPosition="0">
        <references count="3">
          <reference field="8" count="1" selected="0">
            <x v="35"/>
          </reference>
          <reference field="12" count="1" selected="0">
            <x v="34"/>
          </reference>
          <reference field="41" count="1">
            <x v="4"/>
          </reference>
        </references>
      </pivotArea>
    </format>
    <format dxfId="514">
      <pivotArea dataOnly="0" labelOnly="1" outline="0" fieldPosition="0">
        <references count="3">
          <reference field="8" count="1" selected="0">
            <x v="35"/>
          </reference>
          <reference field="12" count="1" selected="0">
            <x v="35"/>
          </reference>
          <reference field="41" count="1">
            <x v="5"/>
          </reference>
        </references>
      </pivotArea>
    </format>
    <format dxfId="513">
      <pivotArea dataOnly="0" labelOnly="1" outline="0" fieldPosition="0">
        <references count="3">
          <reference field="8" count="1" selected="0">
            <x v="35"/>
          </reference>
          <reference field="12" count="1" selected="0">
            <x v="75"/>
          </reference>
          <reference field="41" count="1">
            <x v="8"/>
          </reference>
        </references>
      </pivotArea>
    </format>
    <format dxfId="512">
      <pivotArea dataOnly="0" labelOnly="1" outline="0" fieldPosition="0">
        <references count="3">
          <reference field="8" count="1" selected="0">
            <x v="36"/>
          </reference>
          <reference field="12" count="1" selected="0">
            <x v="169"/>
          </reference>
          <reference field="41" count="1">
            <x v="2"/>
          </reference>
        </references>
      </pivotArea>
    </format>
    <format dxfId="511">
      <pivotArea dataOnly="0" labelOnly="1" outline="0" fieldPosition="0">
        <references count="3">
          <reference field="8" count="1" selected="0">
            <x v="3"/>
          </reference>
          <reference field="12" count="1" selected="0">
            <x v="216"/>
          </reference>
          <reference field="41" count="1">
            <x v="14"/>
          </reference>
        </references>
      </pivotArea>
    </format>
    <format dxfId="510">
      <pivotArea dataOnly="0" labelOnly="1" outline="0" fieldPosition="0">
        <references count="3">
          <reference field="8" count="1" selected="0">
            <x v="5"/>
          </reference>
          <reference field="12" count="1" selected="0">
            <x v="64"/>
          </reference>
          <reference field="41" count="1">
            <x v="124"/>
          </reference>
        </references>
      </pivotArea>
    </format>
    <format dxfId="509">
      <pivotArea dataOnly="0" labelOnly="1" outline="0" fieldPosition="0">
        <references count="3">
          <reference field="8" count="1" selected="0">
            <x v="8"/>
          </reference>
          <reference field="12" count="1" selected="0">
            <x v="197"/>
          </reference>
          <reference field="41" count="1">
            <x v="2"/>
          </reference>
        </references>
      </pivotArea>
    </format>
    <format dxfId="508">
      <pivotArea dataOnly="0" labelOnly="1" outline="0" fieldPosition="0">
        <references count="3">
          <reference field="8" count="1" selected="0">
            <x v="14"/>
          </reference>
          <reference field="12" count="1" selected="0">
            <x v="43"/>
          </reference>
          <reference field="41" count="1">
            <x v="1"/>
          </reference>
        </references>
      </pivotArea>
    </format>
    <format dxfId="507">
      <pivotArea dataOnly="0" labelOnly="1" outline="0" fieldPosition="0">
        <references count="3">
          <reference field="8" count="1" selected="0">
            <x v="15"/>
          </reference>
          <reference field="12" count="1" selected="0">
            <x v="17"/>
          </reference>
          <reference field="41" count="1">
            <x v="2"/>
          </reference>
        </references>
      </pivotArea>
    </format>
    <format dxfId="506">
      <pivotArea dataOnly="0" labelOnly="1" outline="0" fieldPosition="0">
        <references count="3">
          <reference field="8" count="1" selected="0">
            <x v="17"/>
          </reference>
          <reference field="12" count="1" selected="0">
            <x v="189"/>
          </reference>
          <reference field="41" count="1">
            <x v="0"/>
          </reference>
        </references>
      </pivotArea>
    </format>
    <format dxfId="505">
      <pivotArea dataOnly="0" labelOnly="1" outline="0" fieldPosition="0">
        <references count="3">
          <reference field="8" count="1" selected="0">
            <x v="18"/>
          </reference>
          <reference field="12" count="1" selected="0">
            <x v="25"/>
          </reference>
          <reference field="41" count="1">
            <x v="2"/>
          </reference>
        </references>
      </pivotArea>
    </format>
    <format dxfId="504">
      <pivotArea dataOnly="0" labelOnly="1" outline="0" fieldPosition="0">
        <references count="3">
          <reference field="8" count="1" selected="0">
            <x v="21"/>
          </reference>
          <reference field="12" count="1" selected="0">
            <x v="123"/>
          </reference>
          <reference field="41" count="1">
            <x v="10"/>
          </reference>
        </references>
      </pivotArea>
    </format>
    <format dxfId="503">
      <pivotArea dataOnly="0" labelOnly="1" outline="0" fieldPosition="0">
        <references count="3">
          <reference field="8" count="1" selected="0">
            <x v="23"/>
          </reference>
          <reference field="12" count="1" selected="0">
            <x v="86"/>
          </reference>
          <reference field="41" count="1">
            <x v="2"/>
          </reference>
        </references>
      </pivotArea>
    </format>
    <format dxfId="502">
      <pivotArea dataOnly="0" labelOnly="1" outline="0" fieldPosition="0">
        <references count="3">
          <reference field="8" count="1" selected="0">
            <x v="23"/>
          </reference>
          <reference field="12" count="1" selected="0">
            <x v="106"/>
          </reference>
          <reference field="41" count="1">
            <x v="11"/>
          </reference>
        </references>
      </pivotArea>
    </format>
    <format dxfId="501">
      <pivotArea dataOnly="0" labelOnly="1" outline="0" fieldPosition="0">
        <references count="3">
          <reference field="8" count="1" selected="0">
            <x v="23"/>
          </reference>
          <reference field="12" count="1" selected="0">
            <x v="122"/>
          </reference>
          <reference field="41" count="1">
            <x v="2"/>
          </reference>
        </references>
      </pivotArea>
    </format>
    <format dxfId="500">
      <pivotArea dataOnly="0" labelOnly="1" outline="0" fieldPosition="0">
        <references count="3">
          <reference field="8" count="1" selected="0">
            <x v="23"/>
          </reference>
          <reference field="12" count="1" selected="0">
            <x v="128"/>
          </reference>
          <reference field="41" count="1">
            <x v="9"/>
          </reference>
        </references>
      </pivotArea>
    </format>
    <format dxfId="499">
      <pivotArea dataOnly="0" labelOnly="1" outline="0" fieldPosition="0">
        <references count="3">
          <reference field="8" count="1" selected="0">
            <x v="23"/>
          </reference>
          <reference field="12" count="1" selected="0">
            <x v="144"/>
          </reference>
          <reference field="41" count="1">
            <x v="2"/>
          </reference>
        </references>
      </pivotArea>
    </format>
    <format dxfId="498">
      <pivotArea dataOnly="0" labelOnly="1" outline="0" fieldPosition="0">
        <references count="3">
          <reference field="8" count="1" selected="0">
            <x v="23"/>
          </reference>
          <reference field="12" count="1" selected="0">
            <x v="165"/>
          </reference>
          <reference field="41" count="1">
            <x v="7"/>
          </reference>
        </references>
      </pivotArea>
    </format>
    <format dxfId="497">
      <pivotArea dataOnly="0" labelOnly="1" outline="0" fieldPosition="0">
        <references count="3">
          <reference field="8" count="1" selected="0">
            <x v="23"/>
          </reference>
          <reference field="12" count="1" selected="0">
            <x v="181"/>
          </reference>
          <reference field="41" count="1">
            <x v="13"/>
          </reference>
        </references>
      </pivotArea>
    </format>
    <format dxfId="496">
      <pivotArea dataOnly="0" labelOnly="1" outline="0" fieldPosition="0">
        <references count="3">
          <reference field="8" count="1" selected="0">
            <x v="23"/>
          </reference>
          <reference field="12" count="1" selected="0">
            <x v="206"/>
          </reference>
          <reference field="41" count="1">
            <x v="12"/>
          </reference>
        </references>
      </pivotArea>
    </format>
    <format dxfId="495">
      <pivotArea dataOnly="0" labelOnly="1" outline="0" fieldPosition="0">
        <references count="3">
          <reference field="8" count="1" selected="0">
            <x v="24"/>
          </reference>
          <reference field="12" count="1" selected="0">
            <x v="32"/>
          </reference>
          <reference field="41" count="1">
            <x v="2"/>
          </reference>
        </references>
      </pivotArea>
    </format>
    <format dxfId="494">
      <pivotArea dataOnly="0" labelOnly="1" outline="0" fieldPosition="0">
        <references count="3">
          <reference field="8" count="1" selected="0">
            <x v="35"/>
          </reference>
          <reference field="12" count="1" selected="0">
            <x v="34"/>
          </reference>
          <reference field="41" count="1">
            <x v="4"/>
          </reference>
        </references>
      </pivotArea>
    </format>
    <format dxfId="493">
      <pivotArea dataOnly="0" labelOnly="1" outline="0" fieldPosition="0">
        <references count="3">
          <reference field="8" count="1" selected="0">
            <x v="35"/>
          </reference>
          <reference field="12" count="1" selected="0">
            <x v="35"/>
          </reference>
          <reference field="41" count="1">
            <x v="5"/>
          </reference>
        </references>
      </pivotArea>
    </format>
    <format dxfId="492">
      <pivotArea dataOnly="0" labelOnly="1" outline="0" fieldPosition="0">
        <references count="3">
          <reference field="8" count="1" selected="0">
            <x v="35"/>
          </reference>
          <reference field="12" count="1" selected="0">
            <x v="75"/>
          </reference>
          <reference field="41" count="1">
            <x v="8"/>
          </reference>
        </references>
      </pivotArea>
    </format>
    <format dxfId="491">
      <pivotArea dataOnly="0" labelOnly="1" outline="0" fieldPosition="0">
        <references count="3">
          <reference field="8" count="1" selected="0">
            <x v="36"/>
          </reference>
          <reference field="12" count="1" selected="0">
            <x v="169"/>
          </reference>
          <reference field="41" count="1">
            <x v="2"/>
          </reference>
        </references>
      </pivotArea>
    </format>
    <format dxfId="490">
      <pivotArea dataOnly="0" labelOnly="1" outline="0" fieldPosition="0">
        <references count="4">
          <reference field="8" count="1" selected="0">
            <x v="3"/>
          </reference>
          <reference field="12" count="1" selected="0">
            <x v="216"/>
          </reference>
          <reference field="41" count="1" selected="0">
            <x v="14"/>
          </reference>
          <reference field="46" count="0"/>
        </references>
      </pivotArea>
    </format>
    <format dxfId="489">
      <pivotArea dataOnly="0" labelOnly="1" outline="0" fieldPosition="0">
        <references count="4">
          <reference field="8" count="1" selected="0">
            <x v="3"/>
          </reference>
          <reference field="12" count="1" selected="0">
            <x v="221"/>
          </reference>
          <reference field="41" count="1" selected="0">
            <x v="14"/>
          </reference>
          <reference field="46" count="0"/>
        </references>
      </pivotArea>
    </format>
    <format dxfId="488">
      <pivotArea dataOnly="0" labelOnly="1" outline="0" fieldPosition="0">
        <references count="4">
          <reference field="8" count="1" selected="0">
            <x v="5"/>
          </reference>
          <reference field="12" count="1" selected="0">
            <x v="64"/>
          </reference>
          <reference field="41" count="1" selected="0">
            <x v="124"/>
          </reference>
          <reference field="46" count="0"/>
        </references>
      </pivotArea>
    </format>
    <format dxfId="487">
      <pivotArea dataOnly="0" labelOnly="1" outline="0" fieldPosition="0">
        <references count="4">
          <reference field="8" count="1" selected="0">
            <x v="8"/>
          </reference>
          <reference field="12" count="1" selected="0">
            <x v="197"/>
          </reference>
          <reference field="41" count="1" selected="0">
            <x v="2"/>
          </reference>
          <reference field="46" count="0"/>
        </references>
      </pivotArea>
    </format>
    <format dxfId="486">
      <pivotArea dataOnly="0" labelOnly="1" outline="0" fieldPosition="0">
        <references count="4">
          <reference field="8" count="1" selected="0">
            <x v="11"/>
          </reference>
          <reference field="12" count="1" selected="0">
            <x v="83"/>
          </reference>
          <reference field="41" count="1" selected="0">
            <x v="2"/>
          </reference>
          <reference field="46" count="0"/>
        </references>
      </pivotArea>
    </format>
    <format dxfId="485">
      <pivotArea dataOnly="0" labelOnly="1" outline="0" fieldPosition="0">
        <references count="4">
          <reference field="8" count="1" selected="0">
            <x v="11"/>
          </reference>
          <reference field="12" count="1" selected="0">
            <x v="185"/>
          </reference>
          <reference field="41" count="1" selected="0">
            <x v="2"/>
          </reference>
          <reference field="46" count="0"/>
        </references>
      </pivotArea>
    </format>
    <format dxfId="484">
      <pivotArea dataOnly="0" labelOnly="1" outline="0" fieldPosition="0">
        <references count="4">
          <reference field="8" count="1" selected="0">
            <x v="12"/>
          </reference>
          <reference field="12" count="1" selected="0">
            <x v="157"/>
          </reference>
          <reference field="41" count="1" selected="0">
            <x v="2"/>
          </reference>
          <reference field="46" count="0"/>
        </references>
      </pivotArea>
    </format>
    <format dxfId="483">
      <pivotArea dataOnly="0" labelOnly="1" outline="0" fieldPosition="0">
        <references count="4">
          <reference field="8" count="1" selected="0">
            <x v="13"/>
          </reference>
          <reference field="12" count="1" selected="0">
            <x v="121"/>
          </reference>
          <reference field="41" count="1" selected="0">
            <x v="2"/>
          </reference>
          <reference field="46" count="0"/>
        </references>
      </pivotArea>
    </format>
    <format dxfId="482">
      <pivotArea dataOnly="0" labelOnly="1" outline="0" fieldPosition="0">
        <references count="4">
          <reference field="8" count="1" selected="0">
            <x v="13"/>
          </reference>
          <reference field="12" count="1" selected="0">
            <x v="142"/>
          </reference>
          <reference field="41" count="1" selected="0">
            <x v="2"/>
          </reference>
          <reference field="46" count="0"/>
        </references>
      </pivotArea>
    </format>
    <format dxfId="481">
      <pivotArea dataOnly="0" labelOnly="1" outline="0" fieldPosition="0">
        <references count="4">
          <reference field="8" count="1" selected="0">
            <x v="13"/>
          </reference>
          <reference field="12" count="1" selected="0">
            <x v="143"/>
          </reference>
          <reference field="41" count="1" selected="0">
            <x v="2"/>
          </reference>
          <reference field="46" count="0"/>
        </references>
      </pivotArea>
    </format>
    <format dxfId="480">
      <pivotArea dataOnly="0" labelOnly="1" outline="0" fieldPosition="0">
        <references count="4">
          <reference field="8" count="1" selected="0">
            <x v="14"/>
          </reference>
          <reference field="12" count="1" selected="0">
            <x v="43"/>
          </reference>
          <reference field="41" count="1" selected="0">
            <x v="1"/>
          </reference>
          <reference field="46" count="0"/>
        </references>
      </pivotArea>
    </format>
    <format dxfId="479">
      <pivotArea dataOnly="0" labelOnly="1" outline="0" fieldPosition="0">
        <references count="4">
          <reference field="8" count="1" selected="0">
            <x v="15"/>
          </reference>
          <reference field="12" count="1" selected="0">
            <x v="17"/>
          </reference>
          <reference field="41" count="1" selected="0">
            <x v="2"/>
          </reference>
          <reference field="46" count="0"/>
        </references>
      </pivotArea>
    </format>
    <format dxfId="478">
      <pivotArea dataOnly="0" labelOnly="1" outline="0" fieldPosition="0">
        <references count="4">
          <reference field="8" count="1" selected="0">
            <x v="15"/>
          </reference>
          <reference field="12" count="1" selected="0">
            <x v="18"/>
          </reference>
          <reference field="41" count="1" selected="0">
            <x v="2"/>
          </reference>
          <reference field="46" count="0"/>
        </references>
      </pivotArea>
    </format>
    <format dxfId="477">
      <pivotArea dataOnly="0" labelOnly="1" outline="0" fieldPosition="0">
        <references count="4">
          <reference field="8" count="1" selected="0">
            <x v="15"/>
          </reference>
          <reference field="12" count="1" selected="0">
            <x v="22"/>
          </reference>
          <reference field="41" count="1" selected="0">
            <x v="2"/>
          </reference>
          <reference field="46" count="0"/>
        </references>
      </pivotArea>
    </format>
    <format dxfId="476">
      <pivotArea dataOnly="0" labelOnly="1" outline="0" fieldPosition="0">
        <references count="4">
          <reference field="8" count="1" selected="0">
            <x v="15"/>
          </reference>
          <reference field="12" count="1" selected="0">
            <x v="118"/>
          </reference>
          <reference field="41" count="1" selected="0">
            <x v="2"/>
          </reference>
          <reference field="46" count="0"/>
        </references>
      </pivotArea>
    </format>
    <format dxfId="475">
      <pivotArea dataOnly="0" labelOnly="1" outline="0" fieldPosition="0">
        <references count="4">
          <reference field="8" count="1" selected="0">
            <x v="15"/>
          </reference>
          <reference field="12" count="1" selected="0">
            <x v="125"/>
          </reference>
          <reference field="41" count="1" selected="0">
            <x v="2"/>
          </reference>
          <reference field="46" count="0"/>
        </references>
      </pivotArea>
    </format>
    <format dxfId="474">
      <pivotArea dataOnly="0" labelOnly="1" outline="0" fieldPosition="0">
        <references count="4">
          <reference field="8" count="1" selected="0">
            <x v="15"/>
          </reference>
          <reference field="12" count="1" selected="0">
            <x v="126"/>
          </reference>
          <reference field="41" count="1" selected="0">
            <x v="2"/>
          </reference>
          <reference field="46" count="0"/>
        </references>
      </pivotArea>
    </format>
    <format dxfId="473">
      <pivotArea dataOnly="0" labelOnly="1" outline="0" fieldPosition="0">
        <references count="4">
          <reference field="8" count="1" selected="0">
            <x v="15"/>
          </reference>
          <reference field="12" count="1" selected="0">
            <x v="138"/>
          </reference>
          <reference field="41" count="1" selected="0">
            <x v="2"/>
          </reference>
          <reference field="46" count="0"/>
        </references>
      </pivotArea>
    </format>
    <format dxfId="472">
      <pivotArea dataOnly="0" labelOnly="1" outline="0" fieldPosition="0">
        <references count="4">
          <reference field="8" count="1" selected="0">
            <x v="15"/>
          </reference>
          <reference field="12" count="1" selected="0">
            <x v="139"/>
          </reference>
          <reference field="41" count="1" selected="0">
            <x v="2"/>
          </reference>
          <reference field="46" count="0"/>
        </references>
      </pivotArea>
    </format>
    <format dxfId="471">
      <pivotArea dataOnly="0" labelOnly="1" outline="0" fieldPosition="0">
        <references count="4">
          <reference field="8" count="1" selected="0">
            <x v="15"/>
          </reference>
          <reference field="12" count="1" selected="0">
            <x v="140"/>
          </reference>
          <reference field="41" count="1" selected="0">
            <x v="2"/>
          </reference>
          <reference field="46" count="0"/>
        </references>
      </pivotArea>
    </format>
    <format dxfId="470">
      <pivotArea dataOnly="0" labelOnly="1" outline="0" fieldPosition="0">
        <references count="4">
          <reference field="8" count="1" selected="0">
            <x v="15"/>
          </reference>
          <reference field="12" count="1" selected="0">
            <x v="199"/>
          </reference>
          <reference field="41" count="1" selected="0">
            <x v="2"/>
          </reference>
          <reference field="46" count="0"/>
        </references>
      </pivotArea>
    </format>
    <format dxfId="469">
      <pivotArea dataOnly="0" labelOnly="1" outline="0" fieldPosition="0">
        <references count="4">
          <reference field="8" count="1" selected="0">
            <x v="15"/>
          </reference>
          <reference field="12" count="1" selected="0">
            <x v="233"/>
          </reference>
          <reference field="41" count="1" selected="0">
            <x v="2"/>
          </reference>
          <reference field="46" count="0"/>
        </references>
      </pivotArea>
    </format>
    <format dxfId="468">
      <pivotArea dataOnly="0" labelOnly="1" outline="0" fieldPosition="0">
        <references count="4">
          <reference field="8" count="1" selected="0">
            <x v="17"/>
          </reference>
          <reference field="12" count="1" selected="0">
            <x v="189"/>
          </reference>
          <reference field="41" count="1" selected="0">
            <x v="0"/>
          </reference>
          <reference field="46" count="0"/>
        </references>
      </pivotArea>
    </format>
    <format dxfId="467">
      <pivotArea dataOnly="0" labelOnly="1" outline="0" fieldPosition="0">
        <references count="4">
          <reference field="8" count="1" selected="0">
            <x v="18"/>
          </reference>
          <reference field="12" count="1" selected="0">
            <x v="25"/>
          </reference>
          <reference field="41" count="1" selected="0">
            <x v="2"/>
          </reference>
          <reference field="46" count="0"/>
        </references>
      </pivotArea>
    </format>
    <format dxfId="466">
      <pivotArea dataOnly="0" labelOnly="1" outline="0" fieldPosition="0">
        <references count="4">
          <reference field="8" count="1" selected="0">
            <x v="21"/>
          </reference>
          <reference field="12" count="1" selected="0">
            <x v="123"/>
          </reference>
          <reference field="41" count="1" selected="0">
            <x v="10"/>
          </reference>
          <reference field="46" count="0"/>
        </references>
      </pivotArea>
    </format>
    <format dxfId="465">
      <pivotArea dataOnly="0" labelOnly="1" outline="0" fieldPosition="0">
        <references count="4">
          <reference field="8" count="1" selected="0">
            <x v="23"/>
          </reference>
          <reference field="12" count="1" selected="0">
            <x v="86"/>
          </reference>
          <reference field="41" count="1" selected="0">
            <x v="2"/>
          </reference>
          <reference field="46" count="0"/>
        </references>
      </pivotArea>
    </format>
    <format dxfId="464">
      <pivotArea dataOnly="0" labelOnly="1" outline="0" fieldPosition="0">
        <references count="4">
          <reference field="8" count="1" selected="0">
            <x v="23"/>
          </reference>
          <reference field="12" count="1" selected="0">
            <x v="91"/>
          </reference>
          <reference field="41" count="1" selected="0">
            <x v="2"/>
          </reference>
          <reference field="46" count="0"/>
        </references>
      </pivotArea>
    </format>
    <format dxfId="463">
      <pivotArea dataOnly="0" labelOnly="1" outline="0" fieldPosition="0">
        <references count="4">
          <reference field="8" count="1" selected="0">
            <x v="23"/>
          </reference>
          <reference field="12" count="1" selected="0">
            <x v="106"/>
          </reference>
          <reference field="41" count="1" selected="0">
            <x v="11"/>
          </reference>
          <reference field="46" count="0"/>
        </references>
      </pivotArea>
    </format>
    <format dxfId="462">
      <pivotArea dataOnly="0" labelOnly="1" outline="0" fieldPosition="0">
        <references count="4">
          <reference field="8" count="1" selected="0">
            <x v="23"/>
          </reference>
          <reference field="12" count="1" selected="0">
            <x v="122"/>
          </reference>
          <reference field="41" count="1" selected="0">
            <x v="2"/>
          </reference>
          <reference field="46" count="0"/>
        </references>
      </pivotArea>
    </format>
    <format dxfId="461">
      <pivotArea dataOnly="0" labelOnly="1" outline="0" fieldPosition="0">
        <references count="4">
          <reference field="8" count="1" selected="0">
            <x v="23"/>
          </reference>
          <reference field="12" count="1" selected="0">
            <x v="128"/>
          </reference>
          <reference field="41" count="1" selected="0">
            <x v="9"/>
          </reference>
          <reference field="46" count="0"/>
        </references>
      </pivotArea>
    </format>
    <format dxfId="460">
      <pivotArea dataOnly="0" labelOnly="1" outline="0" fieldPosition="0">
        <references count="4">
          <reference field="8" count="1" selected="0">
            <x v="23"/>
          </reference>
          <reference field="12" count="1" selected="0">
            <x v="144"/>
          </reference>
          <reference field="41" count="1" selected="0">
            <x v="2"/>
          </reference>
          <reference field="46" count="0"/>
        </references>
      </pivotArea>
    </format>
    <format dxfId="459">
      <pivotArea dataOnly="0" labelOnly="1" outline="0" fieldPosition="0">
        <references count="4">
          <reference field="8" count="1" selected="0">
            <x v="23"/>
          </reference>
          <reference field="12" count="1" selected="0">
            <x v="165"/>
          </reference>
          <reference field="41" count="1" selected="0">
            <x v="7"/>
          </reference>
          <reference field="46" count="0"/>
        </references>
      </pivotArea>
    </format>
    <format dxfId="458">
      <pivotArea dataOnly="0" labelOnly="1" outline="0" fieldPosition="0">
        <references count="4">
          <reference field="8" count="1" selected="0">
            <x v="23"/>
          </reference>
          <reference field="12" count="1" selected="0">
            <x v="181"/>
          </reference>
          <reference field="41" count="1" selected="0">
            <x v="13"/>
          </reference>
          <reference field="46" count="0"/>
        </references>
      </pivotArea>
    </format>
    <format dxfId="457">
      <pivotArea dataOnly="0" labelOnly="1" outline="0" fieldPosition="0">
        <references count="4">
          <reference field="8" count="1" selected="0">
            <x v="23"/>
          </reference>
          <reference field="12" count="1" selected="0">
            <x v="206"/>
          </reference>
          <reference field="41" count="1" selected="0">
            <x v="12"/>
          </reference>
          <reference field="46" count="0"/>
        </references>
      </pivotArea>
    </format>
    <format dxfId="456">
      <pivotArea dataOnly="0" labelOnly="1" outline="0" fieldPosition="0">
        <references count="4">
          <reference field="8" count="1" selected="0">
            <x v="24"/>
          </reference>
          <reference field="12" count="1" selected="0">
            <x v="32"/>
          </reference>
          <reference field="41" count="1" selected="0">
            <x v="2"/>
          </reference>
          <reference field="46" count="0"/>
        </references>
      </pivotArea>
    </format>
    <format dxfId="455">
      <pivotArea dataOnly="0" labelOnly="1" outline="0" fieldPosition="0">
        <references count="4">
          <reference field="8" count="1" selected="0">
            <x v="24"/>
          </reference>
          <reference field="12" count="1" selected="0">
            <x v="36"/>
          </reference>
          <reference field="41" count="1" selected="0">
            <x v="2"/>
          </reference>
          <reference field="46" count="0"/>
        </references>
      </pivotArea>
    </format>
    <format dxfId="454">
      <pivotArea dataOnly="0" labelOnly="1" outline="0" fieldPosition="0">
        <references count="4">
          <reference field="8" count="1" selected="0">
            <x v="26"/>
          </reference>
          <reference field="12" count="1" selected="0">
            <x v="162"/>
          </reference>
          <reference field="41" count="1" selected="0">
            <x v="2"/>
          </reference>
          <reference field="46" count="0"/>
        </references>
      </pivotArea>
    </format>
    <format dxfId="453">
      <pivotArea dataOnly="0" labelOnly="1" outline="0" fieldPosition="0">
        <references count="4">
          <reference field="8" count="1" selected="0">
            <x v="28"/>
          </reference>
          <reference field="12" count="1" selected="0">
            <x v="41"/>
          </reference>
          <reference field="41" count="1" selected="0">
            <x v="2"/>
          </reference>
          <reference field="46" count="0"/>
        </references>
      </pivotArea>
    </format>
    <format dxfId="452">
      <pivotArea dataOnly="0" labelOnly="1" outline="0" fieldPosition="0">
        <references count="4">
          <reference field="8" count="1" selected="0">
            <x v="34"/>
          </reference>
          <reference field="12" count="1" selected="0">
            <x v="119"/>
          </reference>
          <reference field="41" count="1" selected="0">
            <x v="2"/>
          </reference>
          <reference field="46" count="0"/>
        </references>
      </pivotArea>
    </format>
    <format dxfId="451">
      <pivotArea dataOnly="0" labelOnly="1" outline="0" fieldPosition="0">
        <references count="4">
          <reference field="8" count="1" selected="0">
            <x v="34"/>
          </reference>
          <reference field="12" count="1" selected="0">
            <x v="127"/>
          </reference>
          <reference field="41" count="1" selected="0">
            <x v="2"/>
          </reference>
          <reference field="46" count="0"/>
        </references>
      </pivotArea>
    </format>
    <format dxfId="450">
      <pivotArea dataOnly="0" labelOnly="1" outline="0" fieldPosition="0">
        <references count="4">
          <reference field="8" count="1" selected="0">
            <x v="34"/>
          </reference>
          <reference field="12" count="1" selected="0">
            <x v="194"/>
          </reference>
          <reference field="41" count="1" selected="0">
            <x v="2"/>
          </reference>
          <reference field="46" count="0"/>
        </references>
      </pivotArea>
    </format>
    <format dxfId="449">
      <pivotArea dataOnly="0" labelOnly="1" outline="0" fieldPosition="0">
        <references count="4">
          <reference field="8" count="1" selected="0">
            <x v="35"/>
          </reference>
          <reference field="12" count="1" selected="0">
            <x v="34"/>
          </reference>
          <reference field="41" count="1" selected="0">
            <x v="4"/>
          </reference>
          <reference field="46" count="0"/>
        </references>
      </pivotArea>
    </format>
    <format dxfId="448">
      <pivotArea dataOnly="0" labelOnly="1" outline="0" fieldPosition="0">
        <references count="4">
          <reference field="8" count="1" selected="0">
            <x v="35"/>
          </reference>
          <reference field="12" count="1" selected="0">
            <x v="35"/>
          </reference>
          <reference field="41" count="1" selected="0">
            <x v="5"/>
          </reference>
          <reference field="46" count="0"/>
        </references>
      </pivotArea>
    </format>
    <format dxfId="447">
      <pivotArea dataOnly="0" labelOnly="1" outline="0" fieldPosition="0">
        <references count="4">
          <reference field="8" count="1" selected="0">
            <x v="35"/>
          </reference>
          <reference field="12" count="1" selected="0">
            <x v="75"/>
          </reference>
          <reference field="41" count="1" selected="0">
            <x v="8"/>
          </reference>
          <reference field="46" count="0"/>
        </references>
      </pivotArea>
    </format>
    <format dxfId="446">
      <pivotArea dataOnly="0" labelOnly="1" outline="0" fieldPosition="0">
        <references count="4">
          <reference field="8" count="1" selected="0">
            <x v="36"/>
          </reference>
          <reference field="12" count="1" selected="0">
            <x v="169"/>
          </reference>
          <reference field="41" count="1" selected="0">
            <x v="2"/>
          </reference>
          <reference field="46" count="0"/>
        </references>
      </pivotArea>
    </format>
    <format dxfId="445">
      <pivotArea dataOnly="0" labelOnly="1" outline="0" fieldPosition="0">
        <references count="3">
          <reference field="8" count="1" selected="0">
            <x v="5"/>
          </reference>
          <reference field="12" count="1" selected="0">
            <x v="64"/>
          </reference>
          <reference field="41" count="1">
            <x v="124"/>
          </reference>
        </references>
      </pivotArea>
    </format>
    <format dxfId="444">
      <pivotArea dataOnly="0" labelOnly="1" outline="0" fieldPosition="0">
        <references count="4">
          <reference field="8" count="1" selected="0">
            <x v="3"/>
          </reference>
          <reference field="12" count="1" selected="0">
            <x v="216"/>
          </reference>
          <reference field="41" count="1" selected="0">
            <x v="14"/>
          </reference>
          <reference field="46" count="0"/>
        </references>
      </pivotArea>
    </format>
    <format dxfId="443">
      <pivotArea dataOnly="0" labelOnly="1" outline="0" fieldPosition="0">
        <references count="4">
          <reference field="8" count="1" selected="0">
            <x v="3"/>
          </reference>
          <reference field="12" count="1" selected="0">
            <x v="221"/>
          </reference>
          <reference field="41" count="1" selected="0">
            <x v="14"/>
          </reference>
          <reference field="46" count="0"/>
        </references>
      </pivotArea>
    </format>
    <format dxfId="442">
      <pivotArea dataOnly="0" labelOnly="1" outline="0" fieldPosition="0">
        <references count="4">
          <reference field="8" count="1" selected="0">
            <x v="5"/>
          </reference>
          <reference field="12" count="1" selected="0">
            <x v="64"/>
          </reference>
          <reference field="41" count="1" selected="0">
            <x v="124"/>
          </reference>
          <reference field="46" count="0"/>
        </references>
      </pivotArea>
    </format>
    <format dxfId="441">
      <pivotArea dataOnly="0" labelOnly="1" outline="0" fieldPosition="0">
        <references count="4">
          <reference field="8" count="1" selected="0">
            <x v="8"/>
          </reference>
          <reference field="12" count="1" selected="0">
            <x v="197"/>
          </reference>
          <reference field="41" count="1" selected="0">
            <x v="2"/>
          </reference>
          <reference field="46" count="0"/>
        </references>
      </pivotArea>
    </format>
    <format dxfId="440">
      <pivotArea dataOnly="0" labelOnly="1" outline="0" fieldPosition="0">
        <references count="4">
          <reference field="8" count="1" selected="0">
            <x v="11"/>
          </reference>
          <reference field="12" count="1" selected="0">
            <x v="83"/>
          </reference>
          <reference field="41" count="1" selected="0">
            <x v="2"/>
          </reference>
          <reference field="46" count="0"/>
        </references>
      </pivotArea>
    </format>
    <format dxfId="439">
      <pivotArea dataOnly="0" labelOnly="1" outline="0" fieldPosition="0">
        <references count="4">
          <reference field="8" count="1" selected="0">
            <x v="11"/>
          </reference>
          <reference field="12" count="1" selected="0">
            <x v="185"/>
          </reference>
          <reference field="41" count="1" selected="0">
            <x v="2"/>
          </reference>
          <reference field="46" count="0"/>
        </references>
      </pivotArea>
    </format>
    <format dxfId="438">
      <pivotArea dataOnly="0" labelOnly="1" outline="0" fieldPosition="0">
        <references count="4">
          <reference field="8" count="1" selected="0">
            <x v="12"/>
          </reference>
          <reference field="12" count="1" selected="0">
            <x v="157"/>
          </reference>
          <reference field="41" count="1" selected="0">
            <x v="2"/>
          </reference>
          <reference field="46" count="0"/>
        </references>
      </pivotArea>
    </format>
    <format dxfId="437">
      <pivotArea dataOnly="0" labelOnly="1" outline="0" fieldPosition="0">
        <references count="4">
          <reference field="8" count="1" selected="0">
            <x v="13"/>
          </reference>
          <reference field="12" count="1" selected="0">
            <x v="121"/>
          </reference>
          <reference field="41" count="1" selected="0">
            <x v="2"/>
          </reference>
          <reference field="46" count="0"/>
        </references>
      </pivotArea>
    </format>
    <format dxfId="436">
      <pivotArea dataOnly="0" labelOnly="1" outline="0" fieldPosition="0">
        <references count="4">
          <reference field="8" count="1" selected="0">
            <x v="13"/>
          </reference>
          <reference field="12" count="1" selected="0">
            <x v="142"/>
          </reference>
          <reference field="41" count="1" selected="0">
            <x v="2"/>
          </reference>
          <reference field="46" count="0"/>
        </references>
      </pivotArea>
    </format>
    <format dxfId="435">
      <pivotArea dataOnly="0" labelOnly="1" outline="0" fieldPosition="0">
        <references count="4">
          <reference field="8" count="1" selected="0">
            <x v="13"/>
          </reference>
          <reference field="12" count="1" selected="0">
            <x v="143"/>
          </reference>
          <reference field="41" count="1" selected="0">
            <x v="2"/>
          </reference>
          <reference field="46" count="0"/>
        </references>
      </pivotArea>
    </format>
    <format dxfId="434">
      <pivotArea dataOnly="0" labelOnly="1" outline="0" fieldPosition="0">
        <references count="4">
          <reference field="8" count="1" selected="0">
            <x v="14"/>
          </reference>
          <reference field="12" count="1" selected="0">
            <x v="43"/>
          </reference>
          <reference field="41" count="1" selected="0">
            <x v="1"/>
          </reference>
          <reference field="46" count="0"/>
        </references>
      </pivotArea>
    </format>
    <format dxfId="433">
      <pivotArea dataOnly="0" labelOnly="1" outline="0" fieldPosition="0">
        <references count="4">
          <reference field="8" count="1" selected="0">
            <x v="15"/>
          </reference>
          <reference field="12" count="1" selected="0">
            <x v="17"/>
          </reference>
          <reference field="41" count="1" selected="0">
            <x v="2"/>
          </reference>
          <reference field="46" count="0"/>
        </references>
      </pivotArea>
    </format>
    <format dxfId="432">
      <pivotArea dataOnly="0" labelOnly="1" outline="0" fieldPosition="0">
        <references count="4">
          <reference field="8" count="1" selected="0">
            <x v="15"/>
          </reference>
          <reference field="12" count="1" selected="0">
            <x v="18"/>
          </reference>
          <reference field="41" count="1" selected="0">
            <x v="2"/>
          </reference>
          <reference field="46" count="0"/>
        </references>
      </pivotArea>
    </format>
    <format dxfId="431">
      <pivotArea dataOnly="0" labelOnly="1" outline="0" fieldPosition="0">
        <references count="4">
          <reference field="8" count="1" selected="0">
            <x v="15"/>
          </reference>
          <reference field="12" count="1" selected="0">
            <x v="22"/>
          </reference>
          <reference field="41" count="1" selected="0">
            <x v="2"/>
          </reference>
          <reference field="46" count="0"/>
        </references>
      </pivotArea>
    </format>
    <format dxfId="430">
      <pivotArea dataOnly="0" labelOnly="1" outline="0" fieldPosition="0">
        <references count="4">
          <reference field="8" count="1" selected="0">
            <x v="15"/>
          </reference>
          <reference field="12" count="1" selected="0">
            <x v="118"/>
          </reference>
          <reference field="41" count="1" selected="0">
            <x v="2"/>
          </reference>
          <reference field="46" count="0"/>
        </references>
      </pivotArea>
    </format>
    <format dxfId="429">
      <pivotArea dataOnly="0" labelOnly="1" outline="0" fieldPosition="0">
        <references count="4">
          <reference field="8" count="1" selected="0">
            <x v="15"/>
          </reference>
          <reference field="12" count="1" selected="0">
            <x v="125"/>
          </reference>
          <reference field="41" count="1" selected="0">
            <x v="2"/>
          </reference>
          <reference field="46" count="0"/>
        </references>
      </pivotArea>
    </format>
    <format dxfId="428">
      <pivotArea dataOnly="0" labelOnly="1" outline="0" fieldPosition="0">
        <references count="4">
          <reference field="8" count="1" selected="0">
            <x v="15"/>
          </reference>
          <reference field="12" count="1" selected="0">
            <x v="126"/>
          </reference>
          <reference field="41" count="1" selected="0">
            <x v="2"/>
          </reference>
          <reference field="46" count="0"/>
        </references>
      </pivotArea>
    </format>
    <format dxfId="427">
      <pivotArea dataOnly="0" labelOnly="1" outline="0" fieldPosition="0">
        <references count="4">
          <reference field="8" count="1" selected="0">
            <x v="15"/>
          </reference>
          <reference field="12" count="1" selected="0">
            <x v="138"/>
          </reference>
          <reference field="41" count="1" selected="0">
            <x v="2"/>
          </reference>
          <reference field="46" count="0"/>
        </references>
      </pivotArea>
    </format>
    <format dxfId="426">
      <pivotArea dataOnly="0" labelOnly="1" outline="0" fieldPosition="0">
        <references count="4">
          <reference field="8" count="1" selected="0">
            <x v="15"/>
          </reference>
          <reference field="12" count="1" selected="0">
            <x v="139"/>
          </reference>
          <reference field="41" count="1" selected="0">
            <x v="2"/>
          </reference>
          <reference field="46" count="0"/>
        </references>
      </pivotArea>
    </format>
    <format dxfId="425">
      <pivotArea dataOnly="0" labelOnly="1" outline="0" fieldPosition="0">
        <references count="4">
          <reference field="8" count="1" selected="0">
            <x v="15"/>
          </reference>
          <reference field="12" count="1" selected="0">
            <x v="140"/>
          </reference>
          <reference field="41" count="1" selected="0">
            <x v="2"/>
          </reference>
          <reference field="46" count="0"/>
        </references>
      </pivotArea>
    </format>
    <format dxfId="424">
      <pivotArea dataOnly="0" labelOnly="1" outline="0" fieldPosition="0">
        <references count="4">
          <reference field="8" count="1" selected="0">
            <x v="15"/>
          </reference>
          <reference field="12" count="1" selected="0">
            <x v="199"/>
          </reference>
          <reference field="41" count="1" selected="0">
            <x v="2"/>
          </reference>
          <reference field="46" count="0"/>
        </references>
      </pivotArea>
    </format>
    <format dxfId="423">
      <pivotArea dataOnly="0" labelOnly="1" outline="0" fieldPosition="0">
        <references count="4">
          <reference field="8" count="1" selected="0">
            <x v="15"/>
          </reference>
          <reference field="12" count="1" selected="0">
            <x v="233"/>
          </reference>
          <reference field="41" count="1" selected="0">
            <x v="2"/>
          </reference>
          <reference field="46" count="0"/>
        </references>
      </pivotArea>
    </format>
    <format dxfId="422">
      <pivotArea dataOnly="0" labelOnly="1" outline="0" fieldPosition="0">
        <references count="4">
          <reference field="8" count="1" selected="0">
            <x v="17"/>
          </reference>
          <reference field="12" count="1" selected="0">
            <x v="189"/>
          </reference>
          <reference field="41" count="1" selected="0">
            <x v="0"/>
          </reference>
          <reference field="46" count="0"/>
        </references>
      </pivotArea>
    </format>
    <format dxfId="421">
      <pivotArea dataOnly="0" labelOnly="1" outline="0" fieldPosition="0">
        <references count="4">
          <reference field="8" count="1" selected="0">
            <x v="18"/>
          </reference>
          <reference field="12" count="1" selected="0">
            <x v="25"/>
          </reference>
          <reference field="41" count="1" selected="0">
            <x v="2"/>
          </reference>
          <reference field="46" count="0"/>
        </references>
      </pivotArea>
    </format>
    <format dxfId="420">
      <pivotArea dataOnly="0" labelOnly="1" outline="0" fieldPosition="0">
        <references count="4">
          <reference field="8" count="1" selected="0">
            <x v="21"/>
          </reference>
          <reference field="12" count="1" selected="0">
            <x v="123"/>
          </reference>
          <reference field="41" count="1" selected="0">
            <x v="10"/>
          </reference>
          <reference field="46" count="0"/>
        </references>
      </pivotArea>
    </format>
    <format dxfId="419">
      <pivotArea dataOnly="0" labelOnly="1" outline="0" fieldPosition="0">
        <references count="4">
          <reference field="8" count="1" selected="0">
            <x v="23"/>
          </reference>
          <reference field="12" count="1" selected="0">
            <x v="86"/>
          </reference>
          <reference field="41" count="1" selected="0">
            <x v="2"/>
          </reference>
          <reference field="46" count="0"/>
        </references>
      </pivotArea>
    </format>
    <format dxfId="418">
      <pivotArea dataOnly="0" labelOnly="1" outline="0" fieldPosition="0">
        <references count="4">
          <reference field="8" count="1" selected="0">
            <x v="23"/>
          </reference>
          <reference field="12" count="1" selected="0">
            <x v="91"/>
          </reference>
          <reference field="41" count="1" selected="0">
            <x v="2"/>
          </reference>
          <reference field="46" count="0"/>
        </references>
      </pivotArea>
    </format>
    <format dxfId="417">
      <pivotArea dataOnly="0" labelOnly="1" outline="0" fieldPosition="0">
        <references count="4">
          <reference field="8" count="1" selected="0">
            <x v="23"/>
          </reference>
          <reference field="12" count="1" selected="0">
            <x v="106"/>
          </reference>
          <reference field="41" count="1" selected="0">
            <x v="11"/>
          </reference>
          <reference field="46" count="0"/>
        </references>
      </pivotArea>
    </format>
    <format dxfId="416">
      <pivotArea dataOnly="0" labelOnly="1" outline="0" fieldPosition="0">
        <references count="4">
          <reference field="8" count="1" selected="0">
            <x v="23"/>
          </reference>
          <reference field="12" count="1" selected="0">
            <x v="122"/>
          </reference>
          <reference field="41" count="1" selected="0">
            <x v="2"/>
          </reference>
          <reference field="46" count="0"/>
        </references>
      </pivotArea>
    </format>
    <format dxfId="415">
      <pivotArea dataOnly="0" labelOnly="1" outline="0" fieldPosition="0">
        <references count="4">
          <reference field="8" count="1" selected="0">
            <x v="23"/>
          </reference>
          <reference field="12" count="1" selected="0">
            <x v="128"/>
          </reference>
          <reference field="41" count="1" selected="0">
            <x v="9"/>
          </reference>
          <reference field="46" count="0"/>
        </references>
      </pivotArea>
    </format>
    <format dxfId="414">
      <pivotArea dataOnly="0" labelOnly="1" outline="0" fieldPosition="0">
        <references count="4">
          <reference field="8" count="1" selected="0">
            <x v="23"/>
          </reference>
          <reference field="12" count="1" selected="0">
            <x v="144"/>
          </reference>
          <reference field="41" count="1" selected="0">
            <x v="2"/>
          </reference>
          <reference field="46" count="0"/>
        </references>
      </pivotArea>
    </format>
    <format dxfId="413">
      <pivotArea dataOnly="0" labelOnly="1" outline="0" fieldPosition="0">
        <references count="4">
          <reference field="8" count="1" selected="0">
            <x v="23"/>
          </reference>
          <reference field="12" count="1" selected="0">
            <x v="165"/>
          </reference>
          <reference field="41" count="1" selected="0">
            <x v="7"/>
          </reference>
          <reference field="46" count="0"/>
        </references>
      </pivotArea>
    </format>
    <format dxfId="412">
      <pivotArea dataOnly="0" labelOnly="1" outline="0" fieldPosition="0">
        <references count="4">
          <reference field="8" count="1" selected="0">
            <x v="23"/>
          </reference>
          <reference field="12" count="1" selected="0">
            <x v="181"/>
          </reference>
          <reference field="41" count="1" selected="0">
            <x v="13"/>
          </reference>
          <reference field="46" count="0"/>
        </references>
      </pivotArea>
    </format>
    <format dxfId="411">
      <pivotArea dataOnly="0" labelOnly="1" outline="0" fieldPosition="0">
        <references count="4">
          <reference field="8" count="1" selected="0">
            <x v="23"/>
          </reference>
          <reference field="12" count="1" selected="0">
            <x v="206"/>
          </reference>
          <reference field="41" count="1" selected="0">
            <x v="12"/>
          </reference>
          <reference field="46" count="0"/>
        </references>
      </pivotArea>
    </format>
    <format dxfId="410">
      <pivotArea dataOnly="0" labelOnly="1" outline="0" fieldPosition="0">
        <references count="4">
          <reference field="8" count="1" selected="0">
            <x v="24"/>
          </reference>
          <reference field="12" count="1" selected="0">
            <x v="32"/>
          </reference>
          <reference field="41" count="1" selected="0">
            <x v="2"/>
          </reference>
          <reference field="46" count="0"/>
        </references>
      </pivotArea>
    </format>
    <format dxfId="409">
      <pivotArea dataOnly="0" labelOnly="1" outline="0" fieldPosition="0">
        <references count="4">
          <reference field="8" count="1" selected="0">
            <x v="24"/>
          </reference>
          <reference field="12" count="1" selected="0">
            <x v="36"/>
          </reference>
          <reference field="41" count="1" selected="0">
            <x v="2"/>
          </reference>
          <reference field="46" count="0"/>
        </references>
      </pivotArea>
    </format>
    <format dxfId="408">
      <pivotArea dataOnly="0" labelOnly="1" outline="0" fieldPosition="0">
        <references count="4">
          <reference field="8" count="1" selected="0">
            <x v="26"/>
          </reference>
          <reference field="12" count="1" selected="0">
            <x v="162"/>
          </reference>
          <reference field="41" count="1" selected="0">
            <x v="2"/>
          </reference>
          <reference field="46" count="0"/>
        </references>
      </pivotArea>
    </format>
    <format dxfId="407">
      <pivotArea dataOnly="0" labelOnly="1" outline="0" fieldPosition="0">
        <references count="4">
          <reference field="8" count="1" selected="0">
            <x v="28"/>
          </reference>
          <reference field="12" count="1" selected="0">
            <x v="41"/>
          </reference>
          <reference field="41" count="1" selected="0">
            <x v="2"/>
          </reference>
          <reference field="46" count="0"/>
        </references>
      </pivotArea>
    </format>
    <format dxfId="406">
      <pivotArea dataOnly="0" labelOnly="1" outline="0" fieldPosition="0">
        <references count="4">
          <reference field="8" count="1" selected="0">
            <x v="34"/>
          </reference>
          <reference field="12" count="1" selected="0">
            <x v="119"/>
          </reference>
          <reference field="41" count="1" selected="0">
            <x v="2"/>
          </reference>
          <reference field="46" count="0"/>
        </references>
      </pivotArea>
    </format>
    <format dxfId="405">
      <pivotArea dataOnly="0" labelOnly="1" outline="0" fieldPosition="0">
        <references count="4">
          <reference field="8" count="1" selected="0">
            <x v="34"/>
          </reference>
          <reference field="12" count="1" selected="0">
            <x v="127"/>
          </reference>
          <reference field="41" count="1" selected="0">
            <x v="2"/>
          </reference>
          <reference field="46" count="0"/>
        </references>
      </pivotArea>
    </format>
    <format dxfId="404">
      <pivotArea dataOnly="0" labelOnly="1" outline="0" fieldPosition="0">
        <references count="4">
          <reference field="8" count="1" selected="0">
            <x v="34"/>
          </reference>
          <reference field="12" count="1" selected="0">
            <x v="194"/>
          </reference>
          <reference field="41" count="1" selected="0">
            <x v="2"/>
          </reference>
          <reference field="46" count="0"/>
        </references>
      </pivotArea>
    </format>
    <format dxfId="403">
      <pivotArea dataOnly="0" labelOnly="1" outline="0" fieldPosition="0">
        <references count="4">
          <reference field="8" count="1" selected="0">
            <x v="35"/>
          </reference>
          <reference field="12" count="1" selected="0">
            <x v="34"/>
          </reference>
          <reference field="41" count="1" selected="0">
            <x v="4"/>
          </reference>
          <reference field="46" count="0"/>
        </references>
      </pivotArea>
    </format>
    <format dxfId="402">
      <pivotArea dataOnly="0" labelOnly="1" outline="0" fieldPosition="0">
        <references count="4">
          <reference field="8" count="1" selected="0">
            <x v="35"/>
          </reference>
          <reference field="12" count="1" selected="0">
            <x v="35"/>
          </reference>
          <reference field="41" count="1" selected="0">
            <x v="5"/>
          </reference>
          <reference field="46" count="0"/>
        </references>
      </pivotArea>
    </format>
    <format dxfId="401">
      <pivotArea dataOnly="0" labelOnly="1" outline="0" fieldPosition="0">
        <references count="4">
          <reference field="8" count="1" selected="0">
            <x v="35"/>
          </reference>
          <reference field="12" count="1" selected="0">
            <x v="75"/>
          </reference>
          <reference field="41" count="1" selected="0">
            <x v="8"/>
          </reference>
          <reference field="46" count="0"/>
        </references>
      </pivotArea>
    </format>
    <format dxfId="400">
      <pivotArea dataOnly="0" labelOnly="1" outline="0" fieldPosition="0">
        <references count="4">
          <reference field="8" count="1" selected="0">
            <x v="36"/>
          </reference>
          <reference field="12" count="1" selected="0">
            <x v="169"/>
          </reference>
          <reference field="41" count="1" selected="0">
            <x v="2"/>
          </reference>
          <reference field="46" count="0"/>
        </references>
      </pivotArea>
    </format>
    <format dxfId="399">
      <pivotArea field="41" type="button" dataOnly="0" labelOnly="1" outline="0" axis="axisRow" fieldPosition="2"/>
    </format>
    <format dxfId="398">
      <pivotArea dataOnly="0" labelOnly="1" outline="0" fieldPosition="0">
        <references count="3">
          <reference field="8" count="1" selected="0">
            <x v="3"/>
          </reference>
          <reference field="12" count="1" selected="0">
            <x v="216"/>
          </reference>
          <reference field="41" count="1">
            <x v="14"/>
          </reference>
        </references>
      </pivotArea>
    </format>
    <format dxfId="397">
      <pivotArea dataOnly="0" labelOnly="1" outline="0" fieldPosition="0">
        <references count="3">
          <reference field="8" count="1" selected="0">
            <x v="8"/>
          </reference>
          <reference field="12" count="1" selected="0">
            <x v="197"/>
          </reference>
          <reference field="41" count="1">
            <x v="2"/>
          </reference>
        </references>
      </pivotArea>
    </format>
    <format dxfId="396">
      <pivotArea dataOnly="0" labelOnly="1" outline="0" fieldPosition="0">
        <references count="3">
          <reference field="8" count="1" selected="0">
            <x v="14"/>
          </reference>
          <reference field="12" count="1" selected="0">
            <x v="43"/>
          </reference>
          <reference field="41" count="1">
            <x v="1"/>
          </reference>
        </references>
      </pivotArea>
    </format>
    <format dxfId="395">
      <pivotArea dataOnly="0" labelOnly="1" outline="0" fieldPosition="0">
        <references count="3">
          <reference field="8" count="1" selected="0">
            <x v="15"/>
          </reference>
          <reference field="12" count="1" selected="0">
            <x v="17"/>
          </reference>
          <reference field="41" count="1">
            <x v="2"/>
          </reference>
        </references>
      </pivotArea>
    </format>
    <format dxfId="394">
      <pivotArea dataOnly="0" labelOnly="1" outline="0" fieldPosition="0">
        <references count="3">
          <reference field="8" count="1" selected="0">
            <x v="17"/>
          </reference>
          <reference field="12" count="1" selected="0">
            <x v="189"/>
          </reference>
          <reference field="41" count="1">
            <x v="0"/>
          </reference>
        </references>
      </pivotArea>
    </format>
    <format dxfId="393">
      <pivotArea dataOnly="0" labelOnly="1" outline="0" fieldPosition="0">
        <references count="3">
          <reference field="8" count="1" selected="0">
            <x v="18"/>
          </reference>
          <reference field="12" count="1" selected="0">
            <x v="25"/>
          </reference>
          <reference field="41" count="1">
            <x v="2"/>
          </reference>
        </references>
      </pivotArea>
    </format>
    <format dxfId="392">
      <pivotArea dataOnly="0" labelOnly="1" outline="0" fieldPosition="0">
        <references count="3">
          <reference field="8" count="1" selected="0">
            <x v="21"/>
          </reference>
          <reference field="12" count="1" selected="0">
            <x v="123"/>
          </reference>
          <reference field="41" count="1">
            <x v="10"/>
          </reference>
        </references>
      </pivotArea>
    </format>
    <format dxfId="391">
      <pivotArea dataOnly="0" labelOnly="1" outline="0" fieldPosition="0">
        <references count="3">
          <reference field="8" count="1" selected="0">
            <x v="23"/>
          </reference>
          <reference field="12" count="1" selected="0">
            <x v="86"/>
          </reference>
          <reference field="41" count="1">
            <x v="2"/>
          </reference>
        </references>
      </pivotArea>
    </format>
    <format dxfId="390">
      <pivotArea dataOnly="0" labelOnly="1" outline="0" fieldPosition="0">
        <references count="3">
          <reference field="8" count="1" selected="0">
            <x v="23"/>
          </reference>
          <reference field="12" count="1" selected="0">
            <x v="106"/>
          </reference>
          <reference field="41" count="1">
            <x v="11"/>
          </reference>
        </references>
      </pivotArea>
    </format>
    <format dxfId="389">
      <pivotArea dataOnly="0" labelOnly="1" outline="0" fieldPosition="0">
        <references count="3">
          <reference field="8" count="1" selected="0">
            <x v="23"/>
          </reference>
          <reference field="12" count="1" selected="0">
            <x v="122"/>
          </reference>
          <reference field="41" count="1">
            <x v="2"/>
          </reference>
        </references>
      </pivotArea>
    </format>
    <format dxfId="388">
      <pivotArea dataOnly="0" labelOnly="1" outline="0" fieldPosition="0">
        <references count="3">
          <reference field="8" count="1" selected="0">
            <x v="23"/>
          </reference>
          <reference field="12" count="1" selected="0">
            <x v="128"/>
          </reference>
          <reference field="41" count="1">
            <x v="9"/>
          </reference>
        </references>
      </pivotArea>
    </format>
    <format dxfId="387">
      <pivotArea dataOnly="0" labelOnly="1" outline="0" fieldPosition="0">
        <references count="3">
          <reference field="8" count="1" selected="0">
            <x v="23"/>
          </reference>
          <reference field="12" count="1" selected="0">
            <x v="144"/>
          </reference>
          <reference field="41" count="1">
            <x v="2"/>
          </reference>
        </references>
      </pivotArea>
    </format>
    <format dxfId="386">
      <pivotArea dataOnly="0" labelOnly="1" outline="0" fieldPosition="0">
        <references count="3">
          <reference field="8" count="1" selected="0">
            <x v="23"/>
          </reference>
          <reference field="12" count="1" selected="0">
            <x v="165"/>
          </reference>
          <reference field="41" count="1">
            <x v="7"/>
          </reference>
        </references>
      </pivotArea>
    </format>
    <format dxfId="385">
      <pivotArea dataOnly="0" labelOnly="1" outline="0" fieldPosition="0">
        <references count="3">
          <reference field="8" count="1" selected="0">
            <x v="23"/>
          </reference>
          <reference field="12" count="1" selected="0">
            <x v="181"/>
          </reference>
          <reference field="41" count="1">
            <x v="13"/>
          </reference>
        </references>
      </pivotArea>
    </format>
    <format dxfId="384">
      <pivotArea dataOnly="0" labelOnly="1" outline="0" fieldPosition="0">
        <references count="3">
          <reference field="8" count="1" selected="0">
            <x v="23"/>
          </reference>
          <reference field="12" count="1" selected="0">
            <x v="206"/>
          </reference>
          <reference field="41" count="1">
            <x v="12"/>
          </reference>
        </references>
      </pivotArea>
    </format>
    <format dxfId="383">
      <pivotArea dataOnly="0" labelOnly="1" outline="0" fieldPosition="0">
        <references count="3">
          <reference field="8" count="1" selected="0">
            <x v="24"/>
          </reference>
          <reference field="12" count="1" selected="0">
            <x v="32"/>
          </reference>
          <reference field="41" count="1">
            <x v="2"/>
          </reference>
        </references>
      </pivotArea>
    </format>
    <format dxfId="382">
      <pivotArea dataOnly="0" labelOnly="1" outline="0" fieldPosition="0">
        <references count="3">
          <reference field="8" count="1" selected="0">
            <x v="35"/>
          </reference>
          <reference field="12" count="1" selected="0">
            <x v="34"/>
          </reference>
          <reference field="41" count="1">
            <x v="4"/>
          </reference>
        </references>
      </pivotArea>
    </format>
    <format dxfId="381">
      <pivotArea dataOnly="0" labelOnly="1" outline="0" fieldPosition="0">
        <references count="3">
          <reference field="8" count="1" selected="0">
            <x v="35"/>
          </reference>
          <reference field="12" count="1" selected="0">
            <x v="35"/>
          </reference>
          <reference field="41" count="1">
            <x v="5"/>
          </reference>
        </references>
      </pivotArea>
    </format>
    <format dxfId="380">
      <pivotArea dataOnly="0" labelOnly="1" outline="0" fieldPosition="0">
        <references count="3">
          <reference field="8" count="1" selected="0">
            <x v="35"/>
          </reference>
          <reference field="12" count="1" selected="0">
            <x v="75"/>
          </reference>
          <reference field="41" count="1">
            <x v="8"/>
          </reference>
        </references>
      </pivotArea>
    </format>
    <format dxfId="379">
      <pivotArea dataOnly="0" labelOnly="1" outline="0" fieldPosition="0">
        <references count="3">
          <reference field="8" count="1" selected="0">
            <x v="36"/>
          </reference>
          <reference field="12" count="1" selected="0">
            <x v="169"/>
          </reference>
          <reference field="41" count="1">
            <x v="2"/>
          </reference>
        </references>
      </pivotArea>
    </format>
    <format dxfId="378">
      <pivotArea field="41" type="button" dataOnly="0" labelOnly="1" outline="0" axis="axisRow" fieldPosition="2"/>
    </format>
    <format dxfId="377">
      <pivotArea field="46" type="button" dataOnly="0" labelOnly="1" outline="0" axis="axisRow" fieldPosition="3"/>
    </format>
    <format dxfId="376">
      <pivotArea dataOnly="0" labelOnly="1" outline="0" fieldPosition="0">
        <references count="3">
          <reference field="8" count="1" selected="0">
            <x v="3"/>
          </reference>
          <reference field="12" count="1" selected="0">
            <x v="216"/>
          </reference>
          <reference field="41" count="1">
            <x v="14"/>
          </reference>
        </references>
      </pivotArea>
    </format>
    <format dxfId="375">
      <pivotArea dataOnly="0" labelOnly="1" outline="0" fieldPosition="0">
        <references count="3">
          <reference field="8" count="1" selected="0">
            <x v="8"/>
          </reference>
          <reference field="12" count="1" selected="0">
            <x v="197"/>
          </reference>
          <reference field="41" count="1">
            <x v="2"/>
          </reference>
        </references>
      </pivotArea>
    </format>
    <format dxfId="374">
      <pivotArea dataOnly="0" labelOnly="1" outline="0" fieldPosition="0">
        <references count="3">
          <reference field="8" count="1" selected="0">
            <x v="14"/>
          </reference>
          <reference field="12" count="1" selected="0">
            <x v="43"/>
          </reference>
          <reference field="41" count="1">
            <x v="1"/>
          </reference>
        </references>
      </pivotArea>
    </format>
    <format dxfId="373">
      <pivotArea dataOnly="0" labelOnly="1" outline="0" fieldPosition="0">
        <references count="3">
          <reference field="8" count="1" selected="0">
            <x v="15"/>
          </reference>
          <reference field="12" count="1" selected="0">
            <x v="17"/>
          </reference>
          <reference field="41" count="1">
            <x v="2"/>
          </reference>
        </references>
      </pivotArea>
    </format>
    <format dxfId="372">
      <pivotArea dataOnly="0" labelOnly="1" outline="0" fieldPosition="0">
        <references count="3">
          <reference field="8" count="1" selected="0">
            <x v="17"/>
          </reference>
          <reference field="12" count="1" selected="0">
            <x v="189"/>
          </reference>
          <reference field="41" count="1">
            <x v="0"/>
          </reference>
        </references>
      </pivotArea>
    </format>
    <format dxfId="371">
      <pivotArea dataOnly="0" labelOnly="1" outline="0" fieldPosition="0">
        <references count="3">
          <reference field="8" count="1" selected="0">
            <x v="18"/>
          </reference>
          <reference field="12" count="1" selected="0">
            <x v="25"/>
          </reference>
          <reference field="41" count="1">
            <x v="2"/>
          </reference>
        </references>
      </pivotArea>
    </format>
    <format dxfId="370">
      <pivotArea dataOnly="0" labelOnly="1" outline="0" fieldPosition="0">
        <references count="3">
          <reference field="8" count="1" selected="0">
            <x v="21"/>
          </reference>
          <reference field="12" count="1" selected="0">
            <x v="123"/>
          </reference>
          <reference field="41" count="1">
            <x v="10"/>
          </reference>
        </references>
      </pivotArea>
    </format>
    <format dxfId="369">
      <pivotArea dataOnly="0" labelOnly="1" outline="0" fieldPosition="0">
        <references count="3">
          <reference field="8" count="1" selected="0">
            <x v="23"/>
          </reference>
          <reference field="12" count="1" selected="0">
            <x v="86"/>
          </reference>
          <reference field="41" count="1">
            <x v="2"/>
          </reference>
        </references>
      </pivotArea>
    </format>
    <format dxfId="368">
      <pivotArea dataOnly="0" labelOnly="1" outline="0" fieldPosition="0">
        <references count="3">
          <reference field="8" count="1" selected="0">
            <x v="23"/>
          </reference>
          <reference field="12" count="1" selected="0">
            <x v="106"/>
          </reference>
          <reference field="41" count="1">
            <x v="11"/>
          </reference>
        </references>
      </pivotArea>
    </format>
    <format dxfId="367">
      <pivotArea dataOnly="0" labelOnly="1" outline="0" fieldPosition="0">
        <references count="3">
          <reference field="8" count="1" selected="0">
            <x v="23"/>
          </reference>
          <reference field="12" count="1" selected="0">
            <x v="122"/>
          </reference>
          <reference field="41" count="1">
            <x v="2"/>
          </reference>
        </references>
      </pivotArea>
    </format>
    <format dxfId="366">
      <pivotArea dataOnly="0" labelOnly="1" outline="0" fieldPosition="0">
        <references count="3">
          <reference field="8" count="1" selected="0">
            <x v="23"/>
          </reference>
          <reference field="12" count="1" selected="0">
            <x v="128"/>
          </reference>
          <reference field="41" count="1">
            <x v="9"/>
          </reference>
        </references>
      </pivotArea>
    </format>
    <format dxfId="365">
      <pivotArea dataOnly="0" labelOnly="1" outline="0" fieldPosition="0">
        <references count="3">
          <reference field="8" count="1" selected="0">
            <x v="23"/>
          </reference>
          <reference field="12" count="1" selected="0">
            <x v="144"/>
          </reference>
          <reference field="41" count="1">
            <x v="2"/>
          </reference>
        </references>
      </pivotArea>
    </format>
    <format dxfId="364">
      <pivotArea dataOnly="0" labelOnly="1" outline="0" fieldPosition="0">
        <references count="3">
          <reference field="8" count="1" selected="0">
            <x v="23"/>
          </reference>
          <reference field="12" count="1" selected="0">
            <x v="165"/>
          </reference>
          <reference field="41" count="1">
            <x v="7"/>
          </reference>
        </references>
      </pivotArea>
    </format>
    <format dxfId="363">
      <pivotArea dataOnly="0" labelOnly="1" outline="0" fieldPosition="0">
        <references count="3">
          <reference field="8" count="1" selected="0">
            <x v="23"/>
          </reference>
          <reference field="12" count="1" selected="0">
            <x v="181"/>
          </reference>
          <reference field="41" count="1">
            <x v="13"/>
          </reference>
        </references>
      </pivotArea>
    </format>
    <format dxfId="362">
      <pivotArea dataOnly="0" labelOnly="1" outline="0" fieldPosition="0">
        <references count="3">
          <reference field="8" count="1" selected="0">
            <x v="23"/>
          </reference>
          <reference field="12" count="1" selected="0">
            <x v="206"/>
          </reference>
          <reference field="41" count="1">
            <x v="12"/>
          </reference>
        </references>
      </pivotArea>
    </format>
    <format dxfId="361">
      <pivotArea dataOnly="0" labelOnly="1" outline="0" fieldPosition="0">
        <references count="3">
          <reference field="8" count="1" selected="0">
            <x v="24"/>
          </reference>
          <reference field="12" count="1" selected="0">
            <x v="32"/>
          </reference>
          <reference field="41" count="1">
            <x v="2"/>
          </reference>
        </references>
      </pivotArea>
    </format>
    <format dxfId="360">
      <pivotArea dataOnly="0" labelOnly="1" outline="0" fieldPosition="0">
        <references count="3">
          <reference field="8" count="1" selected="0">
            <x v="35"/>
          </reference>
          <reference field="12" count="1" selected="0">
            <x v="34"/>
          </reference>
          <reference field="41" count="1">
            <x v="4"/>
          </reference>
        </references>
      </pivotArea>
    </format>
    <format dxfId="359">
      <pivotArea dataOnly="0" labelOnly="1" outline="0" fieldPosition="0">
        <references count="3">
          <reference field="8" count="1" selected="0">
            <x v="35"/>
          </reference>
          <reference field="12" count="1" selected="0">
            <x v="35"/>
          </reference>
          <reference field="41" count="1">
            <x v="5"/>
          </reference>
        </references>
      </pivotArea>
    </format>
    <format dxfId="358">
      <pivotArea dataOnly="0" labelOnly="1" outline="0" fieldPosition="0">
        <references count="3">
          <reference field="8" count="1" selected="0">
            <x v="35"/>
          </reference>
          <reference field="12" count="1" selected="0">
            <x v="75"/>
          </reference>
          <reference field="41" count="1">
            <x v="8"/>
          </reference>
        </references>
      </pivotArea>
    </format>
    <format dxfId="357">
      <pivotArea dataOnly="0" labelOnly="1" outline="0" fieldPosition="0">
        <references count="3">
          <reference field="8" count="1" selected="0">
            <x v="36"/>
          </reference>
          <reference field="12" count="1" selected="0">
            <x v="169"/>
          </reference>
          <reference field="41" count="1">
            <x v="2"/>
          </reference>
        </references>
      </pivotArea>
    </format>
    <format dxfId="356">
      <pivotArea dataOnly="0" labelOnly="1" outline="0" fieldPosition="0">
        <references count="4">
          <reference field="8" count="1" selected="0">
            <x v="3"/>
          </reference>
          <reference field="12" count="1" selected="0">
            <x v="216"/>
          </reference>
          <reference field="41" count="1" selected="0">
            <x v="14"/>
          </reference>
          <reference field="46" count="0"/>
        </references>
      </pivotArea>
    </format>
    <format dxfId="355">
      <pivotArea dataOnly="0" labelOnly="1" outline="0" fieldPosition="0">
        <references count="4">
          <reference field="8" count="1" selected="0">
            <x v="3"/>
          </reference>
          <reference field="12" count="1" selected="0">
            <x v="221"/>
          </reference>
          <reference field="41" count="1" selected="0">
            <x v="14"/>
          </reference>
          <reference field="46" count="0"/>
        </references>
      </pivotArea>
    </format>
    <format dxfId="354">
      <pivotArea dataOnly="0" labelOnly="1" outline="0" fieldPosition="0">
        <references count="4">
          <reference field="8" count="1" selected="0">
            <x v="8"/>
          </reference>
          <reference field="12" count="1" selected="0">
            <x v="197"/>
          </reference>
          <reference field="41" count="1" selected="0">
            <x v="2"/>
          </reference>
          <reference field="46" count="0"/>
        </references>
      </pivotArea>
    </format>
    <format dxfId="353">
      <pivotArea dataOnly="0" labelOnly="1" outline="0" fieldPosition="0">
        <references count="4">
          <reference field="8" count="1" selected="0">
            <x v="11"/>
          </reference>
          <reference field="12" count="1" selected="0">
            <x v="83"/>
          </reference>
          <reference field="41" count="1" selected="0">
            <x v="2"/>
          </reference>
          <reference field="46" count="0"/>
        </references>
      </pivotArea>
    </format>
    <format dxfId="352">
      <pivotArea dataOnly="0" labelOnly="1" outline="0" fieldPosition="0">
        <references count="4">
          <reference field="8" count="1" selected="0">
            <x v="11"/>
          </reference>
          <reference field="12" count="1" selected="0">
            <x v="185"/>
          </reference>
          <reference field="41" count="1" selected="0">
            <x v="2"/>
          </reference>
          <reference field="46" count="0"/>
        </references>
      </pivotArea>
    </format>
    <format dxfId="351">
      <pivotArea dataOnly="0" labelOnly="1" outline="0" fieldPosition="0">
        <references count="4">
          <reference field="8" count="1" selected="0">
            <x v="12"/>
          </reference>
          <reference field="12" count="1" selected="0">
            <x v="157"/>
          </reference>
          <reference field="41" count="1" selected="0">
            <x v="2"/>
          </reference>
          <reference field="46" count="0"/>
        </references>
      </pivotArea>
    </format>
    <format dxfId="350">
      <pivotArea dataOnly="0" labelOnly="1" outline="0" fieldPosition="0">
        <references count="4">
          <reference field="8" count="1" selected="0">
            <x v="13"/>
          </reference>
          <reference field="12" count="1" selected="0">
            <x v="121"/>
          </reference>
          <reference field="41" count="1" selected="0">
            <x v="2"/>
          </reference>
          <reference field="46" count="0"/>
        </references>
      </pivotArea>
    </format>
    <format dxfId="349">
      <pivotArea dataOnly="0" labelOnly="1" outline="0" fieldPosition="0">
        <references count="4">
          <reference field="8" count="1" selected="0">
            <x v="13"/>
          </reference>
          <reference field="12" count="1" selected="0">
            <x v="142"/>
          </reference>
          <reference field="41" count="1" selected="0">
            <x v="2"/>
          </reference>
          <reference field="46" count="0"/>
        </references>
      </pivotArea>
    </format>
    <format dxfId="348">
      <pivotArea dataOnly="0" labelOnly="1" outline="0" fieldPosition="0">
        <references count="4">
          <reference field="8" count="1" selected="0">
            <x v="13"/>
          </reference>
          <reference field="12" count="1" selected="0">
            <x v="143"/>
          </reference>
          <reference field="41" count="1" selected="0">
            <x v="2"/>
          </reference>
          <reference field="46" count="0"/>
        </references>
      </pivotArea>
    </format>
    <format dxfId="347">
      <pivotArea dataOnly="0" labelOnly="1" outline="0" fieldPosition="0">
        <references count="4">
          <reference field="8" count="1" selected="0">
            <x v="14"/>
          </reference>
          <reference field="12" count="1" selected="0">
            <x v="43"/>
          </reference>
          <reference field="41" count="1" selected="0">
            <x v="1"/>
          </reference>
          <reference field="46" count="0"/>
        </references>
      </pivotArea>
    </format>
    <format dxfId="346">
      <pivotArea dataOnly="0" labelOnly="1" outline="0" fieldPosition="0">
        <references count="4">
          <reference field="8" count="1" selected="0">
            <x v="15"/>
          </reference>
          <reference field="12" count="1" selected="0">
            <x v="17"/>
          </reference>
          <reference field="41" count="1" selected="0">
            <x v="2"/>
          </reference>
          <reference field="46" count="0"/>
        </references>
      </pivotArea>
    </format>
    <format dxfId="345">
      <pivotArea dataOnly="0" labelOnly="1" outline="0" fieldPosition="0">
        <references count="4">
          <reference field="8" count="1" selected="0">
            <x v="15"/>
          </reference>
          <reference field="12" count="1" selected="0">
            <x v="18"/>
          </reference>
          <reference field="41" count="1" selected="0">
            <x v="2"/>
          </reference>
          <reference field="46" count="0"/>
        </references>
      </pivotArea>
    </format>
    <format dxfId="344">
      <pivotArea dataOnly="0" labelOnly="1" outline="0" fieldPosition="0">
        <references count="4">
          <reference field="8" count="1" selected="0">
            <x v="15"/>
          </reference>
          <reference field="12" count="1" selected="0">
            <x v="22"/>
          </reference>
          <reference field="41" count="1" selected="0">
            <x v="2"/>
          </reference>
          <reference field="46" count="0"/>
        </references>
      </pivotArea>
    </format>
    <format dxfId="343">
      <pivotArea dataOnly="0" labelOnly="1" outline="0" fieldPosition="0">
        <references count="4">
          <reference field="8" count="1" selected="0">
            <x v="15"/>
          </reference>
          <reference field="12" count="1" selected="0">
            <x v="118"/>
          </reference>
          <reference field="41" count="1" selected="0">
            <x v="2"/>
          </reference>
          <reference field="46" count="0"/>
        </references>
      </pivotArea>
    </format>
    <format dxfId="342">
      <pivotArea dataOnly="0" labelOnly="1" outline="0" fieldPosition="0">
        <references count="4">
          <reference field="8" count="1" selected="0">
            <x v="15"/>
          </reference>
          <reference field="12" count="1" selected="0">
            <x v="125"/>
          </reference>
          <reference field="41" count="1" selected="0">
            <x v="2"/>
          </reference>
          <reference field="46" count="0"/>
        </references>
      </pivotArea>
    </format>
    <format dxfId="341">
      <pivotArea dataOnly="0" labelOnly="1" outline="0" fieldPosition="0">
        <references count="4">
          <reference field="8" count="1" selected="0">
            <x v="15"/>
          </reference>
          <reference field="12" count="1" selected="0">
            <x v="126"/>
          </reference>
          <reference field="41" count="1" selected="0">
            <x v="2"/>
          </reference>
          <reference field="46" count="0"/>
        </references>
      </pivotArea>
    </format>
    <format dxfId="340">
      <pivotArea dataOnly="0" labelOnly="1" outline="0" fieldPosition="0">
        <references count="4">
          <reference field="8" count="1" selected="0">
            <x v="15"/>
          </reference>
          <reference field="12" count="1" selected="0">
            <x v="138"/>
          </reference>
          <reference field="41" count="1" selected="0">
            <x v="2"/>
          </reference>
          <reference field="46" count="0"/>
        </references>
      </pivotArea>
    </format>
    <format dxfId="339">
      <pivotArea dataOnly="0" labelOnly="1" outline="0" fieldPosition="0">
        <references count="4">
          <reference field="8" count="1" selected="0">
            <x v="15"/>
          </reference>
          <reference field="12" count="1" selected="0">
            <x v="139"/>
          </reference>
          <reference field="41" count="1" selected="0">
            <x v="2"/>
          </reference>
          <reference field="46" count="0"/>
        </references>
      </pivotArea>
    </format>
    <format dxfId="338">
      <pivotArea dataOnly="0" labelOnly="1" outline="0" fieldPosition="0">
        <references count="4">
          <reference field="8" count="1" selected="0">
            <x v="15"/>
          </reference>
          <reference field="12" count="1" selected="0">
            <x v="140"/>
          </reference>
          <reference field="41" count="1" selected="0">
            <x v="2"/>
          </reference>
          <reference field="46" count="0"/>
        </references>
      </pivotArea>
    </format>
    <format dxfId="337">
      <pivotArea dataOnly="0" labelOnly="1" outline="0" fieldPosition="0">
        <references count="4">
          <reference field="8" count="1" selected="0">
            <x v="15"/>
          </reference>
          <reference field="12" count="1" selected="0">
            <x v="199"/>
          </reference>
          <reference field="41" count="1" selected="0">
            <x v="2"/>
          </reference>
          <reference field="46" count="0"/>
        </references>
      </pivotArea>
    </format>
    <format dxfId="336">
      <pivotArea dataOnly="0" labelOnly="1" outline="0" fieldPosition="0">
        <references count="4">
          <reference field="8" count="1" selected="0">
            <x v="15"/>
          </reference>
          <reference field="12" count="1" selected="0">
            <x v="233"/>
          </reference>
          <reference field="41" count="1" selected="0">
            <x v="2"/>
          </reference>
          <reference field="46" count="0"/>
        </references>
      </pivotArea>
    </format>
    <format dxfId="335">
      <pivotArea dataOnly="0" labelOnly="1" outline="0" fieldPosition="0">
        <references count="4">
          <reference field="8" count="1" selected="0">
            <x v="17"/>
          </reference>
          <reference field="12" count="1" selected="0">
            <x v="189"/>
          </reference>
          <reference field="41" count="1" selected="0">
            <x v="0"/>
          </reference>
          <reference field="46" count="0"/>
        </references>
      </pivotArea>
    </format>
    <format dxfId="334">
      <pivotArea dataOnly="0" labelOnly="1" outline="0" fieldPosition="0">
        <references count="4">
          <reference field="8" count="1" selected="0">
            <x v="18"/>
          </reference>
          <reference field="12" count="1" selected="0">
            <x v="25"/>
          </reference>
          <reference field="41" count="1" selected="0">
            <x v="2"/>
          </reference>
          <reference field="46" count="0"/>
        </references>
      </pivotArea>
    </format>
    <format dxfId="333">
      <pivotArea dataOnly="0" labelOnly="1" outline="0" fieldPosition="0">
        <references count="4">
          <reference field="8" count="1" selected="0">
            <x v="21"/>
          </reference>
          <reference field="12" count="1" selected="0">
            <x v="123"/>
          </reference>
          <reference field="41" count="1" selected="0">
            <x v="10"/>
          </reference>
          <reference field="46" count="0"/>
        </references>
      </pivotArea>
    </format>
    <format dxfId="332">
      <pivotArea dataOnly="0" labelOnly="1" outline="0" fieldPosition="0">
        <references count="4">
          <reference field="8" count="1" selected="0">
            <x v="23"/>
          </reference>
          <reference field="12" count="1" selected="0">
            <x v="86"/>
          </reference>
          <reference field="41" count="1" selected="0">
            <x v="2"/>
          </reference>
          <reference field="46" count="0"/>
        </references>
      </pivotArea>
    </format>
    <format dxfId="331">
      <pivotArea dataOnly="0" labelOnly="1" outline="0" fieldPosition="0">
        <references count="4">
          <reference field="8" count="1" selected="0">
            <x v="23"/>
          </reference>
          <reference field="12" count="1" selected="0">
            <x v="91"/>
          </reference>
          <reference field="41" count="1" selected="0">
            <x v="2"/>
          </reference>
          <reference field="46" count="0"/>
        </references>
      </pivotArea>
    </format>
    <format dxfId="330">
      <pivotArea dataOnly="0" labelOnly="1" outline="0" fieldPosition="0">
        <references count="4">
          <reference field="8" count="1" selected="0">
            <x v="23"/>
          </reference>
          <reference field="12" count="1" selected="0">
            <x v="106"/>
          </reference>
          <reference field="41" count="1" selected="0">
            <x v="11"/>
          </reference>
          <reference field="46" count="0"/>
        </references>
      </pivotArea>
    </format>
    <format dxfId="329">
      <pivotArea dataOnly="0" labelOnly="1" outline="0" fieldPosition="0">
        <references count="4">
          <reference field="8" count="1" selected="0">
            <x v="23"/>
          </reference>
          <reference field="12" count="1" selected="0">
            <x v="122"/>
          </reference>
          <reference field="41" count="1" selected="0">
            <x v="2"/>
          </reference>
          <reference field="46" count="0"/>
        </references>
      </pivotArea>
    </format>
    <format dxfId="328">
      <pivotArea dataOnly="0" labelOnly="1" outline="0" fieldPosition="0">
        <references count="4">
          <reference field="8" count="1" selected="0">
            <x v="23"/>
          </reference>
          <reference field="12" count="1" selected="0">
            <x v="128"/>
          </reference>
          <reference field="41" count="1" selected="0">
            <x v="9"/>
          </reference>
          <reference field="46" count="0"/>
        </references>
      </pivotArea>
    </format>
    <format dxfId="327">
      <pivotArea dataOnly="0" labelOnly="1" outline="0" fieldPosition="0">
        <references count="4">
          <reference field="8" count="1" selected="0">
            <x v="23"/>
          </reference>
          <reference field="12" count="1" selected="0">
            <x v="144"/>
          </reference>
          <reference field="41" count="1" selected="0">
            <x v="2"/>
          </reference>
          <reference field="46" count="0"/>
        </references>
      </pivotArea>
    </format>
    <format dxfId="326">
      <pivotArea dataOnly="0" labelOnly="1" outline="0" fieldPosition="0">
        <references count="4">
          <reference field="8" count="1" selected="0">
            <x v="23"/>
          </reference>
          <reference field="12" count="1" selected="0">
            <x v="165"/>
          </reference>
          <reference field="41" count="1" selected="0">
            <x v="7"/>
          </reference>
          <reference field="46" count="0"/>
        </references>
      </pivotArea>
    </format>
    <format dxfId="325">
      <pivotArea dataOnly="0" labelOnly="1" outline="0" fieldPosition="0">
        <references count="4">
          <reference field="8" count="1" selected="0">
            <x v="23"/>
          </reference>
          <reference field="12" count="1" selected="0">
            <x v="181"/>
          </reference>
          <reference field="41" count="1" selected="0">
            <x v="13"/>
          </reference>
          <reference field="46" count="0"/>
        </references>
      </pivotArea>
    </format>
    <format dxfId="324">
      <pivotArea dataOnly="0" labelOnly="1" outline="0" fieldPosition="0">
        <references count="4">
          <reference field="8" count="1" selected="0">
            <x v="23"/>
          </reference>
          <reference field="12" count="1" selected="0">
            <x v="206"/>
          </reference>
          <reference field="41" count="1" selected="0">
            <x v="12"/>
          </reference>
          <reference field="46" count="0"/>
        </references>
      </pivotArea>
    </format>
    <format dxfId="323">
      <pivotArea dataOnly="0" labelOnly="1" outline="0" fieldPosition="0">
        <references count="4">
          <reference field="8" count="1" selected="0">
            <x v="24"/>
          </reference>
          <reference field="12" count="1" selected="0">
            <x v="32"/>
          </reference>
          <reference field="41" count="1" selected="0">
            <x v="2"/>
          </reference>
          <reference field="46" count="0"/>
        </references>
      </pivotArea>
    </format>
    <format dxfId="322">
      <pivotArea dataOnly="0" labelOnly="1" outline="0" fieldPosition="0">
        <references count="4">
          <reference field="8" count="1" selected="0">
            <x v="24"/>
          </reference>
          <reference field="12" count="1" selected="0">
            <x v="36"/>
          </reference>
          <reference field="41" count="1" selected="0">
            <x v="2"/>
          </reference>
          <reference field="46" count="0"/>
        </references>
      </pivotArea>
    </format>
    <format dxfId="321">
      <pivotArea dataOnly="0" labelOnly="1" outline="0" fieldPosition="0">
        <references count="4">
          <reference field="8" count="1" selected="0">
            <x v="26"/>
          </reference>
          <reference field="12" count="1" selected="0">
            <x v="162"/>
          </reference>
          <reference field="41" count="1" selected="0">
            <x v="2"/>
          </reference>
          <reference field="46" count="0"/>
        </references>
      </pivotArea>
    </format>
    <format dxfId="320">
      <pivotArea dataOnly="0" labelOnly="1" outline="0" fieldPosition="0">
        <references count="4">
          <reference field="8" count="1" selected="0">
            <x v="28"/>
          </reference>
          <reference field="12" count="1" selected="0">
            <x v="41"/>
          </reference>
          <reference field="41" count="1" selected="0">
            <x v="2"/>
          </reference>
          <reference field="46" count="0"/>
        </references>
      </pivotArea>
    </format>
    <format dxfId="319">
      <pivotArea dataOnly="0" labelOnly="1" outline="0" fieldPosition="0">
        <references count="4">
          <reference field="8" count="1" selected="0">
            <x v="34"/>
          </reference>
          <reference field="12" count="1" selected="0">
            <x v="119"/>
          </reference>
          <reference field="41" count="1" selected="0">
            <x v="2"/>
          </reference>
          <reference field="46" count="0"/>
        </references>
      </pivotArea>
    </format>
    <format dxfId="318">
      <pivotArea dataOnly="0" labelOnly="1" outline="0" fieldPosition="0">
        <references count="4">
          <reference field="8" count="1" selected="0">
            <x v="34"/>
          </reference>
          <reference field="12" count="1" selected="0">
            <x v="127"/>
          </reference>
          <reference field="41" count="1" selected="0">
            <x v="2"/>
          </reference>
          <reference field="46" count="0"/>
        </references>
      </pivotArea>
    </format>
    <format dxfId="317">
      <pivotArea dataOnly="0" labelOnly="1" outline="0" fieldPosition="0">
        <references count="4">
          <reference field="8" count="1" selected="0">
            <x v="34"/>
          </reference>
          <reference field="12" count="1" selected="0">
            <x v="194"/>
          </reference>
          <reference field="41" count="1" selected="0">
            <x v="2"/>
          </reference>
          <reference field="46" count="0"/>
        </references>
      </pivotArea>
    </format>
    <format dxfId="316">
      <pivotArea dataOnly="0" labelOnly="1" outline="0" fieldPosition="0">
        <references count="4">
          <reference field="8" count="1" selected="0">
            <x v="35"/>
          </reference>
          <reference field="12" count="1" selected="0">
            <x v="34"/>
          </reference>
          <reference field="41" count="1" selected="0">
            <x v="4"/>
          </reference>
          <reference field="46" count="0"/>
        </references>
      </pivotArea>
    </format>
    <format dxfId="315">
      <pivotArea dataOnly="0" labelOnly="1" outline="0" fieldPosition="0">
        <references count="4">
          <reference field="8" count="1" selected="0">
            <x v="35"/>
          </reference>
          <reference field="12" count="1" selected="0">
            <x v="35"/>
          </reference>
          <reference field="41" count="1" selected="0">
            <x v="5"/>
          </reference>
          <reference field="46" count="0"/>
        </references>
      </pivotArea>
    </format>
    <format dxfId="314">
      <pivotArea dataOnly="0" labelOnly="1" outline="0" fieldPosition="0">
        <references count="4">
          <reference field="8" count="1" selected="0">
            <x v="35"/>
          </reference>
          <reference field="12" count="1" selected="0">
            <x v="75"/>
          </reference>
          <reference field="41" count="1" selected="0">
            <x v="8"/>
          </reference>
          <reference field="46" count="0"/>
        </references>
      </pivotArea>
    </format>
    <format dxfId="313">
      <pivotArea dataOnly="0" labelOnly="1" outline="0" fieldPosition="0">
        <references count="4">
          <reference field="8" count="1" selected="0">
            <x v="36"/>
          </reference>
          <reference field="12" count="1" selected="0">
            <x v="169"/>
          </reference>
          <reference field="41" count="1" selected="0">
            <x v="2"/>
          </reference>
          <reference field="46" count="0"/>
        </references>
      </pivotArea>
    </format>
    <format dxfId="312">
      <pivotArea dataOnly="0" labelOnly="1" outline="0" fieldPosition="0">
        <references count="1">
          <reference field="41" count="0"/>
        </references>
      </pivotArea>
    </format>
    <format dxfId="311">
      <pivotArea dataOnly="0" labelOnly="1" outline="0" fieldPosition="0">
        <references count="1">
          <reference field="46" count="0"/>
        </references>
      </pivotArea>
    </format>
    <format dxfId="310">
      <pivotArea dataOnly="0" labelOnly="1" outline="0" fieldPosition="0">
        <references count="1">
          <reference field="12" count="0"/>
        </references>
      </pivotArea>
    </format>
    <format dxfId="309">
      <pivotArea dataOnly="0" outline="0" fieldPosition="0">
        <references count="1">
          <reference field="8" count="1">
            <x v="3"/>
          </reference>
        </references>
      </pivotArea>
    </format>
    <format dxfId="308">
      <pivotArea dataOnly="0" outline="0" fieldPosition="0">
        <references count="1">
          <reference field="8" count="1">
            <x v="17"/>
          </reference>
        </references>
      </pivotArea>
    </format>
    <format dxfId="307">
      <pivotArea dataOnly="0" labelOnly="1" outline="0" fieldPosition="0">
        <references count="1">
          <reference field="8" count="1">
            <x v="23"/>
          </reference>
        </references>
      </pivotArea>
    </format>
    <format dxfId="306">
      <pivotArea dataOnly="0" labelOnly="1" outline="0" fieldPosition="0">
        <references count="1">
          <reference field="8" count="1">
            <x v="28"/>
          </reference>
        </references>
      </pivotArea>
    </format>
    <format dxfId="305">
      <pivotArea dataOnly="0" labelOnly="1" outline="0" fieldPosition="0">
        <references count="1">
          <reference field="8" count="1">
            <x v="14"/>
          </reference>
        </references>
      </pivotArea>
    </format>
    <format dxfId="304">
      <pivotArea field="8" type="button" dataOnly="0" labelOnly="1" outline="0" axis="axisRow" fieldPosition="0"/>
    </format>
    <format dxfId="303">
      <pivotArea field="12" type="button" dataOnly="0" labelOnly="1" outline="0" axis="axisRow" fieldPosition="1"/>
    </format>
    <format dxfId="302">
      <pivotArea field="41" type="button" dataOnly="0" labelOnly="1" outline="0" axis="axisRow" fieldPosition="2"/>
    </format>
    <format dxfId="301">
      <pivotArea field="46" type="button" dataOnly="0" labelOnly="1" outline="0" axis="axisRow" fieldPosition="3"/>
    </format>
    <format dxfId="300">
      <pivotArea field="8" type="button" dataOnly="0" labelOnly="1" outline="0" axis="axisRow" fieldPosition="0"/>
    </format>
    <format dxfId="299">
      <pivotArea field="12" type="button" dataOnly="0" labelOnly="1" outline="0" axis="axisRow" fieldPosition="1"/>
    </format>
    <format dxfId="298">
      <pivotArea field="41" type="button" dataOnly="0" labelOnly="1" outline="0" axis="axisRow" fieldPosition="2"/>
    </format>
    <format dxfId="297">
      <pivotArea field="46" type="button" dataOnly="0" labelOnly="1" outline="0" axis="axisRow" fieldPosition="3"/>
    </format>
    <format dxfId="296">
      <pivotArea field="8" type="button" dataOnly="0" labelOnly="1" outline="0" axis="axisRow" fieldPosition="0"/>
    </format>
    <format dxfId="295">
      <pivotArea field="12" type="button" dataOnly="0" labelOnly="1" outline="0" axis="axisRow" fieldPosition="1"/>
    </format>
    <format dxfId="294">
      <pivotArea field="41" type="button" dataOnly="0" labelOnly="1" outline="0" axis="axisRow" fieldPosition="2"/>
    </format>
    <format dxfId="293">
      <pivotArea field="46" type="button" dataOnly="0" labelOnly="1" outline="0" axis="axisRow" fieldPosition="3"/>
    </format>
    <format dxfId="292">
      <pivotArea dataOnly="0" labelOnly="1" outline="0" fieldPosition="0">
        <references count="1">
          <reference field="41" count="0"/>
        </references>
      </pivotArea>
    </format>
    <format dxfId="291">
      <pivotArea dataOnly="0" labelOnly="1" outline="0" fieldPosition="0">
        <references count="1">
          <reference field="41" count="0"/>
        </references>
      </pivotArea>
    </format>
    <format dxfId="290">
      <pivotArea dataOnly="0" labelOnly="1" outline="0" fieldPosition="0">
        <references count="1">
          <reference field="46" count="0"/>
        </references>
      </pivotArea>
    </format>
    <format dxfId="289">
      <pivotArea dataOnly="0" labelOnly="1" outline="0" fieldPosition="0">
        <references count="3">
          <reference field="8" count="1" selected="0">
            <x v="3"/>
          </reference>
          <reference field="12" count="1" selected="0">
            <x v="216"/>
          </reference>
          <reference field="41" count="1">
            <x v="14"/>
          </reference>
        </references>
      </pivotArea>
    </format>
    <format dxfId="288">
      <pivotArea dataOnly="0" labelOnly="1" outline="0" fieldPosition="0">
        <references count="3">
          <reference field="8" count="1" selected="0">
            <x v="26"/>
          </reference>
          <reference field="12" count="1" selected="0">
            <x v="162"/>
          </reference>
          <reference field="41" count="1">
            <x v="1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D1D9F5CE-B981-485D-A960-8D31A5C48CF9}" name="Tabla dinámica1" cacheId="6" applyNumberFormats="0" applyBorderFormats="0" applyFontFormats="0" applyPatternFormats="0" applyAlignmentFormats="0" applyWidthHeightFormats="1" dataCaption="Valores" updatedVersion="4" minRefreshableVersion="3" useAutoFormatting="1" colGrandTotals="0" itemPrintTitles="1" createdVersion="4" indent="0" compact="0" compactData="0" multipleFieldFilters="0" chartFormat="15">
  <location ref="A16:B32" firstHeaderRow="1" firstDataRow="1" firstDataCol="1" rowPageCount="3" colPageCount="1"/>
  <pivotFields count="52">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dataField="1" compact="0" outline="0" showAll="0" sortType="ascending">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4">
        <item x="0"/>
        <item h="1" x="1"/>
        <item h="1" x="2"/>
        <item t="default"/>
      </items>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7">
        <item h="1" x="2"/>
        <item x="5"/>
        <item h="1" x="4"/>
        <item x="3"/>
        <item h="1" x="0"/>
        <item x="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11">
        <item h="1" x="8"/>
        <item x="4"/>
        <item x="1"/>
        <item h="1" x="9"/>
        <item x="5"/>
        <item h="1" x="0"/>
        <item h="1" x="3"/>
        <item h="1" x="2"/>
        <item h="1" x="7"/>
        <item h="1" x="6"/>
        <item t="default"/>
      </items>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8"/>
  </rowFields>
  <rowItems count="16">
    <i>
      <x v="13"/>
    </i>
    <i>
      <x v="14"/>
    </i>
    <i>
      <x v="9"/>
    </i>
    <i>
      <x v="4"/>
    </i>
    <i>
      <x v="11"/>
    </i>
    <i>
      <x v="18"/>
    </i>
    <i>
      <x v="10"/>
    </i>
    <i>
      <x v="21"/>
    </i>
    <i>
      <x v="36"/>
    </i>
    <i>
      <x v="26"/>
    </i>
    <i>
      <x v="15"/>
    </i>
    <i>
      <x v="6"/>
    </i>
    <i>
      <x v="35"/>
    </i>
    <i>
      <x v="24"/>
    </i>
    <i>
      <x v="23"/>
    </i>
    <i t="grand">
      <x/>
    </i>
  </rowItems>
  <colItems count="1">
    <i/>
  </colItems>
  <pageFields count="3">
    <pageField fld="13" hier="-1"/>
    <pageField fld="22" hier="-1"/>
    <pageField fld="45" hier="-1"/>
  </pageFields>
  <dataFields count="1">
    <dataField name="Cuenta de PROCESO" fld="8" subtotal="count" baseField="0" baseItem="0"/>
  </dataFields>
  <chartFormats count="5">
    <chartFormat chart="0"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13"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1B6ED4B-02F3-4C21-9C35-FC7789F6EF09}" name="Tabla dinámica2"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chartFormat="11">
  <location ref="H12:I15" firstHeaderRow="1" firstDataRow="1" firstDataCol="1"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h="1" x="1"/>
        <item h="1" x="2"/>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h="1" x="4"/>
        <item x="3"/>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10">
        <item h="1" x="8"/>
        <item x="4"/>
        <item x="1"/>
        <item h="1" x="9"/>
        <item x="5"/>
        <item h="1" x="0"/>
        <item h="1" x="3"/>
        <item h="1" x="2"/>
        <item h="1" x="7"/>
        <item h="1" x="6"/>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5"/>
  </rowFields>
  <rowItems count="3">
    <i>
      <x v="1"/>
    </i>
    <i>
      <x v="2"/>
    </i>
    <i>
      <x v="4"/>
    </i>
  </rowItems>
  <colItems count="1">
    <i/>
  </colItems>
  <pageFields count="2">
    <pageField fld="13" hier="-1"/>
    <pageField fld="22" hier="-1"/>
  </pageFields>
  <dataFields count="1">
    <dataField name="Cuenta de DESEMPEÑO CUMPLIMIENTO 1" fld="45" subtotal="count" baseField="0" baseItem="0"/>
  </dataFields>
  <chartFormats count="8">
    <chartFormat chart="9" format="10" series="1">
      <pivotArea type="data" outline="0" fieldPosition="0">
        <references count="1">
          <reference field="4294967294" count="1" selected="0">
            <x v="0"/>
          </reference>
        </references>
      </pivotArea>
    </chartFormat>
    <chartFormat chart="9" format="11">
      <pivotArea type="data" outline="0" fieldPosition="0">
        <references count="2">
          <reference field="4294967294" count="1" selected="0">
            <x v="0"/>
          </reference>
          <reference field="45" count="1" selected="0">
            <x v="1"/>
          </reference>
        </references>
      </pivotArea>
    </chartFormat>
    <chartFormat chart="9" format="12">
      <pivotArea type="data" outline="0" fieldPosition="0">
        <references count="2">
          <reference field="4294967294" count="1" selected="0">
            <x v="0"/>
          </reference>
          <reference field="45" count="1" selected="0">
            <x v="2"/>
          </reference>
        </references>
      </pivotArea>
    </chartFormat>
    <chartFormat chart="9" format="13">
      <pivotArea type="data" outline="0" fieldPosition="0">
        <references count="2">
          <reference field="4294967294" count="1" selected="0">
            <x v="0"/>
          </reference>
          <reference field="45" count="1" selected="0">
            <x v="4"/>
          </reference>
        </references>
      </pivotArea>
    </chartFormat>
    <chartFormat chart="10" format="14" series="1">
      <pivotArea type="data" outline="0" fieldPosition="0">
        <references count="1">
          <reference field="4294967294" count="1" selected="0">
            <x v="0"/>
          </reference>
        </references>
      </pivotArea>
    </chartFormat>
    <chartFormat chart="10" format="15">
      <pivotArea type="data" outline="0" fieldPosition="0">
        <references count="2">
          <reference field="4294967294" count="1" selected="0">
            <x v="0"/>
          </reference>
          <reference field="45" count="1" selected="0">
            <x v="1"/>
          </reference>
        </references>
      </pivotArea>
    </chartFormat>
    <chartFormat chart="10" format="16">
      <pivotArea type="data" outline="0" fieldPosition="0">
        <references count="2">
          <reference field="4294967294" count="1" selected="0">
            <x v="0"/>
          </reference>
          <reference field="45" count="1" selected="0">
            <x v="2"/>
          </reference>
        </references>
      </pivotArea>
    </chartFormat>
    <chartFormat chart="10" format="17">
      <pivotArea type="data" outline="0" fieldPosition="0">
        <references count="2">
          <reference field="4294967294" count="1" selected="0">
            <x v="0"/>
          </reference>
          <reference field="4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C0F5D66C-CD47-4F55-B67C-059340139569}" name="Tabla dinámica1"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location ref="A12:E36" firstHeaderRow="1" firstDataRow="1" firstDataCol="5"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6">
        <item x="50"/>
        <item x="51"/>
        <item x="52"/>
        <item x="53"/>
        <item x="27"/>
        <item x="28"/>
        <item x="29"/>
        <item x="30"/>
        <item x="31"/>
        <item x="32"/>
        <item x="33"/>
        <item x="34"/>
        <item x="35"/>
        <item x="36"/>
        <item x="135"/>
        <item x="136"/>
        <item x="137"/>
        <item x="138"/>
        <item x="139"/>
        <item x="140"/>
        <item x="141"/>
        <item x="142"/>
        <item x="143"/>
        <item x="144"/>
        <item x="145"/>
        <item x="146"/>
        <item x="147"/>
        <item x="148"/>
        <item x="149"/>
        <item x="150"/>
        <item x="151"/>
        <item x="152"/>
        <item x="153"/>
        <item x="154"/>
        <item x="155"/>
        <item x="126"/>
        <item x="127"/>
        <item x="128"/>
        <item x="129"/>
        <item x="130"/>
        <item x="131"/>
        <item x="132"/>
        <item x="133"/>
        <item x="134"/>
        <item x="119"/>
        <item x="120"/>
        <item x="121"/>
        <item x="122"/>
        <item x="123"/>
        <item x="124"/>
        <item x="125"/>
        <item x="159"/>
        <item x="160"/>
        <item x="161"/>
        <item x="162"/>
        <item x="163"/>
        <item x="164"/>
        <item x="165"/>
        <item x="166"/>
        <item x="167"/>
        <item x="168"/>
        <item x="169"/>
        <item x="170"/>
        <item x="171"/>
        <item x="172"/>
        <item x="173"/>
        <item x="174"/>
        <item x="175"/>
        <item x="176"/>
        <item x="179"/>
        <item x="177"/>
        <item x="178"/>
        <item x="16"/>
        <item x="17"/>
        <item x="18"/>
        <item x="19"/>
        <item x="20"/>
        <item x="21"/>
        <item x="197"/>
        <item x="198"/>
        <item x="199"/>
        <item x="156"/>
        <item x="157"/>
        <item x="158"/>
        <item x="183"/>
        <item x="184"/>
        <item x="185"/>
        <item x="186"/>
        <item x="187"/>
        <item x="188"/>
        <item x="189"/>
        <item x="190"/>
        <item x="191"/>
        <item x="192"/>
        <item x="193"/>
        <item x="194"/>
        <item x="195"/>
        <item x="196"/>
        <item x="180"/>
        <item x="181"/>
        <item x="182"/>
        <item x="39"/>
        <item x="40"/>
        <item x="41"/>
        <item x="42"/>
        <item x="43"/>
        <item x="44"/>
        <item x="45"/>
        <item x="46"/>
        <item x="25"/>
        <item x="26"/>
        <item x="47"/>
        <item x="48"/>
        <item x="49"/>
        <item x="75"/>
        <item x="76"/>
        <item x="77"/>
        <item x="54"/>
        <item x="55"/>
        <item x="37"/>
        <item x="38"/>
        <item x="78"/>
        <item x="79"/>
        <item x="109"/>
        <item x="110"/>
        <item x="111"/>
        <item x="112"/>
        <item x="113"/>
        <item x="114"/>
        <item x="115"/>
        <item x="116"/>
        <item x="117"/>
        <item x="118"/>
        <item x="203"/>
        <item x="204"/>
        <item x="216"/>
        <item x="217"/>
        <item x="218"/>
        <item x="219"/>
        <item x="220"/>
        <item x="221"/>
        <item x="222"/>
        <item x="223"/>
        <item x="224"/>
        <item x="225"/>
        <item x="205"/>
        <item x="206"/>
        <item x="207"/>
        <item x="208"/>
        <item x="209"/>
        <item m="1" x="235"/>
        <item m="1" x="233"/>
        <item m="1" x="231"/>
        <item m="1" x="230"/>
        <item m="1" x="234"/>
        <item m="1" x="232"/>
        <item x="100"/>
        <item x="101"/>
        <item x="102"/>
        <item x="103"/>
        <item x="104"/>
        <item x="105"/>
        <item x="106"/>
        <item x="107"/>
        <item x="108"/>
        <item x="226"/>
        <item x="227"/>
        <item x="228"/>
        <item x="229"/>
        <item x="56"/>
        <item x="58"/>
        <item x="59"/>
        <item x="60"/>
        <item x="61"/>
        <item x="57"/>
        <item x="62"/>
        <item x="63"/>
        <item x="64"/>
        <item x="65"/>
        <item x="22"/>
        <item x="23"/>
        <item x="24"/>
        <item x="66"/>
        <item x="67"/>
        <item x="68"/>
        <item x="69"/>
        <item x="70"/>
        <item x="71"/>
        <item x="72"/>
        <item x="73"/>
        <item x="74"/>
        <item x="80"/>
        <item x="81"/>
        <item x="82"/>
        <item x="83"/>
        <item x="84"/>
        <item x="85"/>
        <item x="86"/>
        <item x="87"/>
        <item x="88"/>
        <item x="89"/>
        <item x="90"/>
        <item x="91"/>
        <item x="92"/>
        <item x="93"/>
        <item x="0"/>
        <item x="1"/>
        <item x="2"/>
        <item x="3"/>
        <item x="4"/>
        <item x="5"/>
        <item x="6"/>
        <item x="7"/>
        <item x="8"/>
        <item x="9"/>
        <item x="10"/>
        <item x="11"/>
        <item x="12"/>
        <item x="13"/>
        <item x="14"/>
        <item x="15"/>
        <item x="210"/>
        <item x="211"/>
        <item x="212"/>
        <item x="213"/>
        <item x="214"/>
        <item x="215"/>
        <item x="200"/>
        <item x="201"/>
        <item x="202"/>
        <item x="94"/>
        <item x="95"/>
        <item x="96"/>
        <item x="97"/>
        <item x="98"/>
        <item x="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h="1" x="1"/>
        <item h="1" x="2"/>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h="1" x="4"/>
        <item x="3"/>
        <item h="1" x="0"/>
        <item x="1"/>
      </items>
      <extLst>
        <ext xmlns:x14="http://schemas.microsoft.com/office/spreadsheetml/2009/9/main" uri="{2946ED86-A175-432a-8AC1-64E0C546D7DE}">
          <x14:pivotField fillDownLabels="1"/>
        </ext>
      </extLst>
    </pivotField>
    <pivotField axis="axisRow" compact="0" outline="0" showAll="0" defaultSubtotal="0">
      <items count="45">
        <item x="38"/>
        <item x="7"/>
        <item x="20"/>
        <item x="42"/>
        <item x="33"/>
        <item x="44"/>
        <item x="1"/>
        <item x="15"/>
        <item x="37"/>
        <item x="17"/>
        <item x="31"/>
        <item x="4"/>
        <item x="13"/>
        <item x="27"/>
        <item x="36"/>
        <item x="22"/>
        <item x="6"/>
        <item x="3"/>
        <item x="35"/>
        <item x="19"/>
        <item x="18"/>
        <item x="11"/>
        <item x="10"/>
        <item x="21"/>
        <item x="12"/>
        <item x="29"/>
        <item x="9"/>
        <item x="2"/>
        <item x="24"/>
        <item x="40"/>
        <item x="43"/>
        <item x="34"/>
        <item x="8"/>
        <item x="32"/>
        <item x="14"/>
        <item x="26"/>
        <item x="16"/>
        <item x="41"/>
        <item x="25"/>
        <item x="23"/>
        <item x="39"/>
        <item x="28"/>
        <item x="5"/>
        <item x="30"/>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7">
        <item x="91"/>
        <item x="1"/>
        <item x="92"/>
        <item x="32"/>
        <item x="65"/>
        <item x="34"/>
        <item x="67"/>
        <item x="22"/>
        <item x="84"/>
        <item x="40"/>
        <item x="66"/>
        <item x="61"/>
        <item x="59"/>
        <item x="57"/>
        <item x="15"/>
        <item x="42"/>
        <item x="56"/>
        <item x="58"/>
        <item x="45"/>
        <item x="19"/>
        <item x="21"/>
        <item x="8"/>
        <item x="35"/>
        <item x="33"/>
        <item x="18"/>
        <item x="20"/>
        <item x="69"/>
        <item x="3"/>
        <item x="39"/>
        <item x="74"/>
        <item x="47"/>
        <item x="89"/>
        <item x="60"/>
        <item x="86"/>
        <item x="81"/>
        <item x="13"/>
        <item x="37"/>
        <item x="6"/>
        <item x="11"/>
        <item x="63"/>
        <item x="4"/>
        <item x="14"/>
        <item x="55"/>
        <item x="17"/>
        <item x="53"/>
        <item x="36"/>
        <item x="88"/>
        <item x="2"/>
        <item x="85"/>
        <item x="12"/>
        <item x="9"/>
        <item x="46"/>
        <item x="43"/>
        <item x="48"/>
        <item x="16"/>
        <item x="27"/>
        <item x="90"/>
        <item x="23"/>
        <item x="49"/>
        <item x="38"/>
        <item x="25"/>
        <item x="30"/>
        <item x="83"/>
        <item x="82"/>
        <item x="7"/>
        <item x="93"/>
        <item x="29"/>
        <item x="54"/>
        <item x="41"/>
        <item x="78"/>
        <item x="5"/>
        <item x="68"/>
        <item x="87"/>
        <item x="77"/>
        <item x="26"/>
        <item x="10"/>
        <item x="31"/>
        <item x="95"/>
        <item x="64"/>
        <item x="70"/>
        <item x="94"/>
        <item x="52"/>
        <item x="75"/>
        <item x="24"/>
        <item x="28"/>
        <item x="80"/>
        <item x="79"/>
        <item x="72"/>
        <item x="76"/>
        <item x="71"/>
        <item x="73"/>
        <item x="50"/>
        <item x="51"/>
        <item x="44"/>
        <item x="96"/>
        <item x="6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h="1" x="8"/>
        <item x="4"/>
        <item x="1"/>
        <item h="1" x="9"/>
        <item x="5"/>
        <item h="1" x="0"/>
        <item h="1" x="3"/>
        <item h="1" x="2"/>
        <item h="1" x="7"/>
        <item h="1" x="6"/>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8"/>
    <field x="11"/>
    <field x="23"/>
    <field x="40"/>
    <field x="45"/>
  </rowFields>
  <rowItems count="24">
    <i>
      <x v="4"/>
      <x v="11"/>
      <x v="12"/>
      <x v="14"/>
      <x v="1"/>
    </i>
    <i>
      <x v="6"/>
      <x v="44"/>
      <x v="25"/>
      <x v="15"/>
      <x v="1"/>
    </i>
    <i r="1">
      <x v="49"/>
      <x v="28"/>
      <x v="18"/>
      <x v="4"/>
    </i>
    <i>
      <x v="9"/>
      <x v="128"/>
      <x v="38"/>
      <x v="9"/>
      <x v="2"/>
    </i>
    <i>
      <x v="10"/>
      <x v="124"/>
      <x v="27"/>
      <x v="3"/>
      <x v="2"/>
    </i>
    <i>
      <x v="11"/>
      <x v="158"/>
      <x v="39"/>
      <x v="3"/>
      <x v="2"/>
    </i>
    <i>
      <x v="13"/>
      <x v="231"/>
      <x v="27"/>
      <x v="5"/>
      <x v="2"/>
    </i>
    <i>
      <x v="14"/>
      <x v="214"/>
      <x v="6"/>
      <x v="1"/>
      <x v="2"/>
    </i>
    <i>
      <x v="15"/>
      <x v="51"/>
      <x v="31"/>
      <x v="10"/>
      <x v="2"/>
    </i>
    <i r="1">
      <x v="52"/>
      <x v="27"/>
      <x v="6"/>
      <x v="2"/>
    </i>
    <i>
      <x v="18"/>
      <x v="134"/>
      <x v="3"/>
      <x v="3"/>
      <x v="2"/>
    </i>
    <i>
      <x v="21"/>
      <x v="2"/>
      <x v="27"/>
      <x v="19"/>
      <x v="4"/>
    </i>
    <i>
      <x v="23"/>
      <x v="19"/>
      <x v="10"/>
      <x v="3"/>
      <x v="2"/>
    </i>
    <i r="1">
      <x v="20"/>
      <x v="20"/>
      <x v="16"/>
      <x v="4"/>
    </i>
    <i r="1">
      <x v="21"/>
      <x v="19"/>
      <x v="13"/>
      <x v="1"/>
    </i>
    <i r="1">
      <x v="22"/>
      <x v="20"/>
      <x v="17"/>
      <x v="4"/>
    </i>
    <i r="1">
      <x v="23"/>
      <x v="19"/>
      <x v="12"/>
      <x v="2"/>
    </i>
    <i r="1">
      <x v="32"/>
      <x v="27"/>
      <x v="11"/>
      <x v="2"/>
    </i>
    <i>
      <x v="24"/>
      <x v="87"/>
      <x/>
      <x v="3"/>
      <x v="2"/>
    </i>
    <i r="1">
      <x v="97"/>
      <x v="29"/>
      <x v="8"/>
      <x v="2"/>
    </i>
    <i>
      <x v="26"/>
      <x v="83"/>
      <x v="4"/>
      <x v="4"/>
      <x v="2"/>
    </i>
    <i>
      <x v="35"/>
      <x v="169"/>
      <x v="34"/>
      <x v="20"/>
      <x v="4"/>
    </i>
    <i r="1">
      <x v="170"/>
      <x v="7"/>
      <x v="7"/>
      <x v="2"/>
    </i>
    <i>
      <x v="36"/>
      <x v="200"/>
      <x v="24"/>
      <x v="3"/>
      <x v="2"/>
    </i>
  </rowItems>
  <colItems count="1">
    <i/>
  </colItems>
  <pageFields count="2">
    <pageField fld="13" hier="-1"/>
    <pageField fld="22" hier="-1"/>
  </pageFields>
  <formats count="23">
    <format dxfId="287">
      <pivotArea dataOnly="0" labelOnly="1" outline="0" fieldPosition="0">
        <references count="4">
          <reference field="8" count="1" selected="0">
            <x v="4"/>
          </reference>
          <reference field="11" count="1" selected="0">
            <x v="11"/>
          </reference>
          <reference field="23" count="1" selected="0">
            <x v="12"/>
          </reference>
          <reference field="40" count="1">
            <x v="14"/>
          </reference>
        </references>
      </pivotArea>
    </format>
    <format dxfId="286">
      <pivotArea dataOnly="0" labelOnly="1" outline="0" fieldPosition="0">
        <references count="4">
          <reference field="8" count="1" selected="0">
            <x v="6"/>
          </reference>
          <reference field="11" count="1" selected="0">
            <x v="44"/>
          </reference>
          <reference field="23" count="1" selected="0">
            <x v="25"/>
          </reference>
          <reference field="40" count="1">
            <x v="15"/>
          </reference>
        </references>
      </pivotArea>
    </format>
    <format dxfId="285">
      <pivotArea dataOnly="0" labelOnly="1" outline="0" fieldPosition="0">
        <references count="4">
          <reference field="8" count="1" selected="0">
            <x v="6"/>
          </reference>
          <reference field="11" count="1" selected="0">
            <x v="49"/>
          </reference>
          <reference field="23" count="1" selected="0">
            <x v="28"/>
          </reference>
          <reference field="40" count="1">
            <x v="18"/>
          </reference>
        </references>
      </pivotArea>
    </format>
    <format dxfId="284">
      <pivotArea dataOnly="0" labelOnly="1" outline="0" fieldPosition="0">
        <references count="4">
          <reference field="8" count="1" selected="0">
            <x v="9"/>
          </reference>
          <reference field="11" count="1" selected="0">
            <x v="128"/>
          </reference>
          <reference field="23" count="1" selected="0">
            <x v="38"/>
          </reference>
          <reference field="40" count="1">
            <x v="9"/>
          </reference>
        </references>
      </pivotArea>
    </format>
    <format dxfId="283">
      <pivotArea dataOnly="0" labelOnly="1" outline="0" fieldPosition="0">
        <references count="4">
          <reference field="8" count="1" selected="0">
            <x v="10"/>
          </reference>
          <reference field="11" count="1" selected="0">
            <x v="124"/>
          </reference>
          <reference field="23" count="1" selected="0">
            <x v="27"/>
          </reference>
          <reference field="40" count="1">
            <x v="3"/>
          </reference>
        </references>
      </pivotArea>
    </format>
    <format dxfId="282">
      <pivotArea dataOnly="0" labelOnly="1" outline="0" fieldPosition="0">
        <references count="4">
          <reference field="8" count="1" selected="0">
            <x v="13"/>
          </reference>
          <reference field="11" count="1" selected="0">
            <x v="231"/>
          </reference>
          <reference field="23" count="1" selected="0">
            <x v="27"/>
          </reference>
          <reference field="40" count="1">
            <x v="5"/>
          </reference>
        </references>
      </pivotArea>
    </format>
    <format dxfId="281">
      <pivotArea dataOnly="0" labelOnly="1" outline="0" fieldPosition="0">
        <references count="4">
          <reference field="8" count="1" selected="0">
            <x v="14"/>
          </reference>
          <reference field="11" count="1" selected="0">
            <x v="214"/>
          </reference>
          <reference field="23" count="1" selected="0">
            <x v="6"/>
          </reference>
          <reference field="40" count="1">
            <x v="1"/>
          </reference>
        </references>
      </pivotArea>
    </format>
    <format dxfId="280">
      <pivotArea dataOnly="0" labelOnly="1" outline="0" fieldPosition="0">
        <references count="4">
          <reference field="8" count="1" selected="0">
            <x v="15"/>
          </reference>
          <reference field="11" count="1" selected="0">
            <x v="51"/>
          </reference>
          <reference field="23" count="1" selected="0">
            <x v="31"/>
          </reference>
          <reference field="40" count="1">
            <x v="10"/>
          </reference>
        </references>
      </pivotArea>
    </format>
    <format dxfId="279">
      <pivotArea dataOnly="0" labelOnly="1" outline="0" fieldPosition="0">
        <references count="4">
          <reference field="8" count="1" selected="0">
            <x v="15"/>
          </reference>
          <reference field="11" count="1" selected="0">
            <x v="52"/>
          </reference>
          <reference field="23" count="1" selected="0">
            <x v="27"/>
          </reference>
          <reference field="40" count="1">
            <x v="6"/>
          </reference>
        </references>
      </pivotArea>
    </format>
    <format dxfId="278">
      <pivotArea dataOnly="0" labelOnly="1" outline="0" fieldPosition="0">
        <references count="4">
          <reference field="8" count="1" selected="0">
            <x v="18"/>
          </reference>
          <reference field="11" count="1" selected="0">
            <x v="134"/>
          </reference>
          <reference field="23" count="1" selected="0">
            <x v="3"/>
          </reference>
          <reference field="40" count="1">
            <x v="3"/>
          </reference>
        </references>
      </pivotArea>
    </format>
    <format dxfId="277">
      <pivotArea dataOnly="0" labelOnly="1" outline="0" fieldPosition="0">
        <references count="4">
          <reference field="8" count="1" selected="0">
            <x v="21"/>
          </reference>
          <reference field="11" count="1" selected="0">
            <x v="2"/>
          </reference>
          <reference field="23" count="1" selected="0">
            <x v="27"/>
          </reference>
          <reference field="40" count="1">
            <x v="19"/>
          </reference>
        </references>
      </pivotArea>
    </format>
    <format dxfId="276">
      <pivotArea dataOnly="0" labelOnly="1" outline="0" fieldPosition="0">
        <references count="4">
          <reference field="8" count="1" selected="0">
            <x v="23"/>
          </reference>
          <reference field="11" count="1" selected="0">
            <x v="19"/>
          </reference>
          <reference field="23" count="1" selected="0">
            <x v="10"/>
          </reference>
          <reference field="40" count="1">
            <x v="3"/>
          </reference>
        </references>
      </pivotArea>
    </format>
    <format dxfId="275">
      <pivotArea dataOnly="0" labelOnly="1" outline="0" fieldPosition="0">
        <references count="4">
          <reference field="8" count="1" selected="0">
            <x v="23"/>
          </reference>
          <reference field="11" count="1" selected="0">
            <x v="20"/>
          </reference>
          <reference field="23" count="1" selected="0">
            <x v="20"/>
          </reference>
          <reference field="40" count="1">
            <x v="16"/>
          </reference>
        </references>
      </pivotArea>
    </format>
    <format dxfId="274">
      <pivotArea dataOnly="0" labelOnly="1" outline="0" fieldPosition="0">
        <references count="4">
          <reference field="8" count="1" selected="0">
            <x v="23"/>
          </reference>
          <reference field="11" count="1" selected="0">
            <x v="21"/>
          </reference>
          <reference field="23" count="1" selected="0">
            <x v="19"/>
          </reference>
          <reference field="40" count="1">
            <x v="13"/>
          </reference>
        </references>
      </pivotArea>
    </format>
    <format dxfId="273">
      <pivotArea dataOnly="0" labelOnly="1" outline="0" fieldPosition="0">
        <references count="4">
          <reference field="8" count="1" selected="0">
            <x v="23"/>
          </reference>
          <reference field="11" count="1" selected="0">
            <x v="22"/>
          </reference>
          <reference field="23" count="1" selected="0">
            <x v="20"/>
          </reference>
          <reference field="40" count="1">
            <x v="17"/>
          </reference>
        </references>
      </pivotArea>
    </format>
    <format dxfId="272">
      <pivotArea dataOnly="0" labelOnly="1" outline="0" fieldPosition="0">
        <references count="4">
          <reference field="8" count="1" selected="0">
            <x v="23"/>
          </reference>
          <reference field="11" count="1" selected="0">
            <x v="23"/>
          </reference>
          <reference field="23" count="1" selected="0">
            <x v="19"/>
          </reference>
          <reference field="40" count="1">
            <x v="12"/>
          </reference>
        </references>
      </pivotArea>
    </format>
    <format dxfId="271">
      <pivotArea dataOnly="0" labelOnly="1" outline="0" fieldPosition="0">
        <references count="4">
          <reference field="8" count="1" selected="0">
            <x v="23"/>
          </reference>
          <reference field="11" count="1" selected="0">
            <x v="32"/>
          </reference>
          <reference field="23" count="1" selected="0">
            <x v="27"/>
          </reference>
          <reference field="40" count="1">
            <x v="11"/>
          </reference>
        </references>
      </pivotArea>
    </format>
    <format dxfId="270">
      <pivotArea dataOnly="0" labelOnly="1" outline="0" fieldPosition="0">
        <references count="4">
          <reference field="8" count="1" selected="0">
            <x v="24"/>
          </reference>
          <reference field="11" count="1" selected="0">
            <x v="87"/>
          </reference>
          <reference field="23" count="1" selected="0">
            <x v="0"/>
          </reference>
          <reference field="40" count="1">
            <x v="3"/>
          </reference>
        </references>
      </pivotArea>
    </format>
    <format dxfId="269">
      <pivotArea dataOnly="0" labelOnly="1" outline="0" fieldPosition="0">
        <references count="4">
          <reference field="8" count="1" selected="0">
            <x v="24"/>
          </reference>
          <reference field="11" count="1" selected="0">
            <x v="97"/>
          </reference>
          <reference field="23" count="1" selected="0">
            <x v="29"/>
          </reference>
          <reference field="40" count="1">
            <x v="8"/>
          </reference>
        </references>
      </pivotArea>
    </format>
    <format dxfId="268">
      <pivotArea dataOnly="0" labelOnly="1" outline="0" fieldPosition="0">
        <references count="4">
          <reference field="8" count="1" selected="0">
            <x v="26"/>
          </reference>
          <reference field="11" count="1" selected="0">
            <x v="83"/>
          </reference>
          <reference field="23" count="1" selected="0">
            <x v="4"/>
          </reference>
          <reference field="40" count="1">
            <x v="4"/>
          </reference>
        </references>
      </pivotArea>
    </format>
    <format dxfId="267">
      <pivotArea dataOnly="0" labelOnly="1" outline="0" fieldPosition="0">
        <references count="4">
          <reference field="8" count="1" selected="0">
            <x v="35"/>
          </reference>
          <reference field="11" count="1" selected="0">
            <x v="169"/>
          </reference>
          <reference field="23" count="1" selected="0">
            <x v="34"/>
          </reference>
          <reference field="40" count="1">
            <x v="20"/>
          </reference>
        </references>
      </pivotArea>
    </format>
    <format dxfId="266">
      <pivotArea dataOnly="0" labelOnly="1" outline="0" fieldPosition="0">
        <references count="4">
          <reference field="8" count="1" selected="0">
            <x v="35"/>
          </reference>
          <reference field="11" count="1" selected="0">
            <x v="170"/>
          </reference>
          <reference field="23" count="1" selected="0">
            <x v="7"/>
          </reference>
          <reference field="40" count="1">
            <x v="7"/>
          </reference>
        </references>
      </pivotArea>
    </format>
    <format dxfId="265">
      <pivotArea dataOnly="0" labelOnly="1" outline="0" fieldPosition="0">
        <references count="4">
          <reference field="8" count="1" selected="0">
            <x v="36"/>
          </reference>
          <reference field="11" count="1" selected="0">
            <x v="200"/>
          </reference>
          <reference field="23" count="1" selected="0">
            <x v="24"/>
          </reference>
          <reference field="40"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 dinámica3" cacheId="5"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location ref="B13:C17" firstHeaderRow="1" firstDataRow="1" firstDataCol="1" rowPageCount="1" colPageCount="1"/>
  <pivotFields count="5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h="1" x="2"/>
        <item h="1" x="1"/>
        <item h="1" x="3"/>
        <item h="1" x="4"/>
        <item t="default"/>
      </items>
    </pivotField>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4">
    <i>
      <x/>
    </i>
    <i>
      <x v="1"/>
    </i>
    <i>
      <x v="2"/>
    </i>
    <i t="grand">
      <x/>
    </i>
  </rowItems>
  <colItems count="1">
    <i/>
  </colItems>
  <pageFields count="1">
    <pageField fld="14" hier="-1"/>
  </pageFields>
  <dataFields count="1">
    <dataField name="Cuenta de N" fld="0" subtotal="count" baseField="0" baseItem="0"/>
  </dataFields>
  <formats count="5">
    <format dxfId="4710">
      <pivotArea grandRow="1" outline="0" collapsedLevelsAreSubtotals="1" fieldPosition="0"/>
    </format>
    <format dxfId="4709">
      <pivotArea dataOnly="0" labelOnly="1" grandRow="1" outline="0" fieldPosition="0"/>
    </format>
    <format dxfId="4708">
      <pivotArea type="all" dataOnly="0" outline="0" fieldPosition="0"/>
    </format>
    <format dxfId="4707">
      <pivotArea collapsedLevelsAreSubtotals="1" fieldPosition="0">
        <references count="1">
          <reference field="18" count="3">
            <x v="0"/>
            <x v="1"/>
            <x v="2"/>
          </reference>
        </references>
      </pivotArea>
    </format>
    <format dxfId="4706">
      <pivotArea dataOnly="0" labelOnly="1" fieldPosition="0">
        <references count="1">
          <reference field="18"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 dinámica4" cacheId="5" applyNumberFormats="0" applyBorderFormats="0" applyFontFormats="0" applyPatternFormats="0" applyAlignmentFormats="0" applyWidthHeightFormats="1" dataCaption="Valores" updatedVersion="4" minRefreshableVersion="3" useAutoFormatting="1" rowGrandTotals="0" colGrandTotals="0" itemPrintTitles="1" createdVersion="4" indent="0" outline="1" outlineData="1" multipleFieldFilters="0" rowHeaderCaption="PROCESO">
  <location ref="C12:E33" firstHeaderRow="1" firstDataRow="1" firstDataCol="3" rowPageCount="3" colPageCount="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showAll="0" defaultSubtotal="0"/>
    <pivotField showAll="0" defaultSubtotal="0"/>
    <pivotField showAll="0" defaultSubtotal="0"/>
    <pivotField axis="axisRow" outline="0" showAll="0" defaultSubtotal="0">
      <items count="232">
        <item m="1" x="231"/>
        <item x="212"/>
        <item x="222"/>
        <item x="22"/>
        <item x="23"/>
        <item x="86"/>
        <item x="81"/>
        <item x="87"/>
        <item x="7"/>
        <item x="89"/>
        <item x="218"/>
        <item x="220"/>
        <item x="224"/>
        <item x="123"/>
        <item x="120"/>
        <item x="119"/>
        <item x="210"/>
        <item x="207"/>
        <item x="172"/>
        <item x="171"/>
        <item x="159"/>
        <item x="2"/>
        <item x="0"/>
        <item x="173"/>
        <item x="41"/>
        <item x="12"/>
        <item x="204"/>
        <item x="53"/>
        <item x="91"/>
        <item x="6"/>
        <item x="197"/>
        <item x="128"/>
        <item x="157"/>
        <item x="187"/>
        <item x="196"/>
        <item x="26"/>
        <item x="58"/>
        <item x="61"/>
        <item x="186"/>
        <item x="92"/>
        <item x="25"/>
        <item x="54"/>
        <item x="114"/>
        <item x="90"/>
        <item x="48"/>
        <item x="19"/>
        <item x="9"/>
        <item x="208"/>
        <item x="209"/>
        <item x="21"/>
        <item x="107"/>
        <item x="49"/>
        <item x="47"/>
        <item x="65"/>
        <item x="55"/>
        <item x="121"/>
        <item x="163"/>
        <item x="176"/>
        <item x="175"/>
        <item x="106"/>
        <item x="214"/>
        <item x="3"/>
        <item x="194"/>
        <item x="67"/>
        <item x="122"/>
        <item x="192"/>
        <item x="38"/>
        <item x="223"/>
        <item x="52"/>
        <item x="36"/>
        <item x="35"/>
        <item x="198"/>
        <item x="199"/>
        <item x="217"/>
        <item x="219"/>
        <item x="221"/>
        <item x="74"/>
        <item x="117"/>
        <item x="115"/>
        <item x="112"/>
        <item x="118"/>
        <item x="56"/>
        <item x="59"/>
        <item x="104"/>
        <item x="203"/>
        <item x="136"/>
        <item x="76"/>
        <item x="93"/>
        <item x="100"/>
        <item x="42"/>
        <item x="102"/>
        <item x="103"/>
        <item x="226"/>
        <item x="155"/>
        <item x="50"/>
        <item x="113"/>
        <item x="139"/>
        <item x="16"/>
        <item x="154"/>
        <item x="180"/>
        <item x="5"/>
        <item x="144"/>
        <item x="141"/>
        <item x="143"/>
        <item x="142"/>
        <item x="43"/>
        <item x="77"/>
        <item x="75"/>
        <item x="82"/>
        <item x="33"/>
        <item x="109"/>
        <item x="148"/>
        <item x="150"/>
        <item x="151"/>
        <item x="178"/>
        <item x="177"/>
        <item x="85"/>
        <item x="4"/>
        <item x="1"/>
        <item x="202"/>
        <item x="130"/>
        <item x="14"/>
        <item x="227"/>
        <item x="60"/>
        <item x="15"/>
        <item x="213"/>
        <item x="211"/>
        <item x="167"/>
        <item x="64"/>
        <item x="20"/>
        <item x="96"/>
        <item x="137"/>
        <item x="51"/>
        <item x="110"/>
        <item x="164"/>
        <item x="169"/>
        <item x="215"/>
        <item x="62"/>
        <item x="153"/>
        <item x="189"/>
        <item x="73"/>
        <item x="46"/>
        <item x="191"/>
        <item x="225"/>
        <item x="195"/>
        <item x="78"/>
        <item x="30"/>
        <item x="31"/>
        <item x="10"/>
        <item x="135"/>
        <item x="146"/>
        <item x="68"/>
        <item x="79"/>
        <item x="168"/>
        <item x="165"/>
        <item x="170"/>
        <item x="183"/>
        <item x="95"/>
        <item x="98"/>
        <item x="94"/>
        <item x="152"/>
        <item x="24"/>
        <item x="184"/>
        <item x="185"/>
        <item x="133"/>
        <item x="134"/>
        <item x="70"/>
        <item x="69"/>
        <item x="8"/>
        <item x="71"/>
        <item x="11"/>
        <item x="72"/>
        <item x="66"/>
        <item x="34"/>
        <item x="97"/>
        <item x="57"/>
        <item x="13"/>
        <item x="101"/>
        <item x="200"/>
        <item x="201"/>
        <item x="116"/>
        <item x="126"/>
        <item x="127"/>
        <item x="158"/>
        <item x="45"/>
        <item x="44"/>
        <item x="140"/>
        <item x="181"/>
        <item x="193"/>
        <item x="190"/>
        <item x="83"/>
        <item x="84"/>
        <item x="80"/>
        <item x="111"/>
        <item x="131"/>
        <item x="129"/>
        <item x="17"/>
        <item x="18"/>
        <item x="188"/>
        <item x="160"/>
        <item x="161"/>
        <item x="156"/>
        <item x="145"/>
        <item x="162"/>
        <item x="27"/>
        <item x="28"/>
        <item x="105"/>
        <item x="229"/>
        <item x="228"/>
        <item x="99"/>
        <item x="108"/>
        <item x="182"/>
        <item x="174"/>
        <item x="37"/>
        <item x="32"/>
        <item x="29"/>
        <item x="132"/>
        <item x="63"/>
        <item x="138"/>
        <item x="179"/>
        <item x="40"/>
        <item x="39"/>
        <item x="166"/>
        <item x="206"/>
        <item x="205"/>
        <item x="124"/>
        <item x="125"/>
        <item x="88"/>
        <item x="147"/>
        <item x="149"/>
        <item x="230"/>
        <item x="216"/>
      </items>
    </pivotField>
    <pivotField showAll="0" defaultSubtotal="0"/>
    <pivotField axis="axisPage" multipleItemSelectionAllowed="1" showAll="0" defaultSubtotal="0">
      <items count="5">
        <item x="0"/>
        <item h="1" x="2"/>
        <item h="1" x="1"/>
        <item h="1" x="3"/>
        <item h="1" x="4"/>
      </items>
    </pivotField>
    <pivotField showAll="0" defaultSubtotal="0"/>
    <pivotField showAll="0" defaultSubtotal="0"/>
    <pivotField showAll="0" defaultSubtotal="0"/>
    <pivotField axis="axisPage" multipleItemSelectionAllowed="1" showAll="0" defaultSubtotal="0">
      <items count="4">
        <item x="2"/>
        <item h="1" x="0"/>
        <item h="1" x="1"/>
        <item h="1" x="3"/>
      </items>
    </pivotField>
    <pivotField showAll="0" defaultSubtotal="0"/>
    <pivotField showAll="0" defaultSubtotal="0"/>
    <pivotField showAll="0" defaultSubtotal="0"/>
    <pivotField axis="axisPage" multipleItemSelectionAllowed="1" showAll="0" defaultSubtotal="0">
      <items count="7">
        <item h="1" x="2"/>
        <item x="5"/>
        <item x="4"/>
        <item x="3"/>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4">
        <item x="106"/>
        <item x="7"/>
        <item x="33"/>
        <item x="66"/>
        <item x="42"/>
        <item x="45"/>
        <item x="122"/>
        <item x="82"/>
        <item x="40"/>
        <item x="93"/>
        <item x="35"/>
        <item x="92"/>
        <item x="90"/>
        <item x="87"/>
        <item x="46"/>
        <item x="41"/>
        <item x="133"/>
        <item x="52"/>
        <item x="89"/>
        <item x="96"/>
        <item x="116"/>
        <item x="80"/>
        <item x="47"/>
        <item x="86"/>
        <item x="91"/>
        <item x="10"/>
        <item x="48"/>
        <item x="34"/>
        <item x="36"/>
        <item x="50"/>
        <item x="29"/>
        <item x="63"/>
        <item x="49"/>
        <item x="9"/>
        <item x="55"/>
        <item x="61"/>
        <item x="84"/>
        <item x="65"/>
        <item x="105"/>
        <item x="57"/>
        <item x="2"/>
        <item x="20"/>
        <item x="118"/>
        <item x="88"/>
        <item x="83"/>
        <item x="6"/>
        <item x="62"/>
        <item x="32"/>
        <item x="15"/>
        <item x="25"/>
        <item x="117"/>
        <item x="16"/>
        <item x="21"/>
        <item x="28"/>
        <item x="130"/>
        <item x="14"/>
        <item x="112"/>
        <item x="121"/>
        <item x="37"/>
        <item x="22"/>
        <item x="13"/>
        <item x="59"/>
        <item x="94"/>
        <item x="56"/>
        <item x="23"/>
        <item x="70"/>
        <item x="73"/>
        <item x="74"/>
        <item x="31"/>
        <item x="30"/>
        <item x="12"/>
        <item x="11"/>
        <item x="27"/>
        <item x="76"/>
        <item x="69"/>
        <item x="18"/>
        <item x="81"/>
        <item x="43"/>
        <item x="120"/>
        <item x="4"/>
        <item x="26"/>
        <item x="85"/>
        <item x="131"/>
        <item x="115"/>
        <item x="127"/>
        <item x="54"/>
        <item x="79"/>
        <item x="113"/>
        <item x="38"/>
        <item x="125"/>
        <item x="44"/>
        <item x="67"/>
        <item x="114"/>
        <item x="71"/>
        <item x="58"/>
        <item x="51"/>
        <item x="128"/>
        <item x="109"/>
        <item x="104"/>
        <item x="108"/>
        <item x="111"/>
        <item x="129"/>
        <item x="64"/>
        <item x="17"/>
        <item x="24"/>
        <item x="3"/>
        <item x="68"/>
        <item x="132"/>
        <item x="60"/>
        <item x="53"/>
        <item x="8"/>
        <item x="5"/>
        <item x="126"/>
        <item x="0"/>
        <item x="72"/>
        <item x="1"/>
        <item x="119"/>
        <item x="110"/>
        <item x="123"/>
        <item x="124"/>
        <item x="107"/>
        <item x="75"/>
        <item x="77"/>
        <item x="78"/>
        <item x="19"/>
        <item x="39"/>
        <item x="95"/>
        <item x="97"/>
        <item x="98"/>
        <item x="99"/>
        <item x="100"/>
        <item x="101"/>
        <item x="102"/>
        <item x="103"/>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8"/>
    <field x="12"/>
    <field x="41"/>
  </rowFields>
  <rowItems count="21">
    <i>
      <x v="2"/>
      <x v="72"/>
      <x v="64"/>
    </i>
    <i>
      <x v="3"/>
      <x v="76"/>
      <x v="64"/>
    </i>
    <i r="1">
      <x v="140"/>
      <x v="14"/>
    </i>
    <i r="1">
      <x v="169"/>
      <x v="29"/>
    </i>
    <i>
      <x v="4"/>
      <x v="69"/>
      <x v="68"/>
    </i>
    <i r="1">
      <x v="70"/>
      <x v="69"/>
    </i>
    <i>
      <x v="7"/>
      <x v="40"/>
      <x v="64"/>
    </i>
    <i>
      <x v="10"/>
      <x v="79"/>
      <x v="37"/>
    </i>
    <i>
      <x v="11"/>
      <x v="206"/>
      <x v="2"/>
    </i>
    <i>
      <x v="13"/>
      <x v="130"/>
      <x v="2"/>
    </i>
    <i>
      <x v="19"/>
      <x v="223"/>
      <x v="6"/>
    </i>
    <i>
      <x v="22"/>
      <x v="45"/>
      <x v="103"/>
    </i>
    <i r="1">
      <x v="129"/>
      <x v="75"/>
    </i>
    <i>
      <x v="23"/>
      <x v="229"/>
      <x v="12"/>
    </i>
    <i>
      <x v="24"/>
      <x v="38"/>
      <x v="2"/>
    </i>
    <i r="1">
      <x v="162"/>
      <x v="99"/>
    </i>
    <i r="1">
      <x v="163"/>
      <x v="97"/>
    </i>
    <i>
      <x v="26"/>
      <x v="183"/>
      <x v="126"/>
    </i>
    <i>
      <x v="35"/>
      <x v="36"/>
      <x v="4"/>
    </i>
    <i r="1">
      <x v="37"/>
      <x v="5"/>
    </i>
    <i>
      <x v="37"/>
      <x v="59"/>
      <x v="64"/>
    </i>
  </rowItems>
  <colItems count="1">
    <i/>
  </colItems>
  <pageFields count="3">
    <pageField fld="14" hier="-1"/>
    <pageField fld="22" hier="-1"/>
    <pageField fld="18" hier="-1"/>
  </pageFields>
  <formats count="716">
    <format dxfId="4705">
      <pivotArea field="41" type="button" dataOnly="0" labelOnly="1" outline="0" axis="axisRow" fieldPosition="2"/>
    </format>
    <format dxfId="4704">
      <pivotArea dataOnly="0" labelOnly="1" fieldPosition="0">
        <references count="1">
          <reference field="8" count="1">
            <x v="0"/>
          </reference>
        </references>
      </pivotArea>
    </format>
    <format dxfId="4703">
      <pivotArea field="41" type="button" dataOnly="0" labelOnly="1" outline="0" axis="axisRow" fieldPosition="2"/>
    </format>
    <format dxfId="4702">
      <pivotArea dataOnly="0" labelOnly="1" fieldPosition="0">
        <references count="3">
          <reference field="8" count="1" selected="0">
            <x v="0"/>
          </reference>
          <reference field="12" count="1" selected="0">
            <x v="146"/>
          </reference>
          <reference field="41" count="1">
            <x v="49"/>
          </reference>
        </references>
      </pivotArea>
    </format>
    <format dxfId="4701">
      <pivotArea dataOnly="0" labelOnly="1" fieldPosition="0">
        <references count="3">
          <reference field="8" count="1" selected="0">
            <x v="1"/>
          </reference>
          <reference field="12" count="1" selected="0">
            <x v="31"/>
          </reference>
          <reference field="41" count="1">
            <x v="64"/>
          </reference>
        </references>
      </pivotArea>
    </format>
    <format dxfId="4700">
      <pivotArea dataOnly="0" labelOnly="1" fieldPosition="0">
        <references count="3">
          <reference field="8" count="1" selected="0">
            <x v="1"/>
          </reference>
          <reference field="12" count="1" selected="0">
            <x v="164"/>
          </reference>
          <reference field="41" count="1">
            <x v="122"/>
          </reference>
        </references>
      </pivotArea>
    </format>
    <format dxfId="4699">
      <pivotArea dataOnly="0" labelOnly="1" fieldPosition="0">
        <references count="3">
          <reference field="8" count="1" selected="0">
            <x v="1"/>
          </reference>
          <reference field="12" count="1" selected="0">
            <x v="165"/>
          </reference>
          <reference field="41" count="1">
            <x v="123"/>
          </reference>
        </references>
      </pivotArea>
    </format>
    <format dxfId="4698">
      <pivotArea dataOnly="0" labelOnly="1" fieldPosition="0">
        <references count="3">
          <reference field="8" count="1" selected="0">
            <x v="1"/>
          </reference>
          <reference field="12" count="1" selected="0">
            <x v="181"/>
          </reference>
          <reference field="41" count="1">
            <x v="66"/>
          </reference>
        </references>
      </pivotArea>
    </format>
    <format dxfId="4697">
      <pivotArea dataOnly="0" labelOnly="1" fieldPosition="0">
        <references count="3">
          <reference field="8" count="1" selected="0">
            <x v="1"/>
          </reference>
          <reference field="12" count="1" selected="0">
            <x v="182"/>
          </reference>
          <reference field="41" count="1">
            <x v="67"/>
          </reference>
        </references>
      </pivotArea>
    </format>
    <format dxfId="4696">
      <pivotArea dataOnly="0" labelOnly="1" fieldPosition="0">
        <references count="3">
          <reference field="8" count="1" selected="0">
            <x v="1"/>
          </reference>
          <reference field="12" count="1" selected="0">
            <x v="195"/>
          </reference>
          <reference field="41" count="1">
            <x v="64"/>
          </reference>
        </references>
      </pivotArea>
    </format>
    <format dxfId="4695">
      <pivotArea dataOnly="0" labelOnly="1" fieldPosition="0">
        <references count="3">
          <reference field="8" count="1" selected="0">
            <x v="2"/>
          </reference>
          <reference field="12" count="1" selected="0">
            <x v="71"/>
          </reference>
          <reference field="41" count="1">
            <x v="42"/>
          </reference>
        </references>
      </pivotArea>
    </format>
    <format dxfId="4694">
      <pivotArea dataOnly="0" labelOnly="1" fieldPosition="0">
        <references count="3">
          <reference field="8" count="1" selected="0">
            <x v="3"/>
          </reference>
          <reference field="12" count="1" selected="0">
            <x v="151"/>
          </reference>
          <reference field="41" count="1">
            <x v="22"/>
          </reference>
        </references>
      </pivotArea>
    </format>
    <format dxfId="4693">
      <pivotArea dataOnly="0" labelOnly="1" fieldPosition="0">
        <references count="3">
          <reference field="8" count="1" selected="0">
            <x v="3"/>
          </reference>
          <reference field="12" count="1" selected="0">
            <x v="166"/>
          </reference>
          <reference field="41" count="1">
            <x v="32"/>
          </reference>
        </references>
      </pivotArea>
    </format>
    <format dxfId="4692">
      <pivotArea dataOnly="0" labelOnly="1" fieldPosition="0">
        <references count="3">
          <reference field="8" count="1" selected="0">
            <x v="3"/>
          </reference>
          <reference field="12" count="1" selected="0">
            <x v="167"/>
          </reference>
          <reference field="41" count="1">
            <x v="26"/>
          </reference>
        </references>
      </pivotArea>
    </format>
    <format dxfId="4691">
      <pivotArea dataOnly="0" labelOnly="1" fieldPosition="0">
        <references count="3">
          <reference field="8" count="1" selected="0">
            <x v="3"/>
          </reference>
          <reference field="12" count="1" selected="0">
            <x v="171"/>
          </reference>
          <reference field="41" count="1">
            <x v="64"/>
          </reference>
        </references>
      </pivotArea>
    </format>
    <format dxfId="4690">
      <pivotArea dataOnly="0" labelOnly="1" fieldPosition="0">
        <references count="3">
          <reference field="8" count="1" selected="0">
            <x v="3"/>
          </reference>
          <reference field="12" count="1" selected="0">
            <x v="172"/>
          </reference>
          <reference field="41" count="1">
            <x v="14"/>
          </reference>
        </references>
      </pivotArea>
    </format>
    <format dxfId="4689">
      <pivotArea dataOnly="0" labelOnly="1" fieldPosition="0">
        <references count="3">
          <reference field="8" count="1" selected="0">
            <x v="4"/>
          </reference>
          <reference field="12" count="1" selected="0">
            <x v="109"/>
          </reference>
          <reference field="41" count="1">
            <x v="53"/>
          </reference>
        </references>
      </pivotArea>
    </format>
    <format dxfId="4688">
      <pivotArea dataOnly="0" labelOnly="1" fieldPosition="0">
        <references count="3">
          <reference field="8" count="1" selected="0">
            <x v="4"/>
          </reference>
          <reference field="12" count="1" selected="0">
            <x v="173"/>
          </reference>
          <reference field="41" count="1">
            <x v="30"/>
          </reference>
        </references>
      </pivotArea>
    </format>
    <format dxfId="4687">
      <pivotArea dataOnly="0" labelOnly="1" fieldPosition="0">
        <references count="3">
          <reference field="8" count="1" selected="0">
            <x v="5"/>
          </reference>
          <reference field="12" count="1" selected="0">
            <x v="213"/>
          </reference>
          <reference field="41" count="1">
            <x v="47"/>
          </reference>
        </references>
      </pivotArea>
    </format>
    <format dxfId="4686">
      <pivotArea dataOnly="0" labelOnly="1" fieldPosition="0">
        <references count="3">
          <reference field="8" count="1" selected="0">
            <x v="6"/>
          </reference>
          <reference field="12" count="1" selected="0">
            <x v="14"/>
          </reference>
          <reference field="41" count="1">
            <x v="65"/>
          </reference>
        </references>
      </pivotArea>
    </format>
    <format dxfId="4685">
      <pivotArea dataOnly="0" labelOnly="1" fieldPosition="0">
        <references count="3">
          <reference field="8" count="1" selected="0">
            <x v="6"/>
          </reference>
          <reference field="12" count="1" selected="0">
            <x v="55"/>
          </reference>
          <reference field="41" count="1">
            <x v="64"/>
          </reference>
        </references>
      </pivotArea>
    </format>
    <format dxfId="4684">
      <pivotArea dataOnly="0" labelOnly="1" fieldPosition="0">
        <references count="3">
          <reference field="8" count="1" selected="0">
            <x v="8"/>
          </reference>
          <reference field="12" count="1" selected="0">
            <x v="24"/>
          </reference>
          <reference field="41" count="1">
            <x v="64"/>
          </reference>
        </references>
      </pivotArea>
    </format>
    <format dxfId="4683">
      <pivotArea dataOnly="0" labelOnly="1" fieldPosition="0">
        <references count="3">
          <reference field="8" count="1" selected="0">
            <x v="8"/>
          </reference>
          <reference field="12" count="1" selected="0">
            <x v="105"/>
          </reference>
          <reference field="41" count="1">
            <x v="64"/>
          </reference>
        </references>
      </pivotArea>
    </format>
    <format dxfId="4682">
      <pivotArea dataOnly="0" labelOnly="1" fieldPosition="0">
        <references count="3">
          <reference field="8" count="1" selected="0">
            <x v="8"/>
          </reference>
          <reference field="12" count="1" selected="0">
            <x v="220"/>
          </reference>
          <reference field="41" count="1">
            <x v="2"/>
          </reference>
        </references>
      </pivotArea>
    </format>
    <format dxfId="4681">
      <pivotArea dataOnly="0" labelOnly="1" fieldPosition="0">
        <references count="3">
          <reference field="8" count="1" selected="0">
            <x v="9"/>
          </reference>
          <reference field="12" count="1" selected="0">
            <x v="180"/>
          </reference>
          <reference field="41" count="1">
            <x v="106"/>
          </reference>
        </references>
      </pivotArea>
    </format>
    <format dxfId="4680">
      <pivotArea dataOnly="0" labelOnly="1" fieldPosition="0">
        <references count="3">
          <reference field="8" count="1" selected="0">
            <x v="10"/>
          </reference>
          <reference field="12" count="1" selected="0">
            <x v="110"/>
          </reference>
          <reference field="41" count="1">
            <x v="31"/>
          </reference>
        </references>
      </pivotArea>
    </format>
    <format dxfId="4679">
      <pivotArea dataOnly="0" labelOnly="1" fieldPosition="0">
        <references count="3">
          <reference field="8" count="1" selected="0">
            <x v="10"/>
          </reference>
          <reference field="12" count="1" selected="0">
            <x v="133"/>
          </reference>
          <reference field="41" count="1">
            <x v="64"/>
          </reference>
        </references>
      </pivotArea>
    </format>
    <format dxfId="4678">
      <pivotArea dataOnly="0" labelOnly="1" fieldPosition="0">
        <references count="3">
          <reference field="8" count="1" selected="0">
            <x v="10"/>
          </reference>
          <reference field="12" count="1" selected="0">
            <x v="193"/>
          </reference>
          <reference field="41" count="1">
            <x v="102"/>
          </reference>
        </references>
      </pivotArea>
    </format>
    <format dxfId="4677">
      <pivotArea dataOnly="0" labelOnly="1" fieldPosition="0">
        <references count="3">
          <reference field="8" count="1" selected="0">
            <x v="11"/>
          </reference>
          <reference field="12" count="1" selected="0">
            <x v="83"/>
          </reference>
          <reference field="41" count="1">
            <x v="64"/>
          </reference>
        </references>
      </pivotArea>
    </format>
    <format dxfId="4676">
      <pivotArea dataOnly="0" labelOnly="1" fieldPosition="0">
        <references count="3">
          <reference field="8" count="1" selected="0">
            <x v="11"/>
          </reference>
          <reference field="12" count="1" selected="0">
            <x v="90"/>
          </reference>
          <reference field="41" count="1">
            <x v="2"/>
          </reference>
        </references>
      </pivotArea>
    </format>
    <format dxfId="4675">
      <pivotArea dataOnly="0" labelOnly="1" fieldPosition="0">
        <references count="3">
          <reference field="8" count="1" selected="0">
            <x v="12"/>
          </reference>
          <reference field="12" count="1" selected="0">
            <x v="177"/>
          </reference>
          <reference field="41" count="1">
            <x v="2"/>
          </reference>
        </references>
      </pivotArea>
    </format>
    <format dxfId="4674">
      <pivotArea dataOnly="0" labelOnly="1" fieldPosition="0">
        <references count="3">
          <reference field="8" count="1" selected="0">
            <x v="13"/>
          </reference>
          <reference field="12" count="1" selected="0">
            <x v="159"/>
          </reference>
          <reference field="41" count="1">
            <x v="2"/>
          </reference>
        </references>
      </pivotArea>
    </format>
    <format dxfId="4673">
      <pivotArea dataOnly="0" labelOnly="1" fieldPosition="0">
        <references count="3">
          <reference field="8" count="1" selected="0">
            <x v="14"/>
          </reference>
          <reference field="12" count="1" selected="0">
            <x v="8"/>
          </reference>
          <reference field="41" count="1">
            <x v="111"/>
          </reference>
        </references>
      </pivotArea>
    </format>
    <format dxfId="4672">
      <pivotArea dataOnly="0" labelOnly="1" fieldPosition="0">
        <references count="3">
          <reference field="8" count="1" selected="0">
            <x v="14"/>
          </reference>
          <reference field="12" count="1" selected="0">
            <x v="21"/>
          </reference>
          <reference field="41" count="1">
            <x v="115"/>
          </reference>
        </references>
      </pivotArea>
    </format>
    <format dxfId="4671">
      <pivotArea dataOnly="0" labelOnly="1" fieldPosition="0">
        <references count="3">
          <reference field="8" count="1" selected="0">
            <x v="14"/>
          </reference>
          <reference field="12" count="1" selected="0">
            <x v="22"/>
          </reference>
          <reference field="41" count="1">
            <x v="113"/>
          </reference>
        </references>
      </pivotArea>
    </format>
    <format dxfId="4670">
      <pivotArea dataOnly="0" labelOnly="1" fieldPosition="0">
        <references count="3">
          <reference field="8" count="1" selected="0">
            <x v="14"/>
          </reference>
          <reference field="12" count="1" selected="0">
            <x v="25"/>
          </reference>
          <reference field="41" count="1">
            <x v="25"/>
          </reference>
        </references>
      </pivotArea>
    </format>
    <format dxfId="4669">
      <pivotArea dataOnly="0" labelOnly="1" fieldPosition="0">
        <references count="3">
          <reference field="8" count="1" selected="0">
            <x v="14"/>
          </reference>
          <reference field="12" count="1" selected="0">
            <x v="29"/>
          </reference>
          <reference field="41" count="1">
            <x v="115"/>
          </reference>
        </references>
      </pivotArea>
    </format>
    <format dxfId="4668">
      <pivotArea dataOnly="0" labelOnly="1" fieldPosition="0">
        <references count="3">
          <reference field="8" count="1" selected="0">
            <x v="14"/>
          </reference>
          <reference field="12" count="1" selected="0">
            <x v="46"/>
          </reference>
          <reference field="41" count="1">
            <x v="1"/>
          </reference>
        </references>
      </pivotArea>
    </format>
    <format dxfId="4667">
      <pivotArea dataOnly="0" labelOnly="1" fieldPosition="0">
        <references count="3">
          <reference field="8" count="1" selected="0">
            <x v="14"/>
          </reference>
          <reference field="12" count="1" selected="0">
            <x v="61"/>
          </reference>
          <reference field="41" count="1">
            <x v="40"/>
          </reference>
        </references>
      </pivotArea>
    </format>
    <format dxfId="4666">
      <pivotArea dataOnly="0" labelOnly="1" fieldPosition="0">
        <references count="3">
          <reference field="8" count="1" selected="0">
            <x v="14"/>
          </reference>
          <reference field="12" count="1" selected="0">
            <x v="100"/>
          </reference>
          <reference field="41" count="1">
            <x v="79"/>
          </reference>
        </references>
      </pivotArea>
    </format>
    <format dxfId="4665">
      <pivotArea dataOnly="0" labelOnly="1" fieldPosition="0">
        <references count="3">
          <reference field="8" count="1" selected="0">
            <x v="14"/>
          </reference>
          <reference field="12" count="1" selected="0">
            <x v="117"/>
          </reference>
          <reference field="41" count="1">
            <x v="105"/>
          </reference>
        </references>
      </pivotArea>
    </format>
    <format dxfId="4664">
      <pivotArea dataOnly="0" labelOnly="1" fieldPosition="0">
        <references count="3">
          <reference field="8" count="1" selected="0">
            <x v="14"/>
          </reference>
          <reference field="12" count="1" selected="0">
            <x v="118"/>
          </reference>
          <reference field="41" count="1">
            <x v="115"/>
          </reference>
        </references>
      </pivotArea>
    </format>
    <format dxfId="4663">
      <pivotArea dataOnly="0" labelOnly="1" fieldPosition="0">
        <references count="3">
          <reference field="8" count="1" selected="0">
            <x v="14"/>
          </reference>
          <reference field="12" count="1" selected="0">
            <x v="121"/>
          </reference>
          <reference field="41" count="1">
            <x v="70"/>
          </reference>
        </references>
      </pivotArea>
    </format>
    <format dxfId="4662">
      <pivotArea dataOnly="0" labelOnly="1" fieldPosition="0">
        <references count="3">
          <reference field="8" count="1" selected="0">
            <x v="14"/>
          </reference>
          <reference field="12" count="1" selected="0">
            <x v="124"/>
          </reference>
          <reference field="41" count="1">
            <x v="60"/>
          </reference>
        </references>
      </pivotArea>
    </format>
    <format dxfId="4661">
      <pivotArea dataOnly="0" labelOnly="1" fieldPosition="0">
        <references count="3">
          <reference field="8" count="1" selected="0">
            <x v="14"/>
          </reference>
          <reference field="12" count="1" selected="0">
            <x v="148"/>
          </reference>
          <reference field="41" count="1">
            <x v="110"/>
          </reference>
        </references>
      </pivotArea>
    </format>
    <format dxfId="4660">
      <pivotArea dataOnly="0" labelOnly="1" fieldPosition="0">
        <references count="3">
          <reference field="8" count="1" selected="0">
            <x v="14"/>
          </reference>
          <reference field="12" count="1" selected="0">
            <x v="168"/>
          </reference>
          <reference field="41" count="1">
            <x v="45"/>
          </reference>
        </references>
      </pivotArea>
    </format>
    <format dxfId="4659">
      <pivotArea dataOnly="0" labelOnly="1" fieldPosition="0">
        <references count="3">
          <reference field="8" count="1" selected="0">
            <x v="14"/>
          </reference>
          <reference field="12" count="1" selected="0">
            <x v="170"/>
          </reference>
          <reference field="41" count="1">
            <x v="33"/>
          </reference>
        </references>
      </pivotArea>
    </format>
    <format dxfId="4658">
      <pivotArea dataOnly="0" labelOnly="1" fieldPosition="0">
        <references count="3">
          <reference field="8" count="1" selected="0">
            <x v="14"/>
          </reference>
          <reference field="12" count="1" selected="0">
            <x v="176"/>
          </reference>
          <reference field="41" count="1">
            <x v="71"/>
          </reference>
        </references>
      </pivotArea>
    </format>
    <format dxfId="4657">
      <pivotArea dataOnly="0" labelOnly="1" fieldPosition="0">
        <references count="3">
          <reference field="8" count="1" selected="0">
            <x v="15"/>
          </reference>
          <reference field="12" count="1" selected="0">
            <x v="18"/>
          </reference>
          <reference field="41" count="1">
            <x v="2"/>
          </reference>
        </references>
      </pivotArea>
    </format>
    <format dxfId="4656">
      <pivotArea dataOnly="0" labelOnly="1" fieldPosition="0">
        <references count="3">
          <reference field="8" count="1" selected="0">
            <x v="15"/>
          </reference>
          <reference field="12" count="1" selected="0">
            <x v="19"/>
          </reference>
          <reference field="41" count="1">
            <x v="2"/>
          </reference>
        </references>
      </pivotArea>
    </format>
    <format dxfId="4655">
      <pivotArea dataOnly="0" labelOnly="1" fieldPosition="0">
        <references count="3">
          <reference field="8" count="1" selected="0">
            <x v="15"/>
          </reference>
          <reference field="12" count="1" selected="0">
            <x v="20"/>
          </reference>
          <reference field="41" count="1">
            <x v="19"/>
          </reference>
        </references>
      </pivotArea>
    </format>
    <format dxfId="4654">
      <pivotArea dataOnly="0" labelOnly="1" fieldPosition="0">
        <references count="3">
          <reference field="8" count="1" selected="0">
            <x v="15"/>
          </reference>
          <reference field="12" count="1" selected="0">
            <x v="23"/>
          </reference>
          <reference field="41" count="1">
            <x v="2"/>
          </reference>
        </references>
      </pivotArea>
    </format>
    <format dxfId="4653">
      <pivotArea dataOnly="0" labelOnly="1" fieldPosition="0">
        <references count="3">
          <reference field="8" count="1" selected="0">
            <x v="15"/>
          </reference>
          <reference field="12" count="1" selected="0">
            <x v="114"/>
          </reference>
          <reference field="41" count="1">
            <x v="2"/>
          </reference>
        </references>
      </pivotArea>
    </format>
    <format dxfId="4652">
      <pivotArea dataOnly="0" labelOnly="1" fieldPosition="0">
        <references count="3">
          <reference field="8" count="1" selected="0">
            <x v="15"/>
          </reference>
          <reference field="12" count="1" selected="0">
            <x v="115"/>
          </reference>
          <reference field="41" count="1">
            <x v="64"/>
          </reference>
        </references>
      </pivotArea>
    </format>
    <format dxfId="4651">
      <pivotArea dataOnly="0" labelOnly="1" fieldPosition="0">
        <references count="3">
          <reference field="8" count="1" selected="0">
            <x v="15"/>
          </reference>
          <reference field="12" count="1" selected="0">
            <x v="127"/>
          </reference>
          <reference field="41" count="1">
            <x v="2"/>
          </reference>
        </references>
      </pivotArea>
    </format>
    <format dxfId="4650">
      <pivotArea dataOnly="0" labelOnly="1" fieldPosition="0">
        <references count="3">
          <reference field="8" count="1" selected="0">
            <x v="15"/>
          </reference>
          <reference field="12" count="1" selected="0">
            <x v="134"/>
          </reference>
          <reference field="41" count="1">
            <x v="2"/>
          </reference>
        </references>
      </pivotArea>
    </format>
    <format dxfId="4649">
      <pivotArea dataOnly="0" labelOnly="1" fieldPosition="0">
        <references count="3">
          <reference field="8" count="1" selected="0">
            <x v="15"/>
          </reference>
          <reference field="12" count="1" selected="0">
            <x v="135"/>
          </reference>
          <reference field="41" count="1">
            <x v="2"/>
          </reference>
        </references>
      </pivotArea>
    </format>
    <format dxfId="4648">
      <pivotArea dataOnly="0" labelOnly="1" fieldPosition="0">
        <references count="3">
          <reference field="8" count="1" selected="0">
            <x v="15"/>
          </reference>
          <reference field="12" count="1" selected="0">
            <x v="153"/>
          </reference>
          <reference field="41" count="1">
            <x v="2"/>
          </reference>
        </references>
      </pivotArea>
    </format>
    <format dxfId="4647">
      <pivotArea dataOnly="0" labelOnly="1" fieldPosition="0">
        <references count="3">
          <reference field="8" count="1" selected="0">
            <x v="15"/>
          </reference>
          <reference field="12" count="1" selected="0">
            <x v="154"/>
          </reference>
          <reference field="41" count="1">
            <x v="2"/>
          </reference>
        </references>
      </pivotArea>
    </format>
    <format dxfId="4646">
      <pivotArea dataOnly="0" labelOnly="1" fieldPosition="0">
        <references count="3">
          <reference field="8" count="1" selected="0">
            <x v="15"/>
          </reference>
          <reference field="12" count="1" selected="0">
            <x v="155"/>
          </reference>
          <reference field="41" count="1">
            <x v="2"/>
          </reference>
        </references>
      </pivotArea>
    </format>
    <format dxfId="4645">
      <pivotArea dataOnly="0" labelOnly="1" fieldPosition="0">
        <references count="3">
          <reference field="8" count="1" selected="0">
            <x v="15"/>
          </reference>
          <reference field="12" count="1" selected="0">
            <x v="199"/>
          </reference>
          <reference field="41" count="1">
            <x v="64"/>
          </reference>
        </references>
      </pivotArea>
    </format>
    <format dxfId="4644">
      <pivotArea dataOnly="0" labelOnly="1" fieldPosition="0">
        <references count="3">
          <reference field="8" count="1" selected="0">
            <x v="15"/>
          </reference>
          <reference field="12" count="1" selected="0">
            <x v="203"/>
          </reference>
          <reference field="41" count="1">
            <x v="64"/>
          </reference>
        </references>
      </pivotArea>
    </format>
    <format dxfId="4643">
      <pivotArea dataOnly="0" labelOnly="1" fieldPosition="0">
        <references count="3">
          <reference field="8" count="1" selected="0">
            <x v="16"/>
          </reference>
          <reference field="12" count="1" selected="0">
            <x v="0"/>
          </reference>
          <reference field="41" count="1">
            <x v="101"/>
          </reference>
        </references>
      </pivotArea>
    </format>
    <format dxfId="4642">
      <pivotArea dataOnly="0" labelOnly="1" fieldPosition="0">
        <references count="3">
          <reference field="8" count="1" selected="0">
            <x v="16"/>
          </reference>
          <reference field="12" count="1" selected="0">
            <x v="2"/>
          </reference>
          <reference field="41" count="1">
            <x v="58"/>
          </reference>
        </references>
      </pivotArea>
    </format>
    <format dxfId="4641">
      <pivotArea dataOnly="0" labelOnly="1" fieldPosition="0">
        <references count="3">
          <reference field="8" count="1" selected="0">
            <x v="16"/>
          </reference>
          <reference field="12" count="1" selected="0">
            <x v="10"/>
          </reference>
          <reference field="41" count="1">
            <x v="82"/>
          </reference>
        </references>
      </pivotArea>
    </format>
    <format dxfId="4640">
      <pivotArea dataOnly="0" labelOnly="1" fieldPosition="0">
        <references count="3">
          <reference field="8" count="1" selected="0">
            <x v="16"/>
          </reference>
          <reference field="12" count="1" selected="0">
            <x v="11"/>
          </reference>
          <reference field="41" count="1">
            <x v="107"/>
          </reference>
        </references>
      </pivotArea>
    </format>
    <format dxfId="4639">
      <pivotArea dataOnly="0" labelOnly="1" fieldPosition="0">
        <references count="3">
          <reference field="8" count="1" selected="0">
            <x v="16"/>
          </reference>
          <reference field="12" count="1" selected="0">
            <x v="73"/>
          </reference>
          <reference field="41" count="1">
            <x v="54"/>
          </reference>
        </references>
      </pivotArea>
    </format>
    <format dxfId="4638">
      <pivotArea dataOnly="0" labelOnly="1" fieldPosition="0">
        <references count="3">
          <reference field="8" count="1" selected="0">
            <x v="16"/>
          </reference>
          <reference field="12" count="1" selected="0">
            <x v="74"/>
          </reference>
          <reference field="41" count="1">
            <x v="54"/>
          </reference>
        </references>
      </pivotArea>
    </format>
    <format dxfId="4637">
      <pivotArea dataOnly="0" labelOnly="1" fieldPosition="0">
        <references count="3">
          <reference field="8" count="1" selected="0">
            <x v="16"/>
          </reference>
          <reference field="12" count="1" selected="0">
            <x v="75"/>
          </reference>
          <reference field="41" count="1">
            <x v="16"/>
          </reference>
        </references>
      </pivotArea>
    </format>
    <format dxfId="4636">
      <pivotArea dataOnly="0" labelOnly="1" fieldPosition="0">
        <references count="3">
          <reference field="8" count="1" selected="0">
            <x v="17"/>
          </reference>
          <reference field="12" count="1" selected="0">
            <x v="99"/>
          </reference>
          <reference field="41" count="1">
            <x v="64"/>
          </reference>
        </references>
      </pivotArea>
    </format>
    <format dxfId="4635">
      <pivotArea dataOnly="0" labelOnly="1" fieldPosition="0">
        <references count="3">
          <reference field="8" count="1" selected="0">
            <x v="17"/>
          </reference>
          <reference field="12" count="1" selected="0">
            <x v="187"/>
          </reference>
          <reference field="41" count="1">
            <x v="38"/>
          </reference>
        </references>
      </pivotArea>
    </format>
    <format dxfId="4634">
      <pivotArea dataOnly="0" labelOnly="1" fieldPosition="0">
        <references count="3">
          <reference field="8" count="1" selected="0">
            <x v="17"/>
          </reference>
          <reference field="12" count="1" selected="0">
            <x v="211"/>
          </reference>
          <reference field="41" count="1">
            <x v="0"/>
          </reference>
        </references>
      </pivotArea>
    </format>
    <format dxfId="4633">
      <pivotArea dataOnly="0" labelOnly="1" fieldPosition="0">
        <references count="3">
          <reference field="8" count="1" selected="0">
            <x v="18"/>
          </reference>
          <reference field="12" count="1" selected="0">
            <x v="26"/>
          </reference>
          <reference field="41" count="1">
            <x v="2"/>
          </reference>
        </references>
      </pivotArea>
    </format>
    <format dxfId="4632">
      <pivotArea dataOnly="0" labelOnly="1" fieldPosition="0">
        <references count="3">
          <reference field="8" count="1" selected="0">
            <x v="18"/>
          </reference>
          <reference field="12" count="1" selected="0">
            <x v="84"/>
          </reference>
          <reference field="41" count="1">
            <x v="78"/>
          </reference>
        </references>
      </pivotArea>
    </format>
    <format dxfId="4631">
      <pivotArea dataOnly="0" labelOnly="1" fieldPosition="0">
        <references count="3">
          <reference field="8" count="1" selected="0">
            <x v="19"/>
          </reference>
          <reference field="12" count="1" selected="0">
            <x v="17"/>
          </reference>
          <reference field="41" count="1">
            <x v="64"/>
          </reference>
        </references>
      </pivotArea>
    </format>
    <format dxfId="4630">
      <pivotArea dataOnly="0" labelOnly="1" fieldPosition="0">
        <references count="3">
          <reference field="8" count="1" selected="0">
            <x v="19"/>
          </reference>
          <reference field="12" count="1" selected="0">
            <x v="47"/>
          </reference>
          <reference field="41" count="1">
            <x v="118"/>
          </reference>
        </references>
      </pivotArea>
    </format>
    <format dxfId="4629">
      <pivotArea dataOnly="0" labelOnly="1" fieldPosition="0">
        <references count="3">
          <reference field="8" count="1" selected="0">
            <x v="19"/>
          </reference>
          <reference field="12" count="1" selected="0">
            <x v="48"/>
          </reference>
          <reference field="41" count="1">
            <x v="119"/>
          </reference>
        </references>
      </pivotArea>
    </format>
    <format dxfId="4628">
      <pivotArea dataOnly="0" labelOnly="1" fieldPosition="0">
        <references count="3">
          <reference field="8" count="1" selected="0">
            <x v="20"/>
          </reference>
          <reference field="12" count="1" selected="0">
            <x v="1"/>
          </reference>
          <reference field="41" count="1">
            <x v="112"/>
          </reference>
        </references>
      </pivotArea>
    </format>
    <format dxfId="4627">
      <pivotArea dataOnly="0" labelOnly="1" fieldPosition="0">
        <references count="3">
          <reference field="8" count="1" selected="0">
            <x v="20"/>
          </reference>
          <reference field="12" count="1" selected="0">
            <x v="16"/>
          </reference>
          <reference field="41" count="1">
            <x v="64"/>
          </reference>
        </references>
      </pivotArea>
    </format>
    <format dxfId="4626">
      <pivotArea dataOnly="0" labelOnly="1" fieldPosition="0">
        <references count="3">
          <reference field="8" count="1" selected="0">
            <x v="20"/>
          </reference>
          <reference field="12" count="1" selected="0">
            <x v="60"/>
          </reference>
          <reference field="41" count="1">
            <x v="96"/>
          </reference>
        </references>
      </pivotArea>
    </format>
    <format dxfId="4625">
      <pivotArea dataOnly="0" labelOnly="1" fieldPosition="0">
        <references count="3">
          <reference field="8" count="1" selected="0">
            <x v="20"/>
          </reference>
          <reference field="12" count="1" selected="0">
            <x v="125"/>
          </reference>
          <reference field="41" count="1">
            <x v="84"/>
          </reference>
        </references>
      </pivotArea>
    </format>
    <format dxfId="4624">
      <pivotArea dataOnly="0" labelOnly="1" fieldPosition="0">
        <references count="3">
          <reference field="8" count="1" selected="0">
            <x v="20"/>
          </reference>
          <reference field="12" count="1" selected="0">
            <x v="126"/>
          </reference>
          <reference field="41" count="1">
            <x v="89"/>
          </reference>
        </references>
      </pivotArea>
    </format>
    <format dxfId="4623">
      <pivotArea dataOnly="0" labelOnly="1" fieldPosition="0">
        <references count="3">
          <reference field="8" count="1" selected="0">
            <x v="21"/>
          </reference>
          <reference field="12" count="1" selected="0">
            <x v="27"/>
          </reference>
          <reference field="41" count="1">
            <x v="58"/>
          </reference>
        </references>
      </pivotArea>
    </format>
    <format dxfId="4622">
      <pivotArea dataOnly="0" labelOnly="1" fieldPosition="0">
        <references count="3">
          <reference field="8" count="1" selected="0">
            <x v="21"/>
          </reference>
          <reference field="12" count="1" selected="0">
            <x v="68"/>
          </reference>
          <reference field="41" count="1">
            <x v="28"/>
          </reference>
        </references>
      </pivotArea>
    </format>
    <format dxfId="4621">
      <pivotArea dataOnly="0" labelOnly="1" fieldPosition="0">
        <references count="3">
          <reference field="8" count="1" selected="0">
            <x v="21"/>
          </reference>
          <reference field="12" count="1" selected="0">
            <x v="94"/>
          </reference>
          <reference field="41" count="1">
            <x v="27"/>
          </reference>
        </references>
      </pivotArea>
    </format>
    <format dxfId="4620">
      <pivotArea dataOnly="0" labelOnly="1" fieldPosition="0">
        <references count="3">
          <reference field="8" count="1" selected="0">
            <x v="21"/>
          </reference>
          <reference field="12" count="1" selected="0">
            <x v="132"/>
          </reference>
          <reference field="41" count="1">
            <x v="10"/>
          </reference>
        </references>
      </pivotArea>
    </format>
    <format dxfId="4619">
      <pivotArea dataOnly="0" labelOnly="1" fieldPosition="0">
        <references count="3">
          <reference field="8" count="1" selected="0">
            <x v="22"/>
          </reference>
          <reference field="12" count="1" selected="0">
            <x v="97"/>
          </reference>
          <reference field="41" count="1">
            <x v="55"/>
          </reference>
        </references>
      </pivotArea>
    </format>
    <format dxfId="4618">
      <pivotArea dataOnly="0" labelOnly="1" fieldPosition="0">
        <references count="3">
          <reference field="8" count="1" selected="0">
            <x v="22"/>
          </reference>
          <reference field="12" count="1" selected="0">
            <x v="196"/>
          </reference>
          <reference field="41" count="1">
            <x v="48"/>
          </reference>
        </references>
      </pivotArea>
    </format>
    <format dxfId="4617">
      <pivotArea dataOnly="0" labelOnly="1" fieldPosition="0">
        <references count="3">
          <reference field="8" count="1" selected="0">
            <x v="23"/>
          </reference>
          <reference field="12" count="1" selected="0">
            <x v="85"/>
          </reference>
          <reference field="41" count="1">
            <x v="64"/>
          </reference>
        </references>
      </pivotArea>
    </format>
    <format dxfId="4616">
      <pivotArea dataOnly="0" labelOnly="1" fieldPosition="0">
        <references count="3">
          <reference field="8" count="1" selected="0">
            <x v="23"/>
          </reference>
          <reference field="12" count="1" selected="0">
            <x v="93"/>
          </reference>
          <reference field="41" count="1">
            <x v="2"/>
          </reference>
        </references>
      </pivotArea>
    </format>
    <format dxfId="4615">
      <pivotArea dataOnly="0" labelOnly="1" fieldPosition="0">
        <references count="3">
          <reference field="8" count="1" selected="0">
            <x v="23"/>
          </reference>
          <reference field="12" count="1" selected="0">
            <x v="96"/>
          </reference>
          <reference field="41" count="1">
            <x v="76"/>
          </reference>
        </references>
      </pivotArea>
    </format>
    <format dxfId="4614">
      <pivotArea dataOnly="0" labelOnly="1" fieldPosition="0">
        <references count="3">
          <reference field="8" count="1" selected="0">
            <x v="23"/>
          </reference>
          <reference field="12" count="1" selected="0">
            <x v="98"/>
          </reference>
          <reference field="41" count="1">
            <x v="2"/>
          </reference>
        </references>
      </pivotArea>
    </format>
    <format dxfId="4613">
      <pivotArea dataOnly="0" labelOnly="1" fieldPosition="0">
        <references count="3">
          <reference field="8" count="1" selected="0">
            <x v="23"/>
          </reference>
          <reference field="12" count="1" selected="0">
            <x v="101"/>
          </reference>
          <reference field="41" count="1">
            <x v="23"/>
          </reference>
        </references>
      </pivotArea>
    </format>
    <format dxfId="4612">
      <pivotArea dataOnly="0" labelOnly="1" fieldPosition="0">
        <references count="3">
          <reference field="8" count="1" selected="0">
            <x v="23"/>
          </reference>
          <reference field="12" count="1" selected="0">
            <x v="102"/>
          </reference>
          <reference field="41" count="1">
            <x v="44"/>
          </reference>
        </references>
      </pivotArea>
    </format>
    <format dxfId="4611">
      <pivotArea dataOnly="0" labelOnly="1" fieldPosition="0">
        <references count="3">
          <reference field="8" count="1" selected="0">
            <x v="23"/>
          </reference>
          <reference field="12" count="1" selected="0">
            <x v="103"/>
          </reference>
          <reference field="41" count="1">
            <x v="81"/>
          </reference>
        </references>
      </pivotArea>
    </format>
    <format dxfId="4610">
      <pivotArea dataOnly="0" labelOnly="1" fieldPosition="0">
        <references count="3">
          <reference field="8" count="1" selected="0">
            <x v="23"/>
          </reference>
          <reference field="12" count="1" selected="0">
            <x v="104"/>
          </reference>
          <reference field="41" count="1">
            <x v="36"/>
          </reference>
        </references>
      </pivotArea>
    </format>
    <format dxfId="4609">
      <pivotArea dataOnly="0" labelOnly="1" fieldPosition="0">
        <references count="3">
          <reference field="8" count="1" selected="0">
            <x v="23"/>
          </reference>
          <reference field="12" count="1" selected="0">
            <x v="111"/>
          </reference>
          <reference field="41" count="1">
            <x v="18"/>
          </reference>
        </references>
      </pivotArea>
    </format>
    <format dxfId="4608">
      <pivotArea dataOnly="0" labelOnly="1" fieldPosition="0">
        <references count="3">
          <reference field="8" count="1" selected="0">
            <x v="23"/>
          </reference>
          <reference field="12" count="1" selected="0">
            <x v="112"/>
          </reference>
          <reference field="41" count="1">
            <x v="24"/>
          </reference>
        </references>
      </pivotArea>
    </format>
    <format dxfId="4607">
      <pivotArea dataOnly="0" labelOnly="1" fieldPosition="0">
        <references count="3">
          <reference field="8" count="1" selected="0">
            <x v="23"/>
          </reference>
          <reference field="12" count="1" selected="0">
            <x v="113"/>
          </reference>
          <reference field="41" count="1">
            <x v="11"/>
          </reference>
        </references>
      </pivotArea>
    </format>
    <format dxfId="4606">
      <pivotArea dataOnly="0" labelOnly="1" fieldPosition="0">
        <references count="3">
          <reference field="8" count="1" selected="0">
            <x v="23"/>
          </reference>
          <reference field="12" count="1" selected="0">
            <x v="131"/>
          </reference>
          <reference field="41" count="1">
            <x v="2"/>
          </reference>
        </references>
      </pivotArea>
    </format>
    <format dxfId="4605">
      <pivotArea dataOnly="0" labelOnly="1" fieldPosition="0">
        <references count="3">
          <reference field="8" count="1" selected="0">
            <x v="23"/>
          </reference>
          <reference field="12" count="1" selected="0">
            <x v="138"/>
          </reference>
          <reference field="41" count="1">
            <x v="9"/>
          </reference>
        </references>
      </pivotArea>
    </format>
    <format dxfId="4604">
      <pivotArea dataOnly="0" labelOnly="1" fieldPosition="0">
        <references count="3">
          <reference field="8" count="1" selected="0">
            <x v="23"/>
          </reference>
          <reference field="12" count="1" selected="0">
            <x v="149"/>
          </reference>
          <reference field="41" count="1">
            <x v="86"/>
          </reference>
        </references>
      </pivotArea>
    </format>
    <format dxfId="4603">
      <pivotArea dataOnly="0" labelOnly="1" fieldPosition="0">
        <references count="3">
          <reference field="8" count="1" selected="0">
            <x v="23"/>
          </reference>
          <reference field="12" count="1" selected="0">
            <x v="160"/>
          </reference>
          <reference field="41" count="1">
            <x v="2"/>
          </reference>
        </references>
      </pivotArea>
    </format>
    <format dxfId="4602">
      <pivotArea dataOnly="0" labelOnly="1" fieldPosition="0">
        <references count="3">
          <reference field="8" count="1" selected="0">
            <x v="23"/>
          </reference>
          <reference field="12" count="1" selected="0">
            <x v="186"/>
          </reference>
          <reference field="41" count="1">
            <x v="7"/>
          </reference>
        </references>
      </pivotArea>
    </format>
    <format dxfId="4601">
      <pivotArea dataOnly="0" labelOnly="1" fieldPosition="0">
        <references count="3">
          <reference field="8" count="1" selected="0">
            <x v="23"/>
          </reference>
          <reference field="12" count="1" selected="0">
            <x v="218"/>
          </reference>
          <reference field="41" count="1">
            <x v="21"/>
          </reference>
        </references>
      </pivotArea>
    </format>
    <format dxfId="4600">
      <pivotArea dataOnly="0" labelOnly="1" fieldPosition="0">
        <references count="3">
          <reference field="8" count="1" selected="0">
            <x v="24"/>
          </reference>
          <reference field="12" count="1" selected="0">
            <x v="62"/>
          </reference>
          <reference field="41" count="1">
            <x v="83"/>
          </reference>
        </references>
      </pivotArea>
    </format>
    <format dxfId="4599">
      <pivotArea dataOnly="0" labelOnly="1" fieldPosition="0">
        <references count="3">
          <reference field="8" count="1" selected="0">
            <x v="24"/>
          </reference>
          <reference field="12" count="1" selected="0">
            <x v="65"/>
          </reference>
          <reference field="41" count="1">
            <x v="87"/>
          </reference>
        </references>
      </pivotArea>
    </format>
    <format dxfId="4598">
      <pivotArea dataOnly="0" labelOnly="1" fieldPosition="0">
        <references count="3">
          <reference field="8" count="1" selected="0">
            <x v="24"/>
          </reference>
          <reference field="12" count="1" selected="0">
            <x v="139"/>
          </reference>
          <reference field="41" count="1">
            <x v="56"/>
          </reference>
        </references>
      </pivotArea>
    </format>
    <format dxfId="4597">
      <pivotArea dataOnly="0" labelOnly="1" fieldPosition="0">
        <references count="3">
          <reference field="8" count="1" selected="0">
            <x v="24"/>
          </reference>
          <reference field="12" count="1" selected="0">
            <x v="144"/>
          </reference>
          <reference field="41" count="1">
            <x v="20"/>
          </reference>
        </references>
      </pivotArea>
    </format>
    <format dxfId="4596">
      <pivotArea dataOnly="0" labelOnly="1" fieldPosition="0">
        <references count="3">
          <reference field="8" count="1" selected="0">
            <x v="24"/>
          </reference>
          <reference field="12" count="1" selected="0">
            <x v="156"/>
          </reference>
          <reference field="41" count="1">
            <x v="120"/>
          </reference>
        </references>
      </pivotArea>
    </format>
    <format dxfId="4595">
      <pivotArea dataOnly="0" labelOnly="1" fieldPosition="0">
        <references count="3">
          <reference field="8" count="1" selected="0">
            <x v="24"/>
          </reference>
          <reference field="12" count="1" selected="0">
            <x v="188"/>
          </reference>
          <reference field="41" count="1">
            <x v="92"/>
          </reference>
        </references>
      </pivotArea>
    </format>
    <format dxfId="4594">
      <pivotArea dataOnly="0" labelOnly="1" fieldPosition="0">
        <references count="3">
          <reference field="8" count="1" selected="0">
            <x v="24"/>
          </reference>
          <reference field="12" count="1" selected="0">
            <x v="198"/>
          </reference>
          <reference field="41" count="1">
            <x v="100"/>
          </reference>
        </references>
      </pivotArea>
    </format>
    <format dxfId="4593">
      <pivotArea dataOnly="0" labelOnly="1" fieldPosition="0">
        <references count="3">
          <reference field="8" count="1" selected="0">
            <x v="25"/>
          </reference>
          <reference field="12" count="1" selected="0">
            <x v="145"/>
          </reference>
          <reference field="41" count="1">
            <x v="17"/>
          </reference>
        </references>
      </pivotArea>
    </format>
    <format dxfId="4592">
      <pivotArea dataOnly="0" labelOnly="1" fieldPosition="0">
        <references count="3">
          <reference field="8" count="1" selected="0">
            <x v="26"/>
          </reference>
          <reference field="12" count="1" selected="0">
            <x v="201"/>
          </reference>
          <reference field="41" count="1">
            <x v="62"/>
          </reference>
        </references>
      </pivotArea>
    </format>
    <format dxfId="4591">
      <pivotArea dataOnly="0" labelOnly="1" fieldPosition="0">
        <references count="3">
          <reference field="8" count="1" selected="0">
            <x v="27"/>
          </reference>
          <reference field="12" count="1" selected="0">
            <x v="119"/>
          </reference>
          <reference field="41" count="1">
            <x v="116"/>
          </reference>
        </references>
      </pivotArea>
    </format>
    <format dxfId="4590">
      <pivotArea dataOnly="0" labelOnly="1" fieldPosition="0">
        <references count="3">
          <reference field="8" count="1" selected="0">
            <x v="27"/>
          </reference>
          <reference field="12" count="1" selected="0">
            <x v="178"/>
          </reference>
          <reference field="41" count="1">
            <x v="105"/>
          </reference>
        </references>
      </pivotArea>
    </format>
    <format dxfId="4589">
      <pivotArea dataOnly="0" labelOnly="1" fieldPosition="0">
        <references count="3">
          <reference field="8" count="1" selected="0">
            <x v="27"/>
          </reference>
          <reference field="12" count="1" selected="0">
            <x v="179"/>
          </reference>
          <reference field="41" count="1">
            <x v="110"/>
          </reference>
        </references>
      </pivotArea>
    </format>
    <format dxfId="4588">
      <pivotArea dataOnly="0" labelOnly="1" fieldPosition="0">
        <references count="3">
          <reference field="8" count="1" selected="0">
            <x v="29"/>
          </reference>
          <reference field="12" count="1" selected="0">
            <x v="106"/>
          </reference>
          <reference field="41" count="1">
            <x v="95"/>
          </reference>
        </references>
      </pivotArea>
    </format>
    <format dxfId="4587">
      <pivotArea dataOnly="0" labelOnly="1" fieldPosition="0">
        <references count="3">
          <reference field="8" count="1" selected="0">
            <x v="30"/>
          </reference>
          <reference field="12" count="1" selected="0">
            <x v="41"/>
          </reference>
          <reference field="41" count="1">
            <x v="2"/>
          </reference>
        </references>
      </pivotArea>
    </format>
    <format dxfId="4586">
      <pivotArea dataOnly="0" labelOnly="1" fieldPosition="0">
        <references count="3">
          <reference field="8" count="1" selected="0">
            <x v="30"/>
          </reference>
          <reference field="12" count="1" selected="0">
            <x v="54"/>
          </reference>
          <reference field="41" count="1">
            <x v="2"/>
          </reference>
        </references>
      </pivotArea>
    </format>
    <format dxfId="4585">
      <pivotArea dataOnly="0" labelOnly="1" fieldPosition="0">
        <references count="3">
          <reference field="8" count="1" selected="0">
            <x v="33"/>
          </reference>
          <reference field="12" count="1" selected="0">
            <x v="3"/>
          </reference>
          <reference field="41" count="1">
            <x v="41"/>
          </reference>
        </references>
      </pivotArea>
    </format>
    <format dxfId="4584">
      <pivotArea dataOnly="0" labelOnly="1" fieldPosition="0">
        <references count="3">
          <reference field="8" count="1" selected="0">
            <x v="33"/>
          </reference>
          <reference field="12" count="1" selected="0">
            <x v="161"/>
          </reference>
          <reference field="41" count="1">
            <x v="59"/>
          </reference>
        </references>
      </pivotArea>
    </format>
    <format dxfId="4583">
      <pivotArea dataOnly="0" labelOnly="1" fieldPosition="0">
        <references count="3">
          <reference field="8" count="1" selected="0">
            <x v="34"/>
          </reference>
          <reference field="12" count="1" selected="0">
            <x v="137"/>
          </reference>
          <reference field="41" count="1">
            <x v="2"/>
          </reference>
        </references>
      </pivotArea>
    </format>
    <format dxfId="4582">
      <pivotArea dataOnly="0" labelOnly="1" fieldPosition="0">
        <references count="3">
          <reference field="8" count="1" selected="0">
            <x v="34"/>
          </reference>
          <reference field="12" count="1" selected="0">
            <x v="217"/>
          </reference>
          <reference field="41" count="1">
            <x v="2"/>
          </reference>
        </references>
      </pivotArea>
    </format>
    <format dxfId="4581">
      <pivotArea dataOnly="0" labelOnly="1" fieldPosition="0">
        <references count="3">
          <reference field="8" count="1" selected="0">
            <x v="35"/>
          </reference>
          <reference field="12" count="1" selected="0">
            <x v="123"/>
          </reference>
          <reference field="41" count="1">
            <x v="90"/>
          </reference>
        </references>
      </pivotArea>
    </format>
    <format dxfId="4580">
      <pivotArea dataOnly="0" labelOnly="1" fieldPosition="0">
        <references count="3">
          <reference field="8" count="1" selected="0">
            <x v="35"/>
          </reference>
          <reference field="12" count="1" selected="0">
            <x v="175"/>
          </reference>
          <reference field="41" count="1">
            <x v="15"/>
          </reference>
        </references>
      </pivotArea>
    </format>
    <format dxfId="4579">
      <pivotArea dataOnly="0" labelOnly="1" fieldPosition="0">
        <references count="3">
          <reference field="8" count="1" selected="0">
            <x v="36"/>
          </reference>
          <reference field="12" count="1" selected="0">
            <x v="5"/>
          </reference>
          <reference field="41" count="1">
            <x v="94"/>
          </reference>
        </references>
      </pivotArea>
    </format>
    <format dxfId="4578">
      <pivotArea dataOnly="0" labelOnly="1" fieldPosition="0">
        <references count="3">
          <reference field="8" count="1" selected="0">
            <x v="36"/>
          </reference>
          <reference field="12" count="1" selected="0">
            <x v="6"/>
          </reference>
          <reference field="41" count="1">
            <x v="85"/>
          </reference>
        </references>
      </pivotArea>
    </format>
    <format dxfId="4577">
      <pivotArea dataOnly="0" labelOnly="1" fieldPosition="0">
        <references count="3">
          <reference field="8" count="1" selected="0">
            <x v="36"/>
          </reference>
          <reference field="12" count="1" selected="0">
            <x v="7"/>
          </reference>
          <reference field="41" count="1">
            <x v="64"/>
          </reference>
        </references>
      </pivotArea>
    </format>
    <format dxfId="4576">
      <pivotArea dataOnly="0" labelOnly="1" fieldPosition="0">
        <references count="3">
          <reference field="8" count="1" selected="0">
            <x v="36"/>
          </reference>
          <reference field="12" count="1" selected="0">
            <x v="9"/>
          </reference>
          <reference field="41" count="1">
            <x v="61"/>
          </reference>
        </references>
      </pivotArea>
    </format>
    <format dxfId="4575">
      <pivotArea dataOnly="0" labelOnly="1" fieldPosition="0">
        <references count="3">
          <reference field="8" count="1" selected="0">
            <x v="36"/>
          </reference>
          <reference field="12" count="1" selected="0">
            <x v="43"/>
          </reference>
          <reference field="41" count="1">
            <x v="108"/>
          </reference>
        </references>
      </pivotArea>
    </format>
    <format dxfId="4574">
      <pivotArea dataOnly="0" labelOnly="1" fieldPosition="0">
        <references count="3">
          <reference field="8" count="1" selected="0">
            <x v="36"/>
          </reference>
          <reference field="12" count="1" selected="0">
            <x v="108"/>
          </reference>
          <reference field="41" count="1">
            <x v="34"/>
          </reference>
        </references>
      </pivotArea>
    </format>
    <format dxfId="4573">
      <pivotArea dataOnly="0" labelOnly="1" fieldPosition="0">
        <references count="3">
          <reference field="8" count="1" selected="0">
            <x v="36"/>
          </reference>
          <reference field="12" count="1" selected="0">
            <x v="116"/>
          </reference>
          <reference field="41" count="1">
            <x v="39"/>
          </reference>
        </references>
      </pivotArea>
    </format>
    <format dxfId="4572">
      <pivotArea dataOnly="0" labelOnly="1" fieldPosition="0">
        <references count="3">
          <reference field="8" count="1" selected="0">
            <x v="36"/>
          </reference>
          <reference field="12" count="1" selected="0">
            <x v="190"/>
          </reference>
          <reference field="41" count="1">
            <x v="2"/>
          </reference>
        </references>
      </pivotArea>
    </format>
    <format dxfId="4571">
      <pivotArea dataOnly="0" labelOnly="1" fieldPosition="0">
        <references count="3">
          <reference field="8" count="1" selected="0">
            <x v="36"/>
          </reference>
          <reference field="12" count="1" selected="0">
            <x v="191"/>
          </reference>
          <reference field="41" count="1">
            <x v="63"/>
          </reference>
        </references>
      </pivotArea>
    </format>
    <format dxfId="4570">
      <pivotArea dataOnly="0" labelOnly="1" fieldPosition="0">
        <references count="3">
          <reference field="8" count="1" selected="0">
            <x v="36"/>
          </reference>
          <reference field="12" count="1" selected="0">
            <x v="192"/>
          </reference>
          <reference field="41" count="1">
            <x v="109"/>
          </reference>
        </references>
      </pivotArea>
    </format>
    <format dxfId="4569">
      <pivotArea dataOnly="0" labelOnly="1" fieldPosition="0">
        <references count="3">
          <reference field="8" count="1" selected="0">
            <x v="36"/>
          </reference>
          <reference field="12" count="1" selected="0">
            <x v="227"/>
          </reference>
          <reference field="41" count="1">
            <x v="64"/>
          </reference>
        </references>
      </pivotArea>
    </format>
    <format dxfId="4568">
      <pivotArea dataOnly="0" labelOnly="1" fieldPosition="0">
        <references count="3">
          <reference field="8" count="1" selected="0">
            <x v="37"/>
          </reference>
          <reference field="12" count="1" selected="0">
            <x v="210"/>
          </reference>
          <reference field="41" count="1">
            <x v="46"/>
          </reference>
        </references>
      </pivotArea>
    </format>
    <format dxfId="4567">
      <pivotArea dataOnly="0" labelOnly="1" fieldPosition="0">
        <references count="3">
          <reference field="8" count="1" selected="0">
            <x v="0"/>
          </reference>
          <reference field="12" count="1" selected="0">
            <x v="146"/>
          </reference>
          <reference field="41" count="1">
            <x v="49"/>
          </reference>
        </references>
      </pivotArea>
    </format>
    <format dxfId="4566">
      <pivotArea dataOnly="0" labelOnly="1" fieldPosition="0">
        <references count="3">
          <reference field="8" count="1" selected="0">
            <x v="1"/>
          </reference>
          <reference field="12" count="1" selected="0">
            <x v="31"/>
          </reference>
          <reference field="41" count="1">
            <x v="64"/>
          </reference>
        </references>
      </pivotArea>
    </format>
    <format dxfId="4565">
      <pivotArea dataOnly="0" labelOnly="1" fieldPosition="0">
        <references count="3">
          <reference field="8" count="1" selected="0">
            <x v="1"/>
          </reference>
          <reference field="12" count="1" selected="0">
            <x v="164"/>
          </reference>
          <reference field="41" count="1">
            <x v="122"/>
          </reference>
        </references>
      </pivotArea>
    </format>
    <format dxfId="4564">
      <pivotArea dataOnly="0" labelOnly="1" fieldPosition="0">
        <references count="3">
          <reference field="8" count="1" selected="0">
            <x v="1"/>
          </reference>
          <reference field="12" count="1" selected="0">
            <x v="165"/>
          </reference>
          <reference field="41" count="1">
            <x v="123"/>
          </reference>
        </references>
      </pivotArea>
    </format>
    <format dxfId="4563">
      <pivotArea dataOnly="0" labelOnly="1" fieldPosition="0">
        <references count="3">
          <reference field="8" count="1" selected="0">
            <x v="1"/>
          </reference>
          <reference field="12" count="1" selected="0">
            <x v="181"/>
          </reference>
          <reference field="41" count="1">
            <x v="66"/>
          </reference>
        </references>
      </pivotArea>
    </format>
    <format dxfId="4562">
      <pivotArea dataOnly="0" labelOnly="1" fieldPosition="0">
        <references count="3">
          <reference field="8" count="1" selected="0">
            <x v="1"/>
          </reference>
          <reference field="12" count="1" selected="0">
            <x v="182"/>
          </reference>
          <reference field="41" count="1">
            <x v="67"/>
          </reference>
        </references>
      </pivotArea>
    </format>
    <format dxfId="4561">
      <pivotArea dataOnly="0" labelOnly="1" fieldPosition="0">
        <references count="3">
          <reference field="8" count="1" selected="0">
            <x v="1"/>
          </reference>
          <reference field="12" count="1" selected="0">
            <x v="195"/>
          </reference>
          <reference field="41" count="1">
            <x v="64"/>
          </reference>
        </references>
      </pivotArea>
    </format>
    <format dxfId="4560">
      <pivotArea dataOnly="0" labelOnly="1" fieldPosition="0">
        <references count="3">
          <reference field="8" count="1" selected="0">
            <x v="2"/>
          </reference>
          <reference field="12" count="1" selected="0">
            <x v="71"/>
          </reference>
          <reference field="41" count="1">
            <x v="42"/>
          </reference>
        </references>
      </pivotArea>
    </format>
    <format dxfId="4559">
      <pivotArea dataOnly="0" labelOnly="1" fieldPosition="0">
        <references count="3">
          <reference field="8" count="1" selected="0">
            <x v="3"/>
          </reference>
          <reference field="12" count="1" selected="0">
            <x v="151"/>
          </reference>
          <reference field="41" count="1">
            <x v="22"/>
          </reference>
        </references>
      </pivotArea>
    </format>
    <format dxfId="4558">
      <pivotArea dataOnly="0" labelOnly="1" fieldPosition="0">
        <references count="3">
          <reference field="8" count="1" selected="0">
            <x v="3"/>
          </reference>
          <reference field="12" count="1" selected="0">
            <x v="166"/>
          </reference>
          <reference field="41" count="1">
            <x v="32"/>
          </reference>
        </references>
      </pivotArea>
    </format>
    <format dxfId="4557">
      <pivotArea dataOnly="0" labelOnly="1" fieldPosition="0">
        <references count="3">
          <reference field="8" count="1" selected="0">
            <x v="3"/>
          </reference>
          <reference field="12" count="1" selected="0">
            <x v="167"/>
          </reference>
          <reference field="41" count="1">
            <x v="26"/>
          </reference>
        </references>
      </pivotArea>
    </format>
    <format dxfId="4556">
      <pivotArea dataOnly="0" labelOnly="1" fieldPosition="0">
        <references count="3">
          <reference field="8" count="1" selected="0">
            <x v="3"/>
          </reference>
          <reference field="12" count="1" selected="0">
            <x v="171"/>
          </reference>
          <reference field="41" count="1">
            <x v="64"/>
          </reference>
        </references>
      </pivotArea>
    </format>
    <format dxfId="4555">
      <pivotArea dataOnly="0" labelOnly="1" fieldPosition="0">
        <references count="3">
          <reference field="8" count="1" selected="0">
            <x v="3"/>
          </reference>
          <reference field="12" count="1" selected="0">
            <x v="172"/>
          </reference>
          <reference field="41" count="1">
            <x v="14"/>
          </reference>
        </references>
      </pivotArea>
    </format>
    <format dxfId="4554">
      <pivotArea dataOnly="0" labelOnly="1" fieldPosition="0">
        <references count="3">
          <reference field="8" count="1" selected="0">
            <x v="4"/>
          </reference>
          <reference field="12" count="1" selected="0">
            <x v="109"/>
          </reference>
          <reference field="41" count="1">
            <x v="53"/>
          </reference>
        </references>
      </pivotArea>
    </format>
    <format dxfId="4553">
      <pivotArea dataOnly="0" labelOnly="1" fieldPosition="0">
        <references count="3">
          <reference field="8" count="1" selected="0">
            <x v="4"/>
          </reference>
          <reference field="12" count="1" selected="0">
            <x v="173"/>
          </reference>
          <reference field="41" count="1">
            <x v="30"/>
          </reference>
        </references>
      </pivotArea>
    </format>
    <format dxfId="4552">
      <pivotArea dataOnly="0" labelOnly="1" fieldPosition="0">
        <references count="3">
          <reference field="8" count="1" selected="0">
            <x v="5"/>
          </reference>
          <reference field="12" count="1" selected="0">
            <x v="213"/>
          </reference>
          <reference field="41" count="1">
            <x v="47"/>
          </reference>
        </references>
      </pivotArea>
    </format>
    <format dxfId="4551">
      <pivotArea dataOnly="0" labelOnly="1" fieldPosition="0">
        <references count="3">
          <reference field="8" count="1" selected="0">
            <x v="6"/>
          </reference>
          <reference field="12" count="1" selected="0">
            <x v="14"/>
          </reference>
          <reference field="41" count="1">
            <x v="65"/>
          </reference>
        </references>
      </pivotArea>
    </format>
    <format dxfId="4550">
      <pivotArea dataOnly="0" labelOnly="1" fieldPosition="0">
        <references count="3">
          <reference field="8" count="1" selected="0">
            <x v="6"/>
          </reference>
          <reference field="12" count="1" selected="0">
            <x v="55"/>
          </reference>
          <reference field="41" count="1">
            <x v="64"/>
          </reference>
        </references>
      </pivotArea>
    </format>
    <format dxfId="4549">
      <pivotArea dataOnly="0" labelOnly="1" fieldPosition="0">
        <references count="3">
          <reference field="8" count="1" selected="0">
            <x v="8"/>
          </reference>
          <reference field="12" count="1" selected="0">
            <x v="24"/>
          </reference>
          <reference field="41" count="1">
            <x v="64"/>
          </reference>
        </references>
      </pivotArea>
    </format>
    <format dxfId="4548">
      <pivotArea dataOnly="0" labelOnly="1" fieldPosition="0">
        <references count="3">
          <reference field="8" count="1" selected="0">
            <x v="8"/>
          </reference>
          <reference field="12" count="1" selected="0">
            <x v="105"/>
          </reference>
          <reference field="41" count="1">
            <x v="64"/>
          </reference>
        </references>
      </pivotArea>
    </format>
    <format dxfId="4547">
      <pivotArea dataOnly="0" labelOnly="1" fieldPosition="0">
        <references count="3">
          <reference field="8" count="1" selected="0">
            <x v="8"/>
          </reference>
          <reference field="12" count="1" selected="0">
            <x v="220"/>
          </reference>
          <reference field="41" count="1">
            <x v="2"/>
          </reference>
        </references>
      </pivotArea>
    </format>
    <format dxfId="4546">
      <pivotArea dataOnly="0" labelOnly="1" fieldPosition="0">
        <references count="3">
          <reference field="8" count="1" selected="0">
            <x v="9"/>
          </reference>
          <reference field="12" count="1" selected="0">
            <x v="180"/>
          </reference>
          <reference field="41" count="1">
            <x v="106"/>
          </reference>
        </references>
      </pivotArea>
    </format>
    <format dxfId="4545">
      <pivotArea dataOnly="0" labelOnly="1" fieldPosition="0">
        <references count="3">
          <reference field="8" count="1" selected="0">
            <x v="10"/>
          </reference>
          <reference field="12" count="1" selected="0">
            <x v="110"/>
          </reference>
          <reference field="41" count="1">
            <x v="31"/>
          </reference>
        </references>
      </pivotArea>
    </format>
    <format dxfId="4544">
      <pivotArea dataOnly="0" labelOnly="1" fieldPosition="0">
        <references count="3">
          <reference field="8" count="1" selected="0">
            <x v="10"/>
          </reference>
          <reference field="12" count="1" selected="0">
            <x v="133"/>
          </reference>
          <reference field="41" count="1">
            <x v="64"/>
          </reference>
        </references>
      </pivotArea>
    </format>
    <format dxfId="4543">
      <pivotArea dataOnly="0" labelOnly="1" fieldPosition="0">
        <references count="3">
          <reference field="8" count="1" selected="0">
            <x v="10"/>
          </reference>
          <reference field="12" count="1" selected="0">
            <x v="193"/>
          </reference>
          <reference field="41" count="1">
            <x v="102"/>
          </reference>
        </references>
      </pivotArea>
    </format>
    <format dxfId="4542">
      <pivotArea dataOnly="0" labelOnly="1" fieldPosition="0">
        <references count="3">
          <reference field="8" count="1" selected="0">
            <x v="11"/>
          </reference>
          <reference field="12" count="1" selected="0">
            <x v="83"/>
          </reference>
          <reference field="41" count="1">
            <x v="64"/>
          </reference>
        </references>
      </pivotArea>
    </format>
    <format dxfId="4541">
      <pivotArea dataOnly="0" labelOnly="1" fieldPosition="0">
        <references count="3">
          <reference field="8" count="1" selected="0">
            <x v="11"/>
          </reference>
          <reference field="12" count="1" selected="0">
            <x v="90"/>
          </reference>
          <reference field="41" count="1">
            <x v="2"/>
          </reference>
        </references>
      </pivotArea>
    </format>
    <format dxfId="4540">
      <pivotArea dataOnly="0" labelOnly="1" fieldPosition="0">
        <references count="3">
          <reference field="8" count="1" selected="0">
            <x v="12"/>
          </reference>
          <reference field="12" count="1" selected="0">
            <x v="177"/>
          </reference>
          <reference field="41" count="1">
            <x v="2"/>
          </reference>
        </references>
      </pivotArea>
    </format>
    <format dxfId="4539">
      <pivotArea dataOnly="0" labelOnly="1" fieldPosition="0">
        <references count="3">
          <reference field="8" count="1" selected="0">
            <x v="13"/>
          </reference>
          <reference field="12" count="1" selected="0">
            <x v="159"/>
          </reference>
          <reference field="41" count="1">
            <x v="2"/>
          </reference>
        </references>
      </pivotArea>
    </format>
    <format dxfId="4538">
      <pivotArea dataOnly="0" labelOnly="1" fieldPosition="0">
        <references count="3">
          <reference field="8" count="1" selected="0">
            <x v="14"/>
          </reference>
          <reference field="12" count="1" selected="0">
            <x v="8"/>
          </reference>
          <reference field="41" count="1">
            <x v="111"/>
          </reference>
        </references>
      </pivotArea>
    </format>
    <format dxfId="4537">
      <pivotArea dataOnly="0" labelOnly="1" fieldPosition="0">
        <references count="3">
          <reference field="8" count="1" selected="0">
            <x v="14"/>
          </reference>
          <reference field="12" count="1" selected="0">
            <x v="21"/>
          </reference>
          <reference field="41" count="1">
            <x v="115"/>
          </reference>
        </references>
      </pivotArea>
    </format>
    <format dxfId="4536">
      <pivotArea dataOnly="0" labelOnly="1" fieldPosition="0">
        <references count="3">
          <reference field="8" count="1" selected="0">
            <x v="14"/>
          </reference>
          <reference field="12" count="1" selected="0">
            <x v="22"/>
          </reference>
          <reference field="41" count="1">
            <x v="113"/>
          </reference>
        </references>
      </pivotArea>
    </format>
    <format dxfId="4535">
      <pivotArea dataOnly="0" labelOnly="1" fieldPosition="0">
        <references count="3">
          <reference field="8" count="1" selected="0">
            <x v="14"/>
          </reference>
          <reference field="12" count="1" selected="0">
            <x v="25"/>
          </reference>
          <reference field="41" count="1">
            <x v="25"/>
          </reference>
        </references>
      </pivotArea>
    </format>
    <format dxfId="4534">
      <pivotArea dataOnly="0" labelOnly="1" fieldPosition="0">
        <references count="3">
          <reference field="8" count="1" selected="0">
            <x v="14"/>
          </reference>
          <reference field="12" count="1" selected="0">
            <x v="29"/>
          </reference>
          <reference field="41" count="1">
            <x v="115"/>
          </reference>
        </references>
      </pivotArea>
    </format>
    <format dxfId="4533">
      <pivotArea dataOnly="0" labelOnly="1" fieldPosition="0">
        <references count="3">
          <reference field="8" count="1" selected="0">
            <x v="14"/>
          </reference>
          <reference field="12" count="1" selected="0">
            <x v="46"/>
          </reference>
          <reference field="41" count="1">
            <x v="1"/>
          </reference>
        </references>
      </pivotArea>
    </format>
    <format dxfId="4532">
      <pivotArea dataOnly="0" labelOnly="1" fieldPosition="0">
        <references count="3">
          <reference field="8" count="1" selected="0">
            <x v="14"/>
          </reference>
          <reference field="12" count="1" selected="0">
            <x v="61"/>
          </reference>
          <reference field="41" count="1">
            <x v="40"/>
          </reference>
        </references>
      </pivotArea>
    </format>
    <format dxfId="4531">
      <pivotArea dataOnly="0" labelOnly="1" fieldPosition="0">
        <references count="3">
          <reference field="8" count="1" selected="0">
            <x v="14"/>
          </reference>
          <reference field="12" count="1" selected="0">
            <x v="100"/>
          </reference>
          <reference field="41" count="1">
            <x v="79"/>
          </reference>
        </references>
      </pivotArea>
    </format>
    <format dxfId="4530">
      <pivotArea dataOnly="0" labelOnly="1" fieldPosition="0">
        <references count="3">
          <reference field="8" count="1" selected="0">
            <x v="14"/>
          </reference>
          <reference field="12" count="1" selected="0">
            <x v="117"/>
          </reference>
          <reference field="41" count="1">
            <x v="105"/>
          </reference>
        </references>
      </pivotArea>
    </format>
    <format dxfId="4529">
      <pivotArea dataOnly="0" labelOnly="1" fieldPosition="0">
        <references count="3">
          <reference field="8" count="1" selected="0">
            <x v="14"/>
          </reference>
          <reference field="12" count="1" selected="0">
            <x v="118"/>
          </reference>
          <reference field="41" count="1">
            <x v="115"/>
          </reference>
        </references>
      </pivotArea>
    </format>
    <format dxfId="4528">
      <pivotArea dataOnly="0" labelOnly="1" fieldPosition="0">
        <references count="3">
          <reference field="8" count="1" selected="0">
            <x v="14"/>
          </reference>
          <reference field="12" count="1" selected="0">
            <x v="121"/>
          </reference>
          <reference field="41" count="1">
            <x v="70"/>
          </reference>
        </references>
      </pivotArea>
    </format>
    <format dxfId="4527">
      <pivotArea dataOnly="0" labelOnly="1" fieldPosition="0">
        <references count="3">
          <reference field="8" count="1" selected="0">
            <x v="14"/>
          </reference>
          <reference field="12" count="1" selected="0">
            <x v="124"/>
          </reference>
          <reference field="41" count="1">
            <x v="60"/>
          </reference>
        </references>
      </pivotArea>
    </format>
    <format dxfId="4526">
      <pivotArea dataOnly="0" labelOnly="1" fieldPosition="0">
        <references count="3">
          <reference field="8" count="1" selected="0">
            <x v="14"/>
          </reference>
          <reference field="12" count="1" selected="0">
            <x v="148"/>
          </reference>
          <reference field="41" count="1">
            <x v="110"/>
          </reference>
        </references>
      </pivotArea>
    </format>
    <format dxfId="4525">
      <pivotArea dataOnly="0" labelOnly="1" fieldPosition="0">
        <references count="3">
          <reference field="8" count="1" selected="0">
            <x v="14"/>
          </reference>
          <reference field="12" count="1" selected="0">
            <x v="168"/>
          </reference>
          <reference field="41" count="1">
            <x v="45"/>
          </reference>
        </references>
      </pivotArea>
    </format>
    <format dxfId="4524">
      <pivotArea dataOnly="0" labelOnly="1" fieldPosition="0">
        <references count="3">
          <reference field="8" count="1" selected="0">
            <x v="14"/>
          </reference>
          <reference field="12" count="1" selected="0">
            <x v="170"/>
          </reference>
          <reference field="41" count="1">
            <x v="33"/>
          </reference>
        </references>
      </pivotArea>
    </format>
    <format dxfId="4523">
      <pivotArea dataOnly="0" labelOnly="1" fieldPosition="0">
        <references count="3">
          <reference field="8" count="1" selected="0">
            <x v="14"/>
          </reference>
          <reference field="12" count="1" selected="0">
            <x v="176"/>
          </reference>
          <reference field="41" count="1">
            <x v="71"/>
          </reference>
        </references>
      </pivotArea>
    </format>
    <format dxfId="4522">
      <pivotArea dataOnly="0" labelOnly="1" fieldPosition="0">
        <references count="3">
          <reference field="8" count="1" selected="0">
            <x v="15"/>
          </reference>
          <reference field="12" count="1" selected="0">
            <x v="18"/>
          </reference>
          <reference field="41" count="1">
            <x v="2"/>
          </reference>
        </references>
      </pivotArea>
    </format>
    <format dxfId="4521">
      <pivotArea dataOnly="0" labelOnly="1" fieldPosition="0">
        <references count="3">
          <reference field="8" count="1" selected="0">
            <x v="15"/>
          </reference>
          <reference field="12" count="1" selected="0">
            <x v="19"/>
          </reference>
          <reference field="41" count="1">
            <x v="2"/>
          </reference>
        </references>
      </pivotArea>
    </format>
    <format dxfId="4520">
      <pivotArea dataOnly="0" labelOnly="1" fieldPosition="0">
        <references count="3">
          <reference field="8" count="1" selected="0">
            <x v="15"/>
          </reference>
          <reference field="12" count="1" selected="0">
            <x v="20"/>
          </reference>
          <reference field="41" count="1">
            <x v="19"/>
          </reference>
        </references>
      </pivotArea>
    </format>
    <format dxfId="4519">
      <pivotArea dataOnly="0" labelOnly="1" fieldPosition="0">
        <references count="3">
          <reference field="8" count="1" selected="0">
            <x v="15"/>
          </reference>
          <reference field="12" count="1" selected="0">
            <x v="23"/>
          </reference>
          <reference field="41" count="1">
            <x v="2"/>
          </reference>
        </references>
      </pivotArea>
    </format>
    <format dxfId="4518">
      <pivotArea dataOnly="0" labelOnly="1" fieldPosition="0">
        <references count="3">
          <reference field="8" count="1" selected="0">
            <x v="15"/>
          </reference>
          <reference field="12" count="1" selected="0">
            <x v="114"/>
          </reference>
          <reference field="41" count="1">
            <x v="2"/>
          </reference>
        </references>
      </pivotArea>
    </format>
    <format dxfId="4517">
      <pivotArea dataOnly="0" labelOnly="1" fieldPosition="0">
        <references count="3">
          <reference field="8" count="1" selected="0">
            <x v="15"/>
          </reference>
          <reference field="12" count="1" selected="0">
            <x v="115"/>
          </reference>
          <reference field="41" count="1">
            <x v="64"/>
          </reference>
        </references>
      </pivotArea>
    </format>
    <format dxfId="4516">
      <pivotArea dataOnly="0" labelOnly="1" fieldPosition="0">
        <references count="3">
          <reference field="8" count="1" selected="0">
            <x v="15"/>
          </reference>
          <reference field="12" count="1" selected="0">
            <x v="127"/>
          </reference>
          <reference field="41" count="1">
            <x v="2"/>
          </reference>
        </references>
      </pivotArea>
    </format>
    <format dxfId="4515">
      <pivotArea dataOnly="0" labelOnly="1" fieldPosition="0">
        <references count="3">
          <reference field="8" count="1" selected="0">
            <x v="15"/>
          </reference>
          <reference field="12" count="1" selected="0">
            <x v="134"/>
          </reference>
          <reference field="41" count="1">
            <x v="2"/>
          </reference>
        </references>
      </pivotArea>
    </format>
    <format dxfId="4514">
      <pivotArea dataOnly="0" labelOnly="1" fieldPosition="0">
        <references count="3">
          <reference field="8" count="1" selected="0">
            <x v="15"/>
          </reference>
          <reference field="12" count="1" selected="0">
            <x v="135"/>
          </reference>
          <reference field="41" count="1">
            <x v="2"/>
          </reference>
        </references>
      </pivotArea>
    </format>
    <format dxfId="4513">
      <pivotArea dataOnly="0" labelOnly="1" fieldPosition="0">
        <references count="3">
          <reference field="8" count="1" selected="0">
            <x v="15"/>
          </reference>
          <reference field="12" count="1" selected="0">
            <x v="153"/>
          </reference>
          <reference field="41" count="1">
            <x v="2"/>
          </reference>
        </references>
      </pivotArea>
    </format>
    <format dxfId="4512">
      <pivotArea dataOnly="0" labelOnly="1" fieldPosition="0">
        <references count="3">
          <reference field="8" count="1" selected="0">
            <x v="15"/>
          </reference>
          <reference field="12" count="1" selected="0">
            <x v="154"/>
          </reference>
          <reference field="41" count="1">
            <x v="2"/>
          </reference>
        </references>
      </pivotArea>
    </format>
    <format dxfId="4511">
      <pivotArea dataOnly="0" labelOnly="1" fieldPosition="0">
        <references count="3">
          <reference field="8" count="1" selected="0">
            <x v="15"/>
          </reference>
          <reference field="12" count="1" selected="0">
            <x v="155"/>
          </reference>
          <reference field="41" count="1">
            <x v="2"/>
          </reference>
        </references>
      </pivotArea>
    </format>
    <format dxfId="4510">
      <pivotArea dataOnly="0" labelOnly="1" fieldPosition="0">
        <references count="3">
          <reference field="8" count="1" selected="0">
            <x v="15"/>
          </reference>
          <reference field="12" count="1" selected="0">
            <x v="199"/>
          </reference>
          <reference field="41" count="1">
            <x v="64"/>
          </reference>
        </references>
      </pivotArea>
    </format>
    <format dxfId="4509">
      <pivotArea dataOnly="0" labelOnly="1" fieldPosition="0">
        <references count="3">
          <reference field="8" count="1" selected="0">
            <x v="15"/>
          </reference>
          <reference field="12" count="1" selected="0">
            <x v="203"/>
          </reference>
          <reference field="41" count="1">
            <x v="64"/>
          </reference>
        </references>
      </pivotArea>
    </format>
    <format dxfId="4508">
      <pivotArea dataOnly="0" labelOnly="1" fieldPosition="0">
        <references count="3">
          <reference field="8" count="1" selected="0">
            <x v="16"/>
          </reference>
          <reference field="12" count="1" selected="0">
            <x v="0"/>
          </reference>
          <reference field="41" count="1">
            <x v="101"/>
          </reference>
        </references>
      </pivotArea>
    </format>
    <format dxfId="4507">
      <pivotArea dataOnly="0" labelOnly="1" fieldPosition="0">
        <references count="3">
          <reference field="8" count="1" selected="0">
            <x v="16"/>
          </reference>
          <reference field="12" count="1" selected="0">
            <x v="2"/>
          </reference>
          <reference field="41" count="1">
            <x v="58"/>
          </reference>
        </references>
      </pivotArea>
    </format>
    <format dxfId="4506">
      <pivotArea dataOnly="0" labelOnly="1" fieldPosition="0">
        <references count="3">
          <reference field="8" count="1" selected="0">
            <x v="16"/>
          </reference>
          <reference field="12" count="1" selected="0">
            <x v="10"/>
          </reference>
          <reference field="41" count="1">
            <x v="82"/>
          </reference>
        </references>
      </pivotArea>
    </format>
    <format dxfId="4505">
      <pivotArea dataOnly="0" labelOnly="1" fieldPosition="0">
        <references count="3">
          <reference field="8" count="1" selected="0">
            <x v="16"/>
          </reference>
          <reference field="12" count="1" selected="0">
            <x v="11"/>
          </reference>
          <reference field="41" count="1">
            <x v="107"/>
          </reference>
        </references>
      </pivotArea>
    </format>
    <format dxfId="4504">
      <pivotArea dataOnly="0" labelOnly="1" fieldPosition="0">
        <references count="3">
          <reference field="8" count="1" selected="0">
            <x v="16"/>
          </reference>
          <reference field="12" count="1" selected="0">
            <x v="73"/>
          </reference>
          <reference field="41" count="1">
            <x v="54"/>
          </reference>
        </references>
      </pivotArea>
    </format>
    <format dxfId="4503">
      <pivotArea dataOnly="0" labelOnly="1" fieldPosition="0">
        <references count="3">
          <reference field="8" count="1" selected="0">
            <x v="16"/>
          </reference>
          <reference field="12" count="1" selected="0">
            <x v="74"/>
          </reference>
          <reference field="41" count="1">
            <x v="54"/>
          </reference>
        </references>
      </pivotArea>
    </format>
    <format dxfId="4502">
      <pivotArea dataOnly="0" labelOnly="1" fieldPosition="0">
        <references count="3">
          <reference field="8" count="1" selected="0">
            <x v="16"/>
          </reference>
          <reference field="12" count="1" selected="0">
            <x v="75"/>
          </reference>
          <reference field="41" count="1">
            <x v="16"/>
          </reference>
        </references>
      </pivotArea>
    </format>
    <format dxfId="4501">
      <pivotArea dataOnly="0" labelOnly="1" fieldPosition="0">
        <references count="3">
          <reference field="8" count="1" selected="0">
            <x v="17"/>
          </reference>
          <reference field="12" count="1" selected="0">
            <x v="99"/>
          </reference>
          <reference field="41" count="1">
            <x v="64"/>
          </reference>
        </references>
      </pivotArea>
    </format>
    <format dxfId="4500">
      <pivotArea dataOnly="0" labelOnly="1" fieldPosition="0">
        <references count="3">
          <reference field="8" count="1" selected="0">
            <x v="17"/>
          </reference>
          <reference field="12" count="1" selected="0">
            <x v="187"/>
          </reference>
          <reference field="41" count="1">
            <x v="38"/>
          </reference>
        </references>
      </pivotArea>
    </format>
    <format dxfId="4499">
      <pivotArea dataOnly="0" labelOnly="1" fieldPosition="0">
        <references count="3">
          <reference field="8" count="1" selected="0">
            <x v="17"/>
          </reference>
          <reference field="12" count="1" selected="0">
            <x v="211"/>
          </reference>
          <reference field="41" count="1">
            <x v="0"/>
          </reference>
        </references>
      </pivotArea>
    </format>
    <format dxfId="4498">
      <pivotArea dataOnly="0" labelOnly="1" fieldPosition="0">
        <references count="3">
          <reference field="8" count="1" selected="0">
            <x v="18"/>
          </reference>
          <reference field="12" count="1" selected="0">
            <x v="26"/>
          </reference>
          <reference field="41" count="1">
            <x v="2"/>
          </reference>
        </references>
      </pivotArea>
    </format>
    <format dxfId="4497">
      <pivotArea dataOnly="0" labelOnly="1" fieldPosition="0">
        <references count="3">
          <reference field="8" count="1" selected="0">
            <x v="18"/>
          </reference>
          <reference field="12" count="1" selected="0">
            <x v="84"/>
          </reference>
          <reference field="41" count="1">
            <x v="78"/>
          </reference>
        </references>
      </pivotArea>
    </format>
    <format dxfId="4496">
      <pivotArea dataOnly="0" labelOnly="1" fieldPosition="0">
        <references count="3">
          <reference field="8" count="1" selected="0">
            <x v="19"/>
          </reference>
          <reference field="12" count="1" selected="0">
            <x v="17"/>
          </reference>
          <reference field="41" count="1">
            <x v="64"/>
          </reference>
        </references>
      </pivotArea>
    </format>
    <format dxfId="4495">
      <pivotArea dataOnly="0" labelOnly="1" fieldPosition="0">
        <references count="3">
          <reference field="8" count="1" selected="0">
            <x v="19"/>
          </reference>
          <reference field="12" count="1" selected="0">
            <x v="47"/>
          </reference>
          <reference field="41" count="1">
            <x v="118"/>
          </reference>
        </references>
      </pivotArea>
    </format>
    <format dxfId="4494">
      <pivotArea dataOnly="0" labelOnly="1" fieldPosition="0">
        <references count="3">
          <reference field="8" count="1" selected="0">
            <x v="19"/>
          </reference>
          <reference field="12" count="1" selected="0">
            <x v="48"/>
          </reference>
          <reference field="41" count="1">
            <x v="119"/>
          </reference>
        </references>
      </pivotArea>
    </format>
    <format dxfId="4493">
      <pivotArea dataOnly="0" labelOnly="1" fieldPosition="0">
        <references count="3">
          <reference field="8" count="1" selected="0">
            <x v="20"/>
          </reference>
          <reference field="12" count="1" selected="0">
            <x v="1"/>
          </reference>
          <reference field="41" count="1">
            <x v="112"/>
          </reference>
        </references>
      </pivotArea>
    </format>
    <format dxfId="4492">
      <pivotArea dataOnly="0" labelOnly="1" fieldPosition="0">
        <references count="3">
          <reference field="8" count="1" selected="0">
            <x v="20"/>
          </reference>
          <reference field="12" count="1" selected="0">
            <x v="16"/>
          </reference>
          <reference field="41" count="1">
            <x v="64"/>
          </reference>
        </references>
      </pivotArea>
    </format>
    <format dxfId="4491">
      <pivotArea dataOnly="0" labelOnly="1" fieldPosition="0">
        <references count="3">
          <reference field="8" count="1" selected="0">
            <x v="20"/>
          </reference>
          <reference field="12" count="1" selected="0">
            <x v="60"/>
          </reference>
          <reference field="41" count="1">
            <x v="96"/>
          </reference>
        </references>
      </pivotArea>
    </format>
    <format dxfId="4490">
      <pivotArea dataOnly="0" labelOnly="1" fieldPosition="0">
        <references count="3">
          <reference field="8" count="1" selected="0">
            <x v="20"/>
          </reference>
          <reference field="12" count="1" selected="0">
            <x v="125"/>
          </reference>
          <reference field="41" count="1">
            <x v="84"/>
          </reference>
        </references>
      </pivotArea>
    </format>
    <format dxfId="4489">
      <pivotArea dataOnly="0" labelOnly="1" fieldPosition="0">
        <references count="3">
          <reference field="8" count="1" selected="0">
            <x v="20"/>
          </reference>
          <reference field="12" count="1" selected="0">
            <x v="126"/>
          </reference>
          <reference field="41" count="1">
            <x v="89"/>
          </reference>
        </references>
      </pivotArea>
    </format>
    <format dxfId="4488">
      <pivotArea dataOnly="0" labelOnly="1" fieldPosition="0">
        <references count="3">
          <reference field="8" count="1" selected="0">
            <x v="21"/>
          </reference>
          <reference field="12" count="1" selected="0">
            <x v="27"/>
          </reference>
          <reference field="41" count="1">
            <x v="58"/>
          </reference>
        </references>
      </pivotArea>
    </format>
    <format dxfId="4487">
      <pivotArea dataOnly="0" labelOnly="1" fieldPosition="0">
        <references count="3">
          <reference field="8" count="1" selected="0">
            <x v="21"/>
          </reference>
          <reference field="12" count="1" selected="0">
            <x v="68"/>
          </reference>
          <reference field="41" count="1">
            <x v="28"/>
          </reference>
        </references>
      </pivotArea>
    </format>
    <format dxfId="4486">
      <pivotArea dataOnly="0" labelOnly="1" fieldPosition="0">
        <references count="3">
          <reference field="8" count="1" selected="0">
            <x v="21"/>
          </reference>
          <reference field="12" count="1" selected="0">
            <x v="94"/>
          </reference>
          <reference field="41" count="1">
            <x v="27"/>
          </reference>
        </references>
      </pivotArea>
    </format>
    <format dxfId="4485">
      <pivotArea dataOnly="0" labelOnly="1" fieldPosition="0">
        <references count="3">
          <reference field="8" count="1" selected="0">
            <x v="21"/>
          </reference>
          <reference field="12" count="1" selected="0">
            <x v="132"/>
          </reference>
          <reference field="41" count="1">
            <x v="10"/>
          </reference>
        </references>
      </pivotArea>
    </format>
    <format dxfId="4484">
      <pivotArea dataOnly="0" labelOnly="1" fieldPosition="0">
        <references count="3">
          <reference field="8" count="1" selected="0">
            <x v="22"/>
          </reference>
          <reference field="12" count="1" selected="0">
            <x v="97"/>
          </reference>
          <reference field="41" count="1">
            <x v="55"/>
          </reference>
        </references>
      </pivotArea>
    </format>
    <format dxfId="4483">
      <pivotArea dataOnly="0" labelOnly="1" fieldPosition="0">
        <references count="3">
          <reference field="8" count="1" selected="0">
            <x v="22"/>
          </reference>
          <reference field="12" count="1" selected="0">
            <x v="196"/>
          </reference>
          <reference field="41" count="1">
            <x v="48"/>
          </reference>
        </references>
      </pivotArea>
    </format>
    <format dxfId="4482">
      <pivotArea dataOnly="0" labelOnly="1" fieldPosition="0">
        <references count="3">
          <reference field="8" count="1" selected="0">
            <x v="23"/>
          </reference>
          <reference field="12" count="1" selected="0">
            <x v="85"/>
          </reference>
          <reference field="41" count="1">
            <x v="64"/>
          </reference>
        </references>
      </pivotArea>
    </format>
    <format dxfId="4481">
      <pivotArea dataOnly="0" labelOnly="1" fieldPosition="0">
        <references count="3">
          <reference field="8" count="1" selected="0">
            <x v="23"/>
          </reference>
          <reference field="12" count="1" selected="0">
            <x v="93"/>
          </reference>
          <reference field="41" count="1">
            <x v="2"/>
          </reference>
        </references>
      </pivotArea>
    </format>
    <format dxfId="4480">
      <pivotArea dataOnly="0" labelOnly="1" fieldPosition="0">
        <references count="3">
          <reference field="8" count="1" selected="0">
            <x v="23"/>
          </reference>
          <reference field="12" count="1" selected="0">
            <x v="96"/>
          </reference>
          <reference field="41" count="1">
            <x v="76"/>
          </reference>
        </references>
      </pivotArea>
    </format>
    <format dxfId="4479">
      <pivotArea dataOnly="0" labelOnly="1" fieldPosition="0">
        <references count="3">
          <reference field="8" count="1" selected="0">
            <x v="23"/>
          </reference>
          <reference field="12" count="1" selected="0">
            <x v="98"/>
          </reference>
          <reference field="41" count="1">
            <x v="2"/>
          </reference>
        </references>
      </pivotArea>
    </format>
    <format dxfId="4478">
      <pivotArea dataOnly="0" labelOnly="1" fieldPosition="0">
        <references count="3">
          <reference field="8" count="1" selected="0">
            <x v="23"/>
          </reference>
          <reference field="12" count="1" selected="0">
            <x v="101"/>
          </reference>
          <reference field="41" count="1">
            <x v="23"/>
          </reference>
        </references>
      </pivotArea>
    </format>
    <format dxfId="4477">
      <pivotArea dataOnly="0" labelOnly="1" fieldPosition="0">
        <references count="3">
          <reference field="8" count="1" selected="0">
            <x v="23"/>
          </reference>
          <reference field="12" count="1" selected="0">
            <x v="102"/>
          </reference>
          <reference field="41" count="1">
            <x v="44"/>
          </reference>
        </references>
      </pivotArea>
    </format>
    <format dxfId="4476">
      <pivotArea dataOnly="0" labelOnly="1" fieldPosition="0">
        <references count="3">
          <reference field="8" count="1" selected="0">
            <x v="23"/>
          </reference>
          <reference field="12" count="1" selected="0">
            <x v="103"/>
          </reference>
          <reference field="41" count="1">
            <x v="81"/>
          </reference>
        </references>
      </pivotArea>
    </format>
    <format dxfId="4475">
      <pivotArea dataOnly="0" labelOnly="1" fieldPosition="0">
        <references count="3">
          <reference field="8" count="1" selected="0">
            <x v="23"/>
          </reference>
          <reference field="12" count="1" selected="0">
            <x v="104"/>
          </reference>
          <reference field="41" count="1">
            <x v="36"/>
          </reference>
        </references>
      </pivotArea>
    </format>
    <format dxfId="4474">
      <pivotArea dataOnly="0" labelOnly="1" fieldPosition="0">
        <references count="3">
          <reference field="8" count="1" selected="0">
            <x v="23"/>
          </reference>
          <reference field="12" count="1" selected="0">
            <x v="111"/>
          </reference>
          <reference field="41" count="1">
            <x v="18"/>
          </reference>
        </references>
      </pivotArea>
    </format>
    <format dxfId="4473">
      <pivotArea dataOnly="0" labelOnly="1" fieldPosition="0">
        <references count="3">
          <reference field="8" count="1" selected="0">
            <x v="23"/>
          </reference>
          <reference field="12" count="1" selected="0">
            <x v="112"/>
          </reference>
          <reference field="41" count="1">
            <x v="24"/>
          </reference>
        </references>
      </pivotArea>
    </format>
    <format dxfId="4472">
      <pivotArea dataOnly="0" labelOnly="1" fieldPosition="0">
        <references count="3">
          <reference field="8" count="1" selected="0">
            <x v="23"/>
          </reference>
          <reference field="12" count="1" selected="0">
            <x v="113"/>
          </reference>
          <reference field="41" count="1">
            <x v="11"/>
          </reference>
        </references>
      </pivotArea>
    </format>
    <format dxfId="4471">
      <pivotArea dataOnly="0" labelOnly="1" fieldPosition="0">
        <references count="3">
          <reference field="8" count="1" selected="0">
            <x v="23"/>
          </reference>
          <reference field="12" count="1" selected="0">
            <x v="131"/>
          </reference>
          <reference field="41" count="1">
            <x v="2"/>
          </reference>
        </references>
      </pivotArea>
    </format>
    <format dxfId="4470">
      <pivotArea dataOnly="0" labelOnly="1" fieldPosition="0">
        <references count="3">
          <reference field="8" count="1" selected="0">
            <x v="23"/>
          </reference>
          <reference field="12" count="1" selected="0">
            <x v="138"/>
          </reference>
          <reference field="41" count="1">
            <x v="9"/>
          </reference>
        </references>
      </pivotArea>
    </format>
    <format dxfId="4469">
      <pivotArea dataOnly="0" labelOnly="1" fieldPosition="0">
        <references count="3">
          <reference field="8" count="1" selected="0">
            <x v="23"/>
          </reference>
          <reference field="12" count="1" selected="0">
            <x v="149"/>
          </reference>
          <reference field="41" count="1">
            <x v="86"/>
          </reference>
        </references>
      </pivotArea>
    </format>
    <format dxfId="4468">
      <pivotArea dataOnly="0" labelOnly="1" fieldPosition="0">
        <references count="3">
          <reference field="8" count="1" selected="0">
            <x v="23"/>
          </reference>
          <reference field="12" count="1" selected="0">
            <x v="160"/>
          </reference>
          <reference field="41" count="1">
            <x v="2"/>
          </reference>
        </references>
      </pivotArea>
    </format>
    <format dxfId="4467">
      <pivotArea dataOnly="0" labelOnly="1" fieldPosition="0">
        <references count="3">
          <reference field="8" count="1" selected="0">
            <x v="23"/>
          </reference>
          <reference field="12" count="1" selected="0">
            <x v="186"/>
          </reference>
          <reference field="41" count="1">
            <x v="7"/>
          </reference>
        </references>
      </pivotArea>
    </format>
    <format dxfId="4466">
      <pivotArea dataOnly="0" labelOnly="1" fieldPosition="0">
        <references count="3">
          <reference field="8" count="1" selected="0">
            <x v="23"/>
          </reference>
          <reference field="12" count="1" selected="0">
            <x v="218"/>
          </reference>
          <reference field="41" count="1">
            <x v="21"/>
          </reference>
        </references>
      </pivotArea>
    </format>
    <format dxfId="4465">
      <pivotArea dataOnly="0" labelOnly="1" fieldPosition="0">
        <references count="3">
          <reference field="8" count="1" selected="0">
            <x v="24"/>
          </reference>
          <reference field="12" count="1" selected="0">
            <x v="62"/>
          </reference>
          <reference field="41" count="1">
            <x v="83"/>
          </reference>
        </references>
      </pivotArea>
    </format>
    <format dxfId="4464">
      <pivotArea dataOnly="0" labelOnly="1" fieldPosition="0">
        <references count="3">
          <reference field="8" count="1" selected="0">
            <x v="24"/>
          </reference>
          <reference field="12" count="1" selected="0">
            <x v="65"/>
          </reference>
          <reference field="41" count="1">
            <x v="87"/>
          </reference>
        </references>
      </pivotArea>
    </format>
    <format dxfId="4463">
      <pivotArea dataOnly="0" labelOnly="1" fieldPosition="0">
        <references count="3">
          <reference field="8" count="1" selected="0">
            <x v="24"/>
          </reference>
          <reference field="12" count="1" selected="0">
            <x v="139"/>
          </reference>
          <reference field="41" count="1">
            <x v="56"/>
          </reference>
        </references>
      </pivotArea>
    </format>
    <format dxfId="4462">
      <pivotArea dataOnly="0" labelOnly="1" fieldPosition="0">
        <references count="3">
          <reference field="8" count="1" selected="0">
            <x v="24"/>
          </reference>
          <reference field="12" count="1" selected="0">
            <x v="144"/>
          </reference>
          <reference field="41" count="1">
            <x v="20"/>
          </reference>
        </references>
      </pivotArea>
    </format>
    <format dxfId="4461">
      <pivotArea dataOnly="0" labelOnly="1" fieldPosition="0">
        <references count="3">
          <reference field="8" count="1" selected="0">
            <x v="24"/>
          </reference>
          <reference field="12" count="1" selected="0">
            <x v="156"/>
          </reference>
          <reference field="41" count="1">
            <x v="120"/>
          </reference>
        </references>
      </pivotArea>
    </format>
    <format dxfId="4460">
      <pivotArea dataOnly="0" labelOnly="1" fieldPosition="0">
        <references count="3">
          <reference field="8" count="1" selected="0">
            <x v="24"/>
          </reference>
          <reference field="12" count="1" selected="0">
            <x v="188"/>
          </reference>
          <reference field="41" count="1">
            <x v="92"/>
          </reference>
        </references>
      </pivotArea>
    </format>
    <format dxfId="4459">
      <pivotArea dataOnly="0" labelOnly="1" fieldPosition="0">
        <references count="3">
          <reference field="8" count="1" selected="0">
            <x v="24"/>
          </reference>
          <reference field="12" count="1" selected="0">
            <x v="198"/>
          </reference>
          <reference field="41" count="1">
            <x v="100"/>
          </reference>
        </references>
      </pivotArea>
    </format>
    <format dxfId="4458">
      <pivotArea dataOnly="0" labelOnly="1" fieldPosition="0">
        <references count="3">
          <reference field="8" count="1" selected="0">
            <x v="25"/>
          </reference>
          <reference field="12" count="1" selected="0">
            <x v="145"/>
          </reference>
          <reference field="41" count="1">
            <x v="17"/>
          </reference>
        </references>
      </pivotArea>
    </format>
    <format dxfId="4457">
      <pivotArea dataOnly="0" labelOnly="1" fieldPosition="0">
        <references count="3">
          <reference field="8" count="1" selected="0">
            <x v="26"/>
          </reference>
          <reference field="12" count="1" selected="0">
            <x v="201"/>
          </reference>
          <reference field="41" count="1">
            <x v="62"/>
          </reference>
        </references>
      </pivotArea>
    </format>
    <format dxfId="4456">
      <pivotArea dataOnly="0" labelOnly="1" fieldPosition="0">
        <references count="3">
          <reference field="8" count="1" selected="0">
            <x v="27"/>
          </reference>
          <reference field="12" count="1" selected="0">
            <x v="119"/>
          </reference>
          <reference field="41" count="1">
            <x v="116"/>
          </reference>
        </references>
      </pivotArea>
    </format>
    <format dxfId="4455">
      <pivotArea dataOnly="0" labelOnly="1" fieldPosition="0">
        <references count="3">
          <reference field="8" count="1" selected="0">
            <x v="27"/>
          </reference>
          <reference field="12" count="1" selected="0">
            <x v="178"/>
          </reference>
          <reference field="41" count="1">
            <x v="105"/>
          </reference>
        </references>
      </pivotArea>
    </format>
    <format dxfId="4454">
      <pivotArea dataOnly="0" labelOnly="1" fieldPosition="0">
        <references count="3">
          <reference field="8" count="1" selected="0">
            <x v="27"/>
          </reference>
          <reference field="12" count="1" selected="0">
            <x v="179"/>
          </reference>
          <reference field="41" count="1">
            <x v="110"/>
          </reference>
        </references>
      </pivotArea>
    </format>
    <format dxfId="4453">
      <pivotArea dataOnly="0" labelOnly="1" fieldPosition="0">
        <references count="3">
          <reference field="8" count="1" selected="0">
            <x v="29"/>
          </reference>
          <reference field="12" count="1" selected="0">
            <x v="106"/>
          </reference>
          <reference field="41" count="1">
            <x v="95"/>
          </reference>
        </references>
      </pivotArea>
    </format>
    <format dxfId="4452">
      <pivotArea dataOnly="0" labelOnly="1" fieldPosition="0">
        <references count="3">
          <reference field="8" count="1" selected="0">
            <x v="30"/>
          </reference>
          <reference field="12" count="1" selected="0">
            <x v="41"/>
          </reference>
          <reference field="41" count="1">
            <x v="2"/>
          </reference>
        </references>
      </pivotArea>
    </format>
    <format dxfId="4451">
      <pivotArea dataOnly="0" labelOnly="1" fieldPosition="0">
        <references count="3">
          <reference field="8" count="1" selected="0">
            <x v="30"/>
          </reference>
          <reference field="12" count="1" selected="0">
            <x v="54"/>
          </reference>
          <reference field="41" count="1">
            <x v="2"/>
          </reference>
        </references>
      </pivotArea>
    </format>
    <format dxfId="4450">
      <pivotArea dataOnly="0" labelOnly="1" fieldPosition="0">
        <references count="3">
          <reference field="8" count="1" selected="0">
            <x v="33"/>
          </reference>
          <reference field="12" count="1" selected="0">
            <x v="3"/>
          </reference>
          <reference field="41" count="1">
            <x v="41"/>
          </reference>
        </references>
      </pivotArea>
    </format>
    <format dxfId="4449">
      <pivotArea dataOnly="0" labelOnly="1" fieldPosition="0">
        <references count="3">
          <reference field="8" count="1" selected="0">
            <x v="33"/>
          </reference>
          <reference field="12" count="1" selected="0">
            <x v="161"/>
          </reference>
          <reference field="41" count="1">
            <x v="59"/>
          </reference>
        </references>
      </pivotArea>
    </format>
    <format dxfId="4448">
      <pivotArea dataOnly="0" labelOnly="1" fieldPosition="0">
        <references count="3">
          <reference field="8" count="1" selected="0">
            <x v="34"/>
          </reference>
          <reference field="12" count="1" selected="0">
            <x v="137"/>
          </reference>
          <reference field="41" count="1">
            <x v="2"/>
          </reference>
        </references>
      </pivotArea>
    </format>
    <format dxfId="4447">
      <pivotArea dataOnly="0" labelOnly="1" fieldPosition="0">
        <references count="3">
          <reference field="8" count="1" selected="0">
            <x v="34"/>
          </reference>
          <reference field="12" count="1" selected="0">
            <x v="217"/>
          </reference>
          <reference field="41" count="1">
            <x v="2"/>
          </reference>
        </references>
      </pivotArea>
    </format>
    <format dxfId="4446">
      <pivotArea dataOnly="0" labelOnly="1" fieldPosition="0">
        <references count="3">
          <reference field="8" count="1" selected="0">
            <x v="35"/>
          </reference>
          <reference field="12" count="1" selected="0">
            <x v="123"/>
          </reference>
          <reference field="41" count="1">
            <x v="90"/>
          </reference>
        </references>
      </pivotArea>
    </format>
    <format dxfId="4445">
      <pivotArea dataOnly="0" labelOnly="1" fieldPosition="0">
        <references count="3">
          <reference field="8" count="1" selected="0">
            <x v="35"/>
          </reference>
          <reference field="12" count="1" selected="0">
            <x v="175"/>
          </reference>
          <reference field="41" count="1">
            <x v="15"/>
          </reference>
        </references>
      </pivotArea>
    </format>
    <format dxfId="4444">
      <pivotArea dataOnly="0" labelOnly="1" fieldPosition="0">
        <references count="3">
          <reference field="8" count="1" selected="0">
            <x v="36"/>
          </reference>
          <reference field="12" count="1" selected="0">
            <x v="5"/>
          </reference>
          <reference field="41" count="1">
            <x v="94"/>
          </reference>
        </references>
      </pivotArea>
    </format>
    <format dxfId="4443">
      <pivotArea dataOnly="0" labelOnly="1" fieldPosition="0">
        <references count="3">
          <reference field="8" count="1" selected="0">
            <x v="36"/>
          </reference>
          <reference field="12" count="1" selected="0">
            <x v="6"/>
          </reference>
          <reference field="41" count="1">
            <x v="85"/>
          </reference>
        </references>
      </pivotArea>
    </format>
    <format dxfId="4442">
      <pivotArea dataOnly="0" labelOnly="1" fieldPosition="0">
        <references count="3">
          <reference field="8" count="1" selected="0">
            <x v="36"/>
          </reference>
          <reference field="12" count="1" selected="0">
            <x v="7"/>
          </reference>
          <reference field="41" count="1">
            <x v="64"/>
          </reference>
        </references>
      </pivotArea>
    </format>
    <format dxfId="4441">
      <pivotArea dataOnly="0" labelOnly="1" fieldPosition="0">
        <references count="3">
          <reference field="8" count="1" selected="0">
            <x v="36"/>
          </reference>
          <reference field="12" count="1" selected="0">
            <x v="9"/>
          </reference>
          <reference field="41" count="1">
            <x v="61"/>
          </reference>
        </references>
      </pivotArea>
    </format>
    <format dxfId="4440">
      <pivotArea dataOnly="0" labelOnly="1" fieldPosition="0">
        <references count="3">
          <reference field="8" count="1" selected="0">
            <x v="36"/>
          </reference>
          <reference field="12" count="1" selected="0">
            <x v="43"/>
          </reference>
          <reference field="41" count="1">
            <x v="108"/>
          </reference>
        </references>
      </pivotArea>
    </format>
    <format dxfId="4439">
      <pivotArea dataOnly="0" labelOnly="1" fieldPosition="0">
        <references count="3">
          <reference field="8" count="1" selected="0">
            <x v="36"/>
          </reference>
          <reference field="12" count="1" selected="0">
            <x v="108"/>
          </reference>
          <reference field="41" count="1">
            <x v="34"/>
          </reference>
        </references>
      </pivotArea>
    </format>
    <format dxfId="4438">
      <pivotArea dataOnly="0" labelOnly="1" fieldPosition="0">
        <references count="3">
          <reference field="8" count="1" selected="0">
            <x v="36"/>
          </reference>
          <reference field="12" count="1" selected="0">
            <x v="116"/>
          </reference>
          <reference field="41" count="1">
            <x v="39"/>
          </reference>
        </references>
      </pivotArea>
    </format>
    <format dxfId="4437">
      <pivotArea dataOnly="0" labelOnly="1" fieldPosition="0">
        <references count="3">
          <reference field="8" count="1" selected="0">
            <x v="36"/>
          </reference>
          <reference field="12" count="1" selected="0">
            <x v="190"/>
          </reference>
          <reference field="41" count="1">
            <x v="2"/>
          </reference>
        </references>
      </pivotArea>
    </format>
    <format dxfId="4436">
      <pivotArea dataOnly="0" labelOnly="1" fieldPosition="0">
        <references count="3">
          <reference field="8" count="1" selected="0">
            <x v="36"/>
          </reference>
          <reference field="12" count="1" selected="0">
            <x v="191"/>
          </reference>
          <reference field="41" count="1">
            <x v="63"/>
          </reference>
        </references>
      </pivotArea>
    </format>
    <format dxfId="4435">
      <pivotArea dataOnly="0" labelOnly="1" fieldPosition="0">
        <references count="3">
          <reference field="8" count="1" selected="0">
            <x v="36"/>
          </reference>
          <reference field="12" count="1" selected="0">
            <x v="192"/>
          </reference>
          <reference field="41" count="1">
            <x v="109"/>
          </reference>
        </references>
      </pivotArea>
    </format>
    <format dxfId="4434">
      <pivotArea dataOnly="0" labelOnly="1" fieldPosition="0">
        <references count="3">
          <reference field="8" count="1" selected="0">
            <x v="36"/>
          </reference>
          <reference field="12" count="1" selected="0">
            <x v="227"/>
          </reference>
          <reference field="41" count="1">
            <x v="64"/>
          </reference>
        </references>
      </pivotArea>
    </format>
    <format dxfId="4433">
      <pivotArea dataOnly="0" labelOnly="1" fieldPosition="0">
        <references count="3">
          <reference field="8" count="1" selected="0">
            <x v="37"/>
          </reference>
          <reference field="12" count="1" selected="0">
            <x v="210"/>
          </reference>
          <reference field="41" count="1">
            <x v="46"/>
          </reference>
        </references>
      </pivotArea>
    </format>
    <format dxfId="4432">
      <pivotArea dataOnly="0" labelOnly="1" fieldPosition="0">
        <references count="3">
          <reference field="8" count="1" selected="0">
            <x v="0"/>
          </reference>
          <reference field="12" count="1" selected="0">
            <x v="146"/>
          </reference>
          <reference field="41" count="1">
            <x v="49"/>
          </reference>
        </references>
      </pivotArea>
    </format>
    <format dxfId="4431">
      <pivotArea dataOnly="0" labelOnly="1" fieldPosition="0">
        <references count="3">
          <reference field="8" count="1" selected="0">
            <x v="1"/>
          </reference>
          <reference field="12" count="1" selected="0">
            <x v="31"/>
          </reference>
          <reference field="41" count="1">
            <x v="64"/>
          </reference>
        </references>
      </pivotArea>
    </format>
    <format dxfId="4430">
      <pivotArea dataOnly="0" labelOnly="1" fieldPosition="0">
        <references count="3">
          <reference field="8" count="1" selected="0">
            <x v="1"/>
          </reference>
          <reference field="12" count="1" selected="0">
            <x v="164"/>
          </reference>
          <reference field="41" count="1">
            <x v="122"/>
          </reference>
        </references>
      </pivotArea>
    </format>
    <format dxfId="4429">
      <pivotArea dataOnly="0" labelOnly="1" fieldPosition="0">
        <references count="3">
          <reference field="8" count="1" selected="0">
            <x v="1"/>
          </reference>
          <reference field="12" count="1" selected="0">
            <x v="165"/>
          </reference>
          <reference field="41" count="1">
            <x v="123"/>
          </reference>
        </references>
      </pivotArea>
    </format>
    <format dxfId="4428">
      <pivotArea dataOnly="0" labelOnly="1" fieldPosition="0">
        <references count="3">
          <reference field="8" count="1" selected="0">
            <x v="1"/>
          </reference>
          <reference field="12" count="1" selected="0">
            <x v="181"/>
          </reference>
          <reference field="41" count="1">
            <x v="66"/>
          </reference>
        </references>
      </pivotArea>
    </format>
    <format dxfId="4427">
      <pivotArea dataOnly="0" labelOnly="1" fieldPosition="0">
        <references count="3">
          <reference field="8" count="1" selected="0">
            <x v="1"/>
          </reference>
          <reference field="12" count="1" selected="0">
            <x v="182"/>
          </reference>
          <reference field="41" count="1">
            <x v="67"/>
          </reference>
        </references>
      </pivotArea>
    </format>
    <format dxfId="4426">
      <pivotArea dataOnly="0" labelOnly="1" fieldPosition="0">
        <references count="3">
          <reference field="8" count="1" selected="0">
            <x v="1"/>
          </reference>
          <reference field="12" count="1" selected="0">
            <x v="195"/>
          </reference>
          <reference field="41" count="1">
            <x v="64"/>
          </reference>
        </references>
      </pivotArea>
    </format>
    <format dxfId="4425">
      <pivotArea dataOnly="0" labelOnly="1" fieldPosition="0">
        <references count="3">
          <reference field="8" count="1" selected="0">
            <x v="2"/>
          </reference>
          <reference field="12" count="1" selected="0">
            <x v="71"/>
          </reference>
          <reference field="41" count="1">
            <x v="42"/>
          </reference>
        </references>
      </pivotArea>
    </format>
    <format dxfId="4424">
      <pivotArea dataOnly="0" labelOnly="1" fieldPosition="0">
        <references count="3">
          <reference field="8" count="1" selected="0">
            <x v="3"/>
          </reference>
          <reference field="12" count="1" selected="0">
            <x v="151"/>
          </reference>
          <reference field="41" count="1">
            <x v="22"/>
          </reference>
        </references>
      </pivotArea>
    </format>
    <format dxfId="4423">
      <pivotArea dataOnly="0" labelOnly="1" fieldPosition="0">
        <references count="3">
          <reference field="8" count="1" selected="0">
            <x v="3"/>
          </reference>
          <reference field="12" count="1" selected="0">
            <x v="166"/>
          </reference>
          <reference field="41" count="1">
            <x v="32"/>
          </reference>
        </references>
      </pivotArea>
    </format>
    <format dxfId="4422">
      <pivotArea dataOnly="0" labelOnly="1" fieldPosition="0">
        <references count="3">
          <reference field="8" count="1" selected="0">
            <x v="3"/>
          </reference>
          <reference field="12" count="1" selected="0">
            <x v="167"/>
          </reference>
          <reference field="41" count="1">
            <x v="26"/>
          </reference>
        </references>
      </pivotArea>
    </format>
    <format dxfId="4421">
      <pivotArea dataOnly="0" labelOnly="1" fieldPosition="0">
        <references count="3">
          <reference field="8" count="1" selected="0">
            <x v="3"/>
          </reference>
          <reference field="12" count="1" selected="0">
            <x v="171"/>
          </reference>
          <reference field="41" count="1">
            <x v="64"/>
          </reference>
        </references>
      </pivotArea>
    </format>
    <format dxfId="4420">
      <pivotArea dataOnly="0" labelOnly="1" fieldPosition="0">
        <references count="3">
          <reference field="8" count="1" selected="0">
            <x v="3"/>
          </reference>
          <reference field="12" count="1" selected="0">
            <x v="172"/>
          </reference>
          <reference field="41" count="1">
            <x v="14"/>
          </reference>
        </references>
      </pivotArea>
    </format>
    <format dxfId="4419">
      <pivotArea dataOnly="0" labelOnly="1" fieldPosition="0">
        <references count="3">
          <reference field="8" count="1" selected="0">
            <x v="4"/>
          </reference>
          <reference field="12" count="1" selected="0">
            <x v="109"/>
          </reference>
          <reference field="41" count="1">
            <x v="53"/>
          </reference>
        </references>
      </pivotArea>
    </format>
    <format dxfId="4418">
      <pivotArea dataOnly="0" labelOnly="1" fieldPosition="0">
        <references count="3">
          <reference field="8" count="1" selected="0">
            <x v="4"/>
          </reference>
          <reference field="12" count="1" selected="0">
            <x v="173"/>
          </reference>
          <reference field="41" count="1">
            <x v="30"/>
          </reference>
        </references>
      </pivotArea>
    </format>
    <format dxfId="4417">
      <pivotArea dataOnly="0" labelOnly="1" fieldPosition="0">
        <references count="3">
          <reference field="8" count="1" selected="0">
            <x v="5"/>
          </reference>
          <reference field="12" count="1" selected="0">
            <x v="213"/>
          </reference>
          <reference field="41" count="1">
            <x v="47"/>
          </reference>
        </references>
      </pivotArea>
    </format>
    <format dxfId="4416">
      <pivotArea dataOnly="0" labelOnly="1" fieldPosition="0">
        <references count="3">
          <reference field="8" count="1" selected="0">
            <x v="6"/>
          </reference>
          <reference field="12" count="1" selected="0">
            <x v="14"/>
          </reference>
          <reference field="41" count="1">
            <x v="65"/>
          </reference>
        </references>
      </pivotArea>
    </format>
    <format dxfId="4415">
      <pivotArea dataOnly="0" labelOnly="1" fieldPosition="0">
        <references count="3">
          <reference field="8" count="1" selected="0">
            <x v="6"/>
          </reference>
          <reference field="12" count="1" selected="0">
            <x v="55"/>
          </reference>
          <reference field="41" count="1">
            <x v="64"/>
          </reference>
        </references>
      </pivotArea>
    </format>
    <format dxfId="4414">
      <pivotArea dataOnly="0" labelOnly="1" fieldPosition="0">
        <references count="3">
          <reference field="8" count="1" selected="0">
            <x v="8"/>
          </reference>
          <reference field="12" count="1" selected="0">
            <x v="24"/>
          </reference>
          <reference field="41" count="1">
            <x v="64"/>
          </reference>
        </references>
      </pivotArea>
    </format>
    <format dxfId="4413">
      <pivotArea dataOnly="0" labelOnly="1" fieldPosition="0">
        <references count="3">
          <reference field="8" count="1" selected="0">
            <x v="8"/>
          </reference>
          <reference field="12" count="1" selected="0">
            <x v="105"/>
          </reference>
          <reference field="41" count="1">
            <x v="64"/>
          </reference>
        </references>
      </pivotArea>
    </format>
    <format dxfId="4412">
      <pivotArea dataOnly="0" labelOnly="1" fieldPosition="0">
        <references count="3">
          <reference field="8" count="1" selected="0">
            <x v="8"/>
          </reference>
          <reference field="12" count="1" selected="0">
            <x v="220"/>
          </reference>
          <reference field="41" count="1">
            <x v="2"/>
          </reference>
        </references>
      </pivotArea>
    </format>
    <format dxfId="4411">
      <pivotArea dataOnly="0" labelOnly="1" fieldPosition="0">
        <references count="3">
          <reference field="8" count="1" selected="0">
            <x v="9"/>
          </reference>
          <reference field="12" count="1" selected="0">
            <x v="180"/>
          </reference>
          <reference field="41" count="1">
            <x v="106"/>
          </reference>
        </references>
      </pivotArea>
    </format>
    <format dxfId="4410">
      <pivotArea dataOnly="0" labelOnly="1" fieldPosition="0">
        <references count="3">
          <reference field="8" count="1" selected="0">
            <x v="10"/>
          </reference>
          <reference field="12" count="1" selected="0">
            <x v="110"/>
          </reference>
          <reference field="41" count="1">
            <x v="31"/>
          </reference>
        </references>
      </pivotArea>
    </format>
    <format dxfId="4409">
      <pivotArea dataOnly="0" labelOnly="1" fieldPosition="0">
        <references count="3">
          <reference field="8" count="1" selected="0">
            <x v="10"/>
          </reference>
          <reference field="12" count="1" selected="0">
            <x v="133"/>
          </reference>
          <reference field="41" count="1">
            <x v="64"/>
          </reference>
        </references>
      </pivotArea>
    </format>
    <format dxfId="4408">
      <pivotArea dataOnly="0" labelOnly="1" fieldPosition="0">
        <references count="3">
          <reference field="8" count="1" selected="0">
            <x v="10"/>
          </reference>
          <reference field="12" count="1" selected="0">
            <x v="193"/>
          </reference>
          <reference field="41" count="1">
            <x v="102"/>
          </reference>
        </references>
      </pivotArea>
    </format>
    <format dxfId="4407">
      <pivotArea dataOnly="0" labelOnly="1" fieldPosition="0">
        <references count="3">
          <reference field="8" count="1" selected="0">
            <x v="11"/>
          </reference>
          <reference field="12" count="1" selected="0">
            <x v="83"/>
          </reference>
          <reference field="41" count="1">
            <x v="64"/>
          </reference>
        </references>
      </pivotArea>
    </format>
    <format dxfId="4406">
      <pivotArea dataOnly="0" labelOnly="1" fieldPosition="0">
        <references count="3">
          <reference field="8" count="1" selected="0">
            <x v="11"/>
          </reference>
          <reference field="12" count="1" selected="0">
            <x v="90"/>
          </reference>
          <reference field="41" count="1">
            <x v="2"/>
          </reference>
        </references>
      </pivotArea>
    </format>
    <format dxfId="4405">
      <pivotArea dataOnly="0" labelOnly="1" fieldPosition="0">
        <references count="3">
          <reference field="8" count="1" selected="0">
            <x v="12"/>
          </reference>
          <reference field="12" count="1" selected="0">
            <x v="177"/>
          </reference>
          <reference field="41" count="1">
            <x v="2"/>
          </reference>
        </references>
      </pivotArea>
    </format>
    <format dxfId="4404">
      <pivotArea dataOnly="0" labelOnly="1" fieldPosition="0">
        <references count="3">
          <reference field="8" count="1" selected="0">
            <x v="13"/>
          </reference>
          <reference field="12" count="1" selected="0">
            <x v="159"/>
          </reference>
          <reference field="41" count="1">
            <x v="2"/>
          </reference>
        </references>
      </pivotArea>
    </format>
    <format dxfId="4403">
      <pivotArea dataOnly="0" labelOnly="1" fieldPosition="0">
        <references count="3">
          <reference field="8" count="1" selected="0">
            <x v="14"/>
          </reference>
          <reference field="12" count="1" selected="0">
            <x v="8"/>
          </reference>
          <reference field="41" count="1">
            <x v="111"/>
          </reference>
        </references>
      </pivotArea>
    </format>
    <format dxfId="4402">
      <pivotArea dataOnly="0" labelOnly="1" fieldPosition="0">
        <references count="3">
          <reference field="8" count="1" selected="0">
            <x v="14"/>
          </reference>
          <reference field="12" count="1" selected="0">
            <x v="21"/>
          </reference>
          <reference field="41" count="1">
            <x v="115"/>
          </reference>
        </references>
      </pivotArea>
    </format>
    <format dxfId="4401">
      <pivotArea dataOnly="0" labelOnly="1" fieldPosition="0">
        <references count="3">
          <reference field="8" count="1" selected="0">
            <x v="14"/>
          </reference>
          <reference field="12" count="1" selected="0">
            <x v="22"/>
          </reference>
          <reference field="41" count="1">
            <x v="113"/>
          </reference>
        </references>
      </pivotArea>
    </format>
    <format dxfId="4400">
      <pivotArea dataOnly="0" labelOnly="1" fieldPosition="0">
        <references count="3">
          <reference field="8" count="1" selected="0">
            <x v="14"/>
          </reference>
          <reference field="12" count="1" selected="0">
            <x v="25"/>
          </reference>
          <reference field="41" count="1">
            <x v="25"/>
          </reference>
        </references>
      </pivotArea>
    </format>
    <format dxfId="4399">
      <pivotArea dataOnly="0" labelOnly="1" fieldPosition="0">
        <references count="3">
          <reference field="8" count="1" selected="0">
            <x v="14"/>
          </reference>
          <reference field="12" count="1" selected="0">
            <x v="29"/>
          </reference>
          <reference field="41" count="1">
            <x v="115"/>
          </reference>
        </references>
      </pivotArea>
    </format>
    <format dxfId="4398">
      <pivotArea dataOnly="0" labelOnly="1" fieldPosition="0">
        <references count="3">
          <reference field="8" count="1" selected="0">
            <x v="14"/>
          </reference>
          <reference field="12" count="1" selected="0">
            <x v="46"/>
          </reference>
          <reference field="41" count="1">
            <x v="1"/>
          </reference>
        </references>
      </pivotArea>
    </format>
    <format dxfId="4397">
      <pivotArea dataOnly="0" labelOnly="1" fieldPosition="0">
        <references count="3">
          <reference field="8" count="1" selected="0">
            <x v="14"/>
          </reference>
          <reference field="12" count="1" selected="0">
            <x v="61"/>
          </reference>
          <reference field="41" count="1">
            <x v="40"/>
          </reference>
        </references>
      </pivotArea>
    </format>
    <format dxfId="4396">
      <pivotArea dataOnly="0" labelOnly="1" fieldPosition="0">
        <references count="3">
          <reference field="8" count="1" selected="0">
            <x v="14"/>
          </reference>
          <reference field="12" count="1" selected="0">
            <x v="100"/>
          </reference>
          <reference field="41" count="1">
            <x v="79"/>
          </reference>
        </references>
      </pivotArea>
    </format>
    <format dxfId="4395">
      <pivotArea dataOnly="0" labelOnly="1" fieldPosition="0">
        <references count="3">
          <reference field="8" count="1" selected="0">
            <x v="14"/>
          </reference>
          <reference field="12" count="1" selected="0">
            <x v="117"/>
          </reference>
          <reference field="41" count="1">
            <x v="105"/>
          </reference>
        </references>
      </pivotArea>
    </format>
    <format dxfId="4394">
      <pivotArea dataOnly="0" labelOnly="1" fieldPosition="0">
        <references count="3">
          <reference field="8" count="1" selected="0">
            <x v="14"/>
          </reference>
          <reference field="12" count="1" selected="0">
            <x v="118"/>
          </reference>
          <reference field="41" count="1">
            <x v="115"/>
          </reference>
        </references>
      </pivotArea>
    </format>
    <format dxfId="4393">
      <pivotArea dataOnly="0" labelOnly="1" fieldPosition="0">
        <references count="3">
          <reference field="8" count="1" selected="0">
            <x v="14"/>
          </reference>
          <reference field="12" count="1" selected="0">
            <x v="121"/>
          </reference>
          <reference field="41" count="1">
            <x v="70"/>
          </reference>
        </references>
      </pivotArea>
    </format>
    <format dxfId="4392">
      <pivotArea dataOnly="0" labelOnly="1" fieldPosition="0">
        <references count="3">
          <reference field="8" count="1" selected="0">
            <x v="14"/>
          </reference>
          <reference field="12" count="1" selected="0">
            <x v="124"/>
          </reference>
          <reference field="41" count="1">
            <x v="60"/>
          </reference>
        </references>
      </pivotArea>
    </format>
    <format dxfId="4391">
      <pivotArea dataOnly="0" labelOnly="1" fieldPosition="0">
        <references count="3">
          <reference field="8" count="1" selected="0">
            <x v="14"/>
          </reference>
          <reference field="12" count="1" selected="0">
            <x v="148"/>
          </reference>
          <reference field="41" count="1">
            <x v="110"/>
          </reference>
        </references>
      </pivotArea>
    </format>
    <format dxfId="4390">
      <pivotArea dataOnly="0" labelOnly="1" fieldPosition="0">
        <references count="3">
          <reference field="8" count="1" selected="0">
            <x v="14"/>
          </reference>
          <reference field="12" count="1" selected="0">
            <x v="168"/>
          </reference>
          <reference field="41" count="1">
            <x v="45"/>
          </reference>
        </references>
      </pivotArea>
    </format>
    <format dxfId="4389">
      <pivotArea dataOnly="0" labelOnly="1" fieldPosition="0">
        <references count="3">
          <reference field="8" count="1" selected="0">
            <x v="14"/>
          </reference>
          <reference field="12" count="1" selected="0">
            <x v="170"/>
          </reference>
          <reference field="41" count="1">
            <x v="33"/>
          </reference>
        </references>
      </pivotArea>
    </format>
    <format dxfId="4388">
      <pivotArea dataOnly="0" labelOnly="1" fieldPosition="0">
        <references count="3">
          <reference field="8" count="1" selected="0">
            <x v="14"/>
          </reference>
          <reference field="12" count="1" selected="0">
            <x v="176"/>
          </reference>
          <reference field="41" count="1">
            <x v="71"/>
          </reference>
        </references>
      </pivotArea>
    </format>
    <format dxfId="4387">
      <pivotArea dataOnly="0" labelOnly="1" fieldPosition="0">
        <references count="3">
          <reference field="8" count="1" selected="0">
            <x v="15"/>
          </reference>
          <reference field="12" count="1" selected="0">
            <x v="18"/>
          </reference>
          <reference field="41" count="1">
            <x v="2"/>
          </reference>
        </references>
      </pivotArea>
    </format>
    <format dxfId="4386">
      <pivotArea dataOnly="0" labelOnly="1" fieldPosition="0">
        <references count="3">
          <reference field="8" count="1" selected="0">
            <x v="15"/>
          </reference>
          <reference field="12" count="1" selected="0">
            <x v="19"/>
          </reference>
          <reference field="41" count="1">
            <x v="2"/>
          </reference>
        </references>
      </pivotArea>
    </format>
    <format dxfId="4385">
      <pivotArea dataOnly="0" labelOnly="1" fieldPosition="0">
        <references count="3">
          <reference field="8" count="1" selected="0">
            <x v="15"/>
          </reference>
          <reference field="12" count="1" selected="0">
            <x v="20"/>
          </reference>
          <reference field="41" count="1">
            <x v="19"/>
          </reference>
        </references>
      </pivotArea>
    </format>
    <format dxfId="4384">
      <pivotArea dataOnly="0" labelOnly="1" fieldPosition="0">
        <references count="3">
          <reference field="8" count="1" selected="0">
            <x v="15"/>
          </reference>
          <reference field="12" count="1" selected="0">
            <x v="23"/>
          </reference>
          <reference field="41" count="1">
            <x v="2"/>
          </reference>
        </references>
      </pivotArea>
    </format>
    <format dxfId="4383">
      <pivotArea dataOnly="0" labelOnly="1" fieldPosition="0">
        <references count="3">
          <reference field="8" count="1" selected="0">
            <x v="15"/>
          </reference>
          <reference field="12" count="1" selected="0">
            <x v="114"/>
          </reference>
          <reference field="41" count="1">
            <x v="2"/>
          </reference>
        </references>
      </pivotArea>
    </format>
    <format dxfId="4382">
      <pivotArea dataOnly="0" labelOnly="1" fieldPosition="0">
        <references count="3">
          <reference field="8" count="1" selected="0">
            <x v="15"/>
          </reference>
          <reference field="12" count="1" selected="0">
            <x v="115"/>
          </reference>
          <reference field="41" count="1">
            <x v="64"/>
          </reference>
        </references>
      </pivotArea>
    </format>
    <format dxfId="4381">
      <pivotArea dataOnly="0" labelOnly="1" fieldPosition="0">
        <references count="3">
          <reference field="8" count="1" selected="0">
            <x v="15"/>
          </reference>
          <reference field="12" count="1" selected="0">
            <x v="127"/>
          </reference>
          <reference field="41" count="1">
            <x v="2"/>
          </reference>
        </references>
      </pivotArea>
    </format>
    <format dxfId="4380">
      <pivotArea dataOnly="0" labelOnly="1" fieldPosition="0">
        <references count="3">
          <reference field="8" count="1" selected="0">
            <x v="15"/>
          </reference>
          <reference field="12" count="1" selected="0">
            <x v="134"/>
          </reference>
          <reference field="41" count="1">
            <x v="2"/>
          </reference>
        </references>
      </pivotArea>
    </format>
    <format dxfId="4379">
      <pivotArea dataOnly="0" labelOnly="1" fieldPosition="0">
        <references count="3">
          <reference field="8" count="1" selected="0">
            <x v="15"/>
          </reference>
          <reference field="12" count="1" selected="0">
            <x v="135"/>
          </reference>
          <reference field="41" count="1">
            <x v="2"/>
          </reference>
        </references>
      </pivotArea>
    </format>
    <format dxfId="4378">
      <pivotArea dataOnly="0" labelOnly="1" fieldPosition="0">
        <references count="3">
          <reference field="8" count="1" selected="0">
            <x v="15"/>
          </reference>
          <reference field="12" count="1" selected="0">
            <x v="153"/>
          </reference>
          <reference field="41" count="1">
            <x v="2"/>
          </reference>
        </references>
      </pivotArea>
    </format>
    <format dxfId="4377">
      <pivotArea dataOnly="0" labelOnly="1" fieldPosition="0">
        <references count="3">
          <reference field="8" count="1" selected="0">
            <x v="15"/>
          </reference>
          <reference field="12" count="1" selected="0">
            <x v="154"/>
          </reference>
          <reference field="41" count="1">
            <x v="2"/>
          </reference>
        </references>
      </pivotArea>
    </format>
    <format dxfId="4376">
      <pivotArea dataOnly="0" labelOnly="1" fieldPosition="0">
        <references count="3">
          <reference field="8" count="1" selected="0">
            <x v="15"/>
          </reference>
          <reference field="12" count="1" selected="0">
            <x v="155"/>
          </reference>
          <reference field="41" count="1">
            <x v="2"/>
          </reference>
        </references>
      </pivotArea>
    </format>
    <format dxfId="4375">
      <pivotArea dataOnly="0" labelOnly="1" fieldPosition="0">
        <references count="3">
          <reference field="8" count="1" selected="0">
            <x v="15"/>
          </reference>
          <reference field="12" count="1" selected="0">
            <x v="199"/>
          </reference>
          <reference field="41" count="1">
            <x v="64"/>
          </reference>
        </references>
      </pivotArea>
    </format>
    <format dxfId="4374">
      <pivotArea dataOnly="0" labelOnly="1" fieldPosition="0">
        <references count="3">
          <reference field="8" count="1" selected="0">
            <x v="15"/>
          </reference>
          <reference field="12" count="1" selected="0">
            <x v="203"/>
          </reference>
          <reference field="41" count="1">
            <x v="64"/>
          </reference>
        </references>
      </pivotArea>
    </format>
    <format dxfId="4373">
      <pivotArea dataOnly="0" labelOnly="1" fieldPosition="0">
        <references count="3">
          <reference field="8" count="1" selected="0">
            <x v="16"/>
          </reference>
          <reference field="12" count="1" selected="0">
            <x v="0"/>
          </reference>
          <reference field="41" count="1">
            <x v="101"/>
          </reference>
        </references>
      </pivotArea>
    </format>
    <format dxfId="4372">
      <pivotArea dataOnly="0" labelOnly="1" fieldPosition="0">
        <references count="3">
          <reference field="8" count="1" selected="0">
            <x v="16"/>
          </reference>
          <reference field="12" count="1" selected="0">
            <x v="2"/>
          </reference>
          <reference field="41" count="1">
            <x v="58"/>
          </reference>
        </references>
      </pivotArea>
    </format>
    <format dxfId="4371">
      <pivotArea dataOnly="0" labelOnly="1" fieldPosition="0">
        <references count="3">
          <reference field="8" count="1" selected="0">
            <x v="16"/>
          </reference>
          <reference field="12" count="1" selected="0">
            <x v="10"/>
          </reference>
          <reference field="41" count="1">
            <x v="82"/>
          </reference>
        </references>
      </pivotArea>
    </format>
    <format dxfId="4370">
      <pivotArea dataOnly="0" labelOnly="1" fieldPosition="0">
        <references count="3">
          <reference field="8" count="1" selected="0">
            <x v="16"/>
          </reference>
          <reference field="12" count="1" selected="0">
            <x v="11"/>
          </reference>
          <reference field="41" count="1">
            <x v="107"/>
          </reference>
        </references>
      </pivotArea>
    </format>
    <format dxfId="4369">
      <pivotArea dataOnly="0" labelOnly="1" fieldPosition="0">
        <references count="3">
          <reference field="8" count="1" selected="0">
            <x v="16"/>
          </reference>
          <reference field="12" count="1" selected="0">
            <x v="73"/>
          </reference>
          <reference field="41" count="1">
            <x v="54"/>
          </reference>
        </references>
      </pivotArea>
    </format>
    <format dxfId="4368">
      <pivotArea dataOnly="0" labelOnly="1" fieldPosition="0">
        <references count="3">
          <reference field="8" count="1" selected="0">
            <x v="16"/>
          </reference>
          <reference field="12" count="1" selected="0">
            <x v="74"/>
          </reference>
          <reference field="41" count="1">
            <x v="54"/>
          </reference>
        </references>
      </pivotArea>
    </format>
    <format dxfId="4367">
      <pivotArea dataOnly="0" labelOnly="1" fieldPosition="0">
        <references count="3">
          <reference field="8" count="1" selected="0">
            <x v="16"/>
          </reference>
          <reference field="12" count="1" selected="0">
            <x v="75"/>
          </reference>
          <reference field="41" count="1">
            <x v="16"/>
          </reference>
        </references>
      </pivotArea>
    </format>
    <format dxfId="4366">
      <pivotArea dataOnly="0" labelOnly="1" fieldPosition="0">
        <references count="3">
          <reference field="8" count="1" selected="0">
            <x v="17"/>
          </reference>
          <reference field="12" count="1" selected="0">
            <x v="99"/>
          </reference>
          <reference field="41" count="1">
            <x v="64"/>
          </reference>
        </references>
      </pivotArea>
    </format>
    <format dxfId="4365">
      <pivotArea dataOnly="0" labelOnly="1" fieldPosition="0">
        <references count="3">
          <reference field="8" count="1" selected="0">
            <x v="17"/>
          </reference>
          <reference field="12" count="1" selected="0">
            <x v="187"/>
          </reference>
          <reference field="41" count="1">
            <x v="38"/>
          </reference>
        </references>
      </pivotArea>
    </format>
    <format dxfId="4364">
      <pivotArea dataOnly="0" labelOnly="1" fieldPosition="0">
        <references count="3">
          <reference field="8" count="1" selected="0">
            <x v="17"/>
          </reference>
          <reference field="12" count="1" selected="0">
            <x v="211"/>
          </reference>
          <reference field="41" count="1">
            <x v="0"/>
          </reference>
        </references>
      </pivotArea>
    </format>
    <format dxfId="4363">
      <pivotArea dataOnly="0" labelOnly="1" fieldPosition="0">
        <references count="3">
          <reference field="8" count="1" selected="0">
            <x v="18"/>
          </reference>
          <reference field="12" count="1" selected="0">
            <x v="26"/>
          </reference>
          <reference field="41" count="1">
            <x v="2"/>
          </reference>
        </references>
      </pivotArea>
    </format>
    <format dxfId="4362">
      <pivotArea dataOnly="0" labelOnly="1" fieldPosition="0">
        <references count="3">
          <reference field="8" count="1" selected="0">
            <x v="18"/>
          </reference>
          <reference field="12" count="1" selected="0">
            <x v="84"/>
          </reference>
          <reference field="41" count="1">
            <x v="78"/>
          </reference>
        </references>
      </pivotArea>
    </format>
    <format dxfId="4361">
      <pivotArea dataOnly="0" labelOnly="1" fieldPosition="0">
        <references count="3">
          <reference field="8" count="1" selected="0">
            <x v="19"/>
          </reference>
          <reference field="12" count="1" selected="0">
            <x v="17"/>
          </reference>
          <reference field="41" count="1">
            <x v="64"/>
          </reference>
        </references>
      </pivotArea>
    </format>
    <format dxfId="4360">
      <pivotArea dataOnly="0" labelOnly="1" fieldPosition="0">
        <references count="3">
          <reference field="8" count="1" selected="0">
            <x v="19"/>
          </reference>
          <reference field="12" count="1" selected="0">
            <x v="47"/>
          </reference>
          <reference field="41" count="1">
            <x v="118"/>
          </reference>
        </references>
      </pivotArea>
    </format>
    <format dxfId="4359">
      <pivotArea dataOnly="0" labelOnly="1" fieldPosition="0">
        <references count="3">
          <reference field="8" count="1" selected="0">
            <x v="19"/>
          </reference>
          <reference field="12" count="1" selected="0">
            <x v="48"/>
          </reference>
          <reference field="41" count="1">
            <x v="119"/>
          </reference>
        </references>
      </pivotArea>
    </format>
    <format dxfId="4358">
      <pivotArea dataOnly="0" labelOnly="1" fieldPosition="0">
        <references count="3">
          <reference field="8" count="1" selected="0">
            <x v="20"/>
          </reference>
          <reference field="12" count="1" selected="0">
            <x v="1"/>
          </reference>
          <reference field="41" count="1">
            <x v="112"/>
          </reference>
        </references>
      </pivotArea>
    </format>
    <format dxfId="4357">
      <pivotArea dataOnly="0" labelOnly="1" fieldPosition="0">
        <references count="3">
          <reference field="8" count="1" selected="0">
            <x v="20"/>
          </reference>
          <reference field="12" count="1" selected="0">
            <x v="16"/>
          </reference>
          <reference field="41" count="1">
            <x v="64"/>
          </reference>
        </references>
      </pivotArea>
    </format>
    <format dxfId="4356">
      <pivotArea dataOnly="0" labelOnly="1" fieldPosition="0">
        <references count="3">
          <reference field="8" count="1" selected="0">
            <x v="20"/>
          </reference>
          <reference field="12" count="1" selected="0">
            <x v="60"/>
          </reference>
          <reference field="41" count="1">
            <x v="96"/>
          </reference>
        </references>
      </pivotArea>
    </format>
    <format dxfId="4355">
      <pivotArea dataOnly="0" labelOnly="1" fieldPosition="0">
        <references count="3">
          <reference field="8" count="1" selected="0">
            <x v="20"/>
          </reference>
          <reference field="12" count="1" selected="0">
            <x v="125"/>
          </reference>
          <reference field="41" count="1">
            <x v="84"/>
          </reference>
        </references>
      </pivotArea>
    </format>
    <format dxfId="4354">
      <pivotArea dataOnly="0" labelOnly="1" fieldPosition="0">
        <references count="3">
          <reference field="8" count="1" selected="0">
            <x v="20"/>
          </reference>
          <reference field="12" count="1" selected="0">
            <x v="126"/>
          </reference>
          <reference field="41" count="1">
            <x v="89"/>
          </reference>
        </references>
      </pivotArea>
    </format>
    <format dxfId="4353">
      <pivotArea dataOnly="0" labelOnly="1" fieldPosition="0">
        <references count="3">
          <reference field="8" count="1" selected="0">
            <x v="21"/>
          </reference>
          <reference field="12" count="1" selected="0">
            <x v="27"/>
          </reference>
          <reference field="41" count="1">
            <x v="58"/>
          </reference>
        </references>
      </pivotArea>
    </format>
    <format dxfId="4352">
      <pivotArea dataOnly="0" labelOnly="1" fieldPosition="0">
        <references count="3">
          <reference field="8" count="1" selected="0">
            <x v="21"/>
          </reference>
          <reference field="12" count="1" selected="0">
            <x v="68"/>
          </reference>
          <reference field="41" count="1">
            <x v="28"/>
          </reference>
        </references>
      </pivotArea>
    </format>
    <format dxfId="4351">
      <pivotArea dataOnly="0" labelOnly="1" fieldPosition="0">
        <references count="3">
          <reference field="8" count="1" selected="0">
            <x v="21"/>
          </reference>
          <reference field="12" count="1" selected="0">
            <x v="94"/>
          </reference>
          <reference field="41" count="1">
            <x v="27"/>
          </reference>
        </references>
      </pivotArea>
    </format>
    <format dxfId="4350">
      <pivotArea dataOnly="0" labelOnly="1" fieldPosition="0">
        <references count="3">
          <reference field="8" count="1" selected="0">
            <x v="21"/>
          </reference>
          <reference field="12" count="1" selected="0">
            <x v="132"/>
          </reference>
          <reference field="41" count="1">
            <x v="10"/>
          </reference>
        </references>
      </pivotArea>
    </format>
    <format dxfId="4349">
      <pivotArea dataOnly="0" labelOnly="1" fieldPosition="0">
        <references count="3">
          <reference field="8" count="1" selected="0">
            <x v="22"/>
          </reference>
          <reference field="12" count="1" selected="0">
            <x v="97"/>
          </reference>
          <reference field="41" count="1">
            <x v="55"/>
          </reference>
        </references>
      </pivotArea>
    </format>
    <format dxfId="4348">
      <pivotArea dataOnly="0" labelOnly="1" fieldPosition="0">
        <references count="3">
          <reference field="8" count="1" selected="0">
            <x v="22"/>
          </reference>
          <reference field="12" count="1" selected="0">
            <x v="196"/>
          </reference>
          <reference field="41" count="1">
            <x v="48"/>
          </reference>
        </references>
      </pivotArea>
    </format>
    <format dxfId="4347">
      <pivotArea dataOnly="0" labelOnly="1" fieldPosition="0">
        <references count="3">
          <reference field="8" count="1" selected="0">
            <x v="23"/>
          </reference>
          <reference field="12" count="1" selected="0">
            <x v="85"/>
          </reference>
          <reference field="41" count="1">
            <x v="64"/>
          </reference>
        </references>
      </pivotArea>
    </format>
    <format dxfId="4346">
      <pivotArea dataOnly="0" labelOnly="1" fieldPosition="0">
        <references count="3">
          <reference field="8" count="1" selected="0">
            <x v="23"/>
          </reference>
          <reference field="12" count="1" selected="0">
            <x v="93"/>
          </reference>
          <reference field="41" count="1">
            <x v="2"/>
          </reference>
        </references>
      </pivotArea>
    </format>
    <format dxfId="4345">
      <pivotArea dataOnly="0" labelOnly="1" fieldPosition="0">
        <references count="3">
          <reference field="8" count="1" selected="0">
            <x v="23"/>
          </reference>
          <reference field="12" count="1" selected="0">
            <x v="96"/>
          </reference>
          <reference field="41" count="1">
            <x v="76"/>
          </reference>
        </references>
      </pivotArea>
    </format>
    <format dxfId="4344">
      <pivotArea dataOnly="0" labelOnly="1" fieldPosition="0">
        <references count="3">
          <reference field="8" count="1" selected="0">
            <x v="23"/>
          </reference>
          <reference field="12" count="1" selected="0">
            <x v="98"/>
          </reference>
          <reference field="41" count="1">
            <x v="2"/>
          </reference>
        </references>
      </pivotArea>
    </format>
    <format dxfId="4343">
      <pivotArea dataOnly="0" labelOnly="1" fieldPosition="0">
        <references count="3">
          <reference field="8" count="1" selected="0">
            <x v="23"/>
          </reference>
          <reference field="12" count="1" selected="0">
            <x v="101"/>
          </reference>
          <reference field="41" count="1">
            <x v="23"/>
          </reference>
        </references>
      </pivotArea>
    </format>
    <format dxfId="4342">
      <pivotArea dataOnly="0" labelOnly="1" fieldPosition="0">
        <references count="3">
          <reference field="8" count="1" selected="0">
            <x v="23"/>
          </reference>
          <reference field="12" count="1" selected="0">
            <x v="102"/>
          </reference>
          <reference field="41" count="1">
            <x v="44"/>
          </reference>
        </references>
      </pivotArea>
    </format>
    <format dxfId="4341">
      <pivotArea dataOnly="0" labelOnly="1" fieldPosition="0">
        <references count="3">
          <reference field="8" count="1" selected="0">
            <x v="23"/>
          </reference>
          <reference field="12" count="1" selected="0">
            <x v="103"/>
          </reference>
          <reference field="41" count="1">
            <x v="81"/>
          </reference>
        </references>
      </pivotArea>
    </format>
    <format dxfId="4340">
      <pivotArea dataOnly="0" labelOnly="1" fieldPosition="0">
        <references count="3">
          <reference field="8" count="1" selected="0">
            <x v="23"/>
          </reference>
          <reference field="12" count="1" selected="0">
            <x v="104"/>
          </reference>
          <reference field="41" count="1">
            <x v="36"/>
          </reference>
        </references>
      </pivotArea>
    </format>
    <format dxfId="4339">
      <pivotArea dataOnly="0" labelOnly="1" fieldPosition="0">
        <references count="3">
          <reference field="8" count="1" selected="0">
            <x v="23"/>
          </reference>
          <reference field="12" count="1" selected="0">
            <x v="111"/>
          </reference>
          <reference field="41" count="1">
            <x v="18"/>
          </reference>
        </references>
      </pivotArea>
    </format>
    <format dxfId="4338">
      <pivotArea dataOnly="0" labelOnly="1" fieldPosition="0">
        <references count="3">
          <reference field="8" count="1" selected="0">
            <x v="23"/>
          </reference>
          <reference field="12" count="1" selected="0">
            <x v="112"/>
          </reference>
          <reference field="41" count="1">
            <x v="24"/>
          </reference>
        </references>
      </pivotArea>
    </format>
    <format dxfId="4337">
      <pivotArea dataOnly="0" labelOnly="1" fieldPosition="0">
        <references count="3">
          <reference field="8" count="1" selected="0">
            <x v="23"/>
          </reference>
          <reference field="12" count="1" selected="0">
            <x v="113"/>
          </reference>
          <reference field="41" count="1">
            <x v="11"/>
          </reference>
        </references>
      </pivotArea>
    </format>
    <format dxfId="4336">
      <pivotArea dataOnly="0" labelOnly="1" fieldPosition="0">
        <references count="3">
          <reference field="8" count="1" selected="0">
            <x v="23"/>
          </reference>
          <reference field="12" count="1" selected="0">
            <x v="131"/>
          </reference>
          <reference field="41" count="1">
            <x v="2"/>
          </reference>
        </references>
      </pivotArea>
    </format>
    <format dxfId="4335">
      <pivotArea dataOnly="0" labelOnly="1" fieldPosition="0">
        <references count="3">
          <reference field="8" count="1" selected="0">
            <x v="23"/>
          </reference>
          <reference field="12" count="1" selected="0">
            <x v="138"/>
          </reference>
          <reference field="41" count="1">
            <x v="9"/>
          </reference>
        </references>
      </pivotArea>
    </format>
    <format dxfId="4334">
      <pivotArea dataOnly="0" labelOnly="1" fieldPosition="0">
        <references count="3">
          <reference field="8" count="1" selected="0">
            <x v="23"/>
          </reference>
          <reference field="12" count="1" selected="0">
            <x v="149"/>
          </reference>
          <reference field="41" count="1">
            <x v="86"/>
          </reference>
        </references>
      </pivotArea>
    </format>
    <format dxfId="4333">
      <pivotArea dataOnly="0" labelOnly="1" fieldPosition="0">
        <references count="3">
          <reference field="8" count="1" selected="0">
            <x v="23"/>
          </reference>
          <reference field="12" count="1" selected="0">
            <x v="160"/>
          </reference>
          <reference field="41" count="1">
            <x v="2"/>
          </reference>
        </references>
      </pivotArea>
    </format>
    <format dxfId="4332">
      <pivotArea dataOnly="0" labelOnly="1" fieldPosition="0">
        <references count="3">
          <reference field="8" count="1" selected="0">
            <x v="23"/>
          </reference>
          <reference field="12" count="1" selected="0">
            <x v="186"/>
          </reference>
          <reference field="41" count="1">
            <x v="7"/>
          </reference>
        </references>
      </pivotArea>
    </format>
    <format dxfId="4331">
      <pivotArea dataOnly="0" labelOnly="1" fieldPosition="0">
        <references count="3">
          <reference field="8" count="1" selected="0">
            <x v="23"/>
          </reference>
          <reference field="12" count="1" selected="0">
            <x v="218"/>
          </reference>
          <reference field="41" count="1">
            <x v="21"/>
          </reference>
        </references>
      </pivotArea>
    </format>
    <format dxfId="4330">
      <pivotArea dataOnly="0" labelOnly="1" fieldPosition="0">
        <references count="3">
          <reference field="8" count="1" selected="0">
            <x v="24"/>
          </reference>
          <reference field="12" count="1" selected="0">
            <x v="62"/>
          </reference>
          <reference field="41" count="1">
            <x v="83"/>
          </reference>
        </references>
      </pivotArea>
    </format>
    <format dxfId="4329">
      <pivotArea dataOnly="0" labelOnly="1" fieldPosition="0">
        <references count="3">
          <reference field="8" count="1" selected="0">
            <x v="24"/>
          </reference>
          <reference field="12" count="1" selected="0">
            <x v="65"/>
          </reference>
          <reference field="41" count="1">
            <x v="87"/>
          </reference>
        </references>
      </pivotArea>
    </format>
    <format dxfId="4328">
      <pivotArea dataOnly="0" labelOnly="1" fieldPosition="0">
        <references count="3">
          <reference field="8" count="1" selected="0">
            <x v="24"/>
          </reference>
          <reference field="12" count="1" selected="0">
            <x v="139"/>
          </reference>
          <reference field="41" count="1">
            <x v="56"/>
          </reference>
        </references>
      </pivotArea>
    </format>
    <format dxfId="4327">
      <pivotArea dataOnly="0" labelOnly="1" fieldPosition="0">
        <references count="3">
          <reference field="8" count="1" selected="0">
            <x v="24"/>
          </reference>
          <reference field="12" count="1" selected="0">
            <x v="144"/>
          </reference>
          <reference field="41" count="1">
            <x v="20"/>
          </reference>
        </references>
      </pivotArea>
    </format>
    <format dxfId="4326">
      <pivotArea dataOnly="0" labelOnly="1" fieldPosition="0">
        <references count="3">
          <reference field="8" count="1" selected="0">
            <x v="24"/>
          </reference>
          <reference field="12" count="1" selected="0">
            <x v="156"/>
          </reference>
          <reference field="41" count="1">
            <x v="120"/>
          </reference>
        </references>
      </pivotArea>
    </format>
    <format dxfId="4325">
      <pivotArea dataOnly="0" labelOnly="1" fieldPosition="0">
        <references count="3">
          <reference field="8" count="1" selected="0">
            <x v="24"/>
          </reference>
          <reference field="12" count="1" selected="0">
            <x v="188"/>
          </reference>
          <reference field="41" count="1">
            <x v="92"/>
          </reference>
        </references>
      </pivotArea>
    </format>
    <format dxfId="4324">
      <pivotArea dataOnly="0" labelOnly="1" fieldPosition="0">
        <references count="3">
          <reference field="8" count="1" selected="0">
            <x v="24"/>
          </reference>
          <reference field="12" count="1" selected="0">
            <x v="198"/>
          </reference>
          <reference field="41" count="1">
            <x v="100"/>
          </reference>
        </references>
      </pivotArea>
    </format>
    <format dxfId="4323">
      <pivotArea dataOnly="0" labelOnly="1" fieldPosition="0">
        <references count="3">
          <reference field="8" count="1" selected="0">
            <x v="25"/>
          </reference>
          <reference field="12" count="1" selected="0">
            <x v="145"/>
          </reference>
          <reference field="41" count="1">
            <x v="17"/>
          </reference>
        </references>
      </pivotArea>
    </format>
    <format dxfId="4322">
      <pivotArea dataOnly="0" labelOnly="1" fieldPosition="0">
        <references count="3">
          <reference field="8" count="1" selected="0">
            <x v="26"/>
          </reference>
          <reference field="12" count="1" selected="0">
            <x v="201"/>
          </reference>
          <reference field="41" count="1">
            <x v="62"/>
          </reference>
        </references>
      </pivotArea>
    </format>
    <format dxfId="4321">
      <pivotArea dataOnly="0" labelOnly="1" fieldPosition="0">
        <references count="3">
          <reference field="8" count="1" selected="0">
            <x v="27"/>
          </reference>
          <reference field="12" count="1" selected="0">
            <x v="119"/>
          </reference>
          <reference field="41" count="1">
            <x v="116"/>
          </reference>
        </references>
      </pivotArea>
    </format>
    <format dxfId="4320">
      <pivotArea dataOnly="0" labelOnly="1" fieldPosition="0">
        <references count="3">
          <reference field="8" count="1" selected="0">
            <x v="27"/>
          </reference>
          <reference field="12" count="1" selected="0">
            <x v="178"/>
          </reference>
          <reference field="41" count="1">
            <x v="105"/>
          </reference>
        </references>
      </pivotArea>
    </format>
    <format dxfId="4319">
      <pivotArea dataOnly="0" labelOnly="1" fieldPosition="0">
        <references count="3">
          <reference field="8" count="1" selected="0">
            <x v="27"/>
          </reference>
          <reference field="12" count="1" selected="0">
            <x v="179"/>
          </reference>
          <reference field="41" count="1">
            <x v="110"/>
          </reference>
        </references>
      </pivotArea>
    </format>
    <format dxfId="4318">
      <pivotArea dataOnly="0" labelOnly="1" fieldPosition="0">
        <references count="3">
          <reference field="8" count="1" selected="0">
            <x v="29"/>
          </reference>
          <reference field="12" count="1" selected="0">
            <x v="106"/>
          </reference>
          <reference field="41" count="1">
            <x v="95"/>
          </reference>
        </references>
      </pivotArea>
    </format>
    <format dxfId="4317">
      <pivotArea dataOnly="0" labelOnly="1" fieldPosition="0">
        <references count="3">
          <reference field="8" count="1" selected="0">
            <x v="30"/>
          </reference>
          <reference field="12" count="1" selected="0">
            <x v="41"/>
          </reference>
          <reference field="41" count="1">
            <x v="2"/>
          </reference>
        </references>
      </pivotArea>
    </format>
    <format dxfId="4316">
      <pivotArea dataOnly="0" labelOnly="1" fieldPosition="0">
        <references count="3">
          <reference field="8" count="1" selected="0">
            <x v="30"/>
          </reference>
          <reference field="12" count="1" selected="0">
            <x v="54"/>
          </reference>
          <reference field="41" count="1">
            <x v="2"/>
          </reference>
        </references>
      </pivotArea>
    </format>
    <format dxfId="4315">
      <pivotArea dataOnly="0" labelOnly="1" fieldPosition="0">
        <references count="3">
          <reference field="8" count="1" selected="0">
            <x v="33"/>
          </reference>
          <reference field="12" count="1" selected="0">
            <x v="3"/>
          </reference>
          <reference field="41" count="1">
            <x v="41"/>
          </reference>
        </references>
      </pivotArea>
    </format>
    <format dxfId="4314">
      <pivotArea dataOnly="0" labelOnly="1" fieldPosition="0">
        <references count="3">
          <reference field="8" count="1" selected="0">
            <x v="33"/>
          </reference>
          <reference field="12" count="1" selected="0">
            <x v="161"/>
          </reference>
          <reference field="41" count="1">
            <x v="59"/>
          </reference>
        </references>
      </pivotArea>
    </format>
    <format dxfId="4313">
      <pivotArea dataOnly="0" labelOnly="1" fieldPosition="0">
        <references count="3">
          <reference field="8" count="1" selected="0">
            <x v="34"/>
          </reference>
          <reference field="12" count="1" selected="0">
            <x v="137"/>
          </reference>
          <reference field="41" count="1">
            <x v="2"/>
          </reference>
        </references>
      </pivotArea>
    </format>
    <format dxfId="4312">
      <pivotArea dataOnly="0" labelOnly="1" fieldPosition="0">
        <references count="3">
          <reference field="8" count="1" selected="0">
            <x v="34"/>
          </reference>
          <reference field="12" count="1" selected="0">
            <x v="217"/>
          </reference>
          <reference field="41" count="1">
            <x v="2"/>
          </reference>
        </references>
      </pivotArea>
    </format>
    <format dxfId="4311">
      <pivotArea dataOnly="0" labelOnly="1" fieldPosition="0">
        <references count="3">
          <reference field="8" count="1" selected="0">
            <x v="35"/>
          </reference>
          <reference field="12" count="1" selected="0">
            <x v="123"/>
          </reference>
          <reference field="41" count="1">
            <x v="90"/>
          </reference>
        </references>
      </pivotArea>
    </format>
    <format dxfId="4310">
      <pivotArea dataOnly="0" labelOnly="1" fieldPosition="0">
        <references count="3">
          <reference field="8" count="1" selected="0">
            <x v="35"/>
          </reference>
          <reference field="12" count="1" selected="0">
            <x v="175"/>
          </reference>
          <reference field="41" count="1">
            <x v="15"/>
          </reference>
        </references>
      </pivotArea>
    </format>
    <format dxfId="4309">
      <pivotArea dataOnly="0" labelOnly="1" fieldPosition="0">
        <references count="3">
          <reference field="8" count="1" selected="0">
            <x v="36"/>
          </reference>
          <reference field="12" count="1" selected="0">
            <x v="5"/>
          </reference>
          <reference field="41" count="1">
            <x v="94"/>
          </reference>
        </references>
      </pivotArea>
    </format>
    <format dxfId="4308">
      <pivotArea dataOnly="0" labelOnly="1" fieldPosition="0">
        <references count="3">
          <reference field="8" count="1" selected="0">
            <x v="36"/>
          </reference>
          <reference field="12" count="1" selected="0">
            <x v="6"/>
          </reference>
          <reference field="41" count="1">
            <x v="85"/>
          </reference>
        </references>
      </pivotArea>
    </format>
    <format dxfId="4307">
      <pivotArea dataOnly="0" labelOnly="1" fieldPosition="0">
        <references count="3">
          <reference field="8" count="1" selected="0">
            <x v="36"/>
          </reference>
          <reference field="12" count="1" selected="0">
            <x v="7"/>
          </reference>
          <reference field="41" count="1">
            <x v="64"/>
          </reference>
        </references>
      </pivotArea>
    </format>
    <format dxfId="4306">
      <pivotArea dataOnly="0" labelOnly="1" fieldPosition="0">
        <references count="3">
          <reference field="8" count="1" selected="0">
            <x v="36"/>
          </reference>
          <reference field="12" count="1" selected="0">
            <x v="9"/>
          </reference>
          <reference field="41" count="1">
            <x v="61"/>
          </reference>
        </references>
      </pivotArea>
    </format>
    <format dxfId="4305">
      <pivotArea dataOnly="0" labelOnly="1" fieldPosition="0">
        <references count="3">
          <reference field="8" count="1" selected="0">
            <x v="36"/>
          </reference>
          <reference field="12" count="1" selected="0">
            <x v="43"/>
          </reference>
          <reference field="41" count="1">
            <x v="108"/>
          </reference>
        </references>
      </pivotArea>
    </format>
    <format dxfId="4304">
      <pivotArea dataOnly="0" labelOnly="1" fieldPosition="0">
        <references count="3">
          <reference field="8" count="1" selected="0">
            <x v="36"/>
          </reference>
          <reference field="12" count="1" selected="0">
            <x v="108"/>
          </reference>
          <reference field="41" count="1">
            <x v="34"/>
          </reference>
        </references>
      </pivotArea>
    </format>
    <format dxfId="4303">
      <pivotArea dataOnly="0" labelOnly="1" fieldPosition="0">
        <references count="3">
          <reference field="8" count="1" selected="0">
            <x v="36"/>
          </reference>
          <reference field="12" count="1" selected="0">
            <x v="116"/>
          </reference>
          <reference field="41" count="1">
            <x v="39"/>
          </reference>
        </references>
      </pivotArea>
    </format>
    <format dxfId="4302">
      <pivotArea dataOnly="0" labelOnly="1" fieldPosition="0">
        <references count="3">
          <reference field="8" count="1" selected="0">
            <x v="36"/>
          </reference>
          <reference field="12" count="1" selected="0">
            <x v="190"/>
          </reference>
          <reference field="41" count="1">
            <x v="2"/>
          </reference>
        </references>
      </pivotArea>
    </format>
    <format dxfId="4301">
      <pivotArea dataOnly="0" labelOnly="1" fieldPosition="0">
        <references count="3">
          <reference field="8" count="1" selected="0">
            <x v="36"/>
          </reference>
          <reference field="12" count="1" selected="0">
            <x v="191"/>
          </reference>
          <reference field="41" count="1">
            <x v="63"/>
          </reference>
        </references>
      </pivotArea>
    </format>
    <format dxfId="4300">
      <pivotArea dataOnly="0" labelOnly="1" fieldPosition="0">
        <references count="3">
          <reference field="8" count="1" selected="0">
            <x v="36"/>
          </reference>
          <reference field="12" count="1" selected="0">
            <x v="192"/>
          </reference>
          <reference field="41" count="1">
            <x v="109"/>
          </reference>
        </references>
      </pivotArea>
    </format>
    <format dxfId="4299">
      <pivotArea dataOnly="0" labelOnly="1" fieldPosition="0">
        <references count="3">
          <reference field="8" count="1" selected="0">
            <x v="36"/>
          </reference>
          <reference field="12" count="1" selected="0">
            <x v="227"/>
          </reference>
          <reference field="41" count="1">
            <x v="64"/>
          </reference>
        </references>
      </pivotArea>
    </format>
    <format dxfId="4298">
      <pivotArea dataOnly="0" labelOnly="1" fieldPosition="0">
        <references count="3">
          <reference field="8" count="1" selected="0">
            <x v="37"/>
          </reference>
          <reference field="12" count="1" selected="0">
            <x v="210"/>
          </reference>
          <reference field="41" count="1">
            <x v="46"/>
          </reference>
        </references>
      </pivotArea>
    </format>
    <format dxfId="4297">
      <pivotArea field="12" type="button" dataOnly="0" labelOnly="1" outline="0" axis="axisRow" fieldPosition="1"/>
    </format>
    <format dxfId="4296">
      <pivotArea field="41" type="button" dataOnly="0" labelOnly="1" outline="0" axis="axisRow" fieldPosition="2"/>
    </format>
    <format dxfId="4295">
      <pivotArea dataOnly="0" labelOnly="1" fieldPosition="0">
        <references count="2">
          <reference field="8" count="1" selected="0">
            <x v="0"/>
          </reference>
          <reference field="12" count="1">
            <x v="146"/>
          </reference>
        </references>
      </pivotArea>
    </format>
    <format dxfId="4294">
      <pivotArea dataOnly="0" labelOnly="1" fieldPosition="0">
        <references count="2">
          <reference field="8" count="1" selected="0">
            <x v="1"/>
          </reference>
          <reference field="12" count="6">
            <x v="31"/>
            <x v="164"/>
            <x v="165"/>
            <x v="181"/>
            <x v="182"/>
            <x v="195"/>
          </reference>
        </references>
      </pivotArea>
    </format>
    <format dxfId="4293">
      <pivotArea dataOnly="0" labelOnly="1" fieldPosition="0">
        <references count="2">
          <reference field="8" count="1" selected="0">
            <x v="2"/>
          </reference>
          <reference field="12" count="1">
            <x v="71"/>
          </reference>
        </references>
      </pivotArea>
    </format>
    <format dxfId="4292">
      <pivotArea dataOnly="0" labelOnly="1" fieldPosition="0">
        <references count="2">
          <reference field="8" count="1" selected="0">
            <x v="3"/>
          </reference>
          <reference field="12" count="5">
            <x v="151"/>
            <x v="166"/>
            <x v="167"/>
            <x v="171"/>
            <x v="172"/>
          </reference>
        </references>
      </pivotArea>
    </format>
    <format dxfId="4291">
      <pivotArea dataOnly="0" labelOnly="1" fieldPosition="0">
        <references count="2">
          <reference field="8" count="1" selected="0">
            <x v="4"/>
          </reference>
          <reference field="12" count="2">
            <x v="109"/>
            <x v="173"/>
          </reference>
        </references>
      </pivotArea>
    </format>
    <format dxfId="4290">
      <pivotArea dataOnly="0" labelOnly="1" fieldPosition="0">
        <references count="2">
          <reference field="8" count="1" selected="0">
            <x v="5"/>
          </reference>
          <reference field="12" count="1">
            <x v="213"/>
          </reference>
        </references>
      </pivotArea>
    </format>
    <format dxfId="4289">
      <pivotArea dataOnly="0" labelOnly="1" fieldPosition="0">
        <references count="2">
          <reference field="8" count="1" selected="0">
            <x v="6"/>
          </reference>
          <reference field="12" count="2">
            <x v="14"/>
            <x v="55"/>
          </reference>
        </references>
      </pivotArea>
    </format>
    <format dxfId="4288">
      <pivotArea dataOnly="0" labelOnly="1" fieldPosition="0">
        <references count="2">
          <reference field="8" count="1" selected="0">
            <x v="8"/>
          </reference>
          <reference field="12" count="3">
            <x v="24"/>
            <x v="105"/>
            <x v="220"/>
          </reference>
        </references>
      </pivotArea>
    </format>
    <format dxfId="4287">
      <pivotArea dataOnly="0" labelOnly="1" fieldPosition="0">
        <references count="2">
          <reference field="8" count="1" selected="0">
            <x v="9"/>
          </reference>
          <reference field="12" count="1">
            <x v="180"/>
          </reference>
        </references>
      </pivotArea>
    </format>
    <format dxfId="4286">
      <pivotArea dataOnly="0" labelOnly="1" fieldPosition="0">
        <references count="2">
          <reference field="8" count="1" selected="0">
            <x v="10"/>
          </reference>
          <reference field="12" count="3">
            <x v="110"/>
            <x v="133"/>
            <x v="193"/>
          </reference>
        </references>
      </pivotArea>
    </format>
    <format dxfId="4285">
      <pivotArea dataOnly="0" labelOnly="1" fieldPosition="0">
        <references count="2">
          <reference field="8" count="1" selected="0">
            <x v="11"/>
          </reference>
          <reference field="12" count="2">
            <x v="83"/>
            <x v="90"/>
          </reference>
        </references>
      </pivotArea>
    </format>
    <format dxfId="4284">
      <pivotArea dataOnly="0" labelOnly="1" fieldPosition="0">
        <references count="2">
          <reference field="8" count="1" selected="0">
            <x v="12"/>
          </reference>
          <reference field="12" count="1">
            <x v="177"/>
          </reference>
        </references>
      </pivotArea>
    </format>
    <format dxfId="4283">
      <pivotArea dataOnly="0" labelOnly="1" fieldPosition="0">
        <references count="2">
          <reference field="8" count="1" selected="0">
            <x v="13"/>
          </reference>
          <reference field="12" count="1">
            <x v="159"/>
          </reference>
        </references>
      </pivotArea>
    </format>
    <format dxfId="4282">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4281">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4280">
      <pivotArea dataOnly="0" labelOnly="1" fieldPosition="0">
        <references count="2">
          <reference field="8" count="1" selected="0">
            <x v="16"/>
          </reference>
          <reference field="12" count="7">
            <x v="0"/>
            <x v="2"/>
            <x v="10"/>
            <x v="11"/>
            <x v="73"/>
            <x v="74"/>
            <x v="75"/>
          </reference>
        </references>
      </pivotArea>
    </format>
    <format dxfId="4279">
      <pivotArea dataOnly="0" labelOnly="1" fieldPosition="0">
        <references count="2">
          <reference field="8" count="1" selected="0">
            <x v="17"/>
          </reference>
          <reference field="12" count="3">
            <x v="99"/>
            <x v="187"/>
            <x v="211"/>
          </reference>
        </references>
      </pivotArea>
    </format>
    <format dxfId="4278">
      <pivotArea dataOnly="0" labelOnly="1" fieldPosition="0">
        <references count="2">
          <reference field="8" count="1" selected="0">
            <x v="18"/>
          </reference>
          <reference field="12" count="2">
            <x v="26"/>
            <x v="84"/>
          </reference>
        </references>
      </pivotArea>
    </format>
    <format dxfId="4277">
      <pivotArea dataOnly="0" labelOnly="1" fieldPosition="0">
        <references count="2">
          <reference field="8" count="1" selected="0">
            <x v="19"/>
          </reference>
          <reference field="12" count="3">
            <x v="17"/>
            <x v="47"/>
            <x v="48"/>
          </reference>
        </references>
      </pivotArea>
    </format>
    <format dxfId="4276">
      <pivotArea dataOnly="0" labelOnly="1" fieldPosition="0">
        <references count="2">
          <reference field="8" count="1" selected="0">
            <x v="20"/>
          </reference>
          <reference field="12" count="5">
            <x v="1"/>
            <x v="16"/>
            <x v="60"/>
            <x v="125"/>
            <x v="126"/>
          </reference>
        </references>
      </pivotArea>
    </format>
    <format dxfId="4275">
      <pivotArea dataOnly="0" labelOnly="1" fieldPosition="0">
        <references count="2">
          <reference field="8" count="1" selected="0">
            <x v="21"/>
          </reference>
          <reference field="12" count="4">
            <x v="27"/>
            <x v="68"/>
            <x v="94"/>
            <x v="132"/>
          </reference>
        </references>
      </pivotArea>
    </format>
    <format dxfId="4274">
      <pivotArea dataOnly="0" labelOnly="1" fieldPosition="0">
        <references count="2">
          <reference field="8" count="1" selected="0">
            <x v="22"/>
          </reference>
          <reference field="12" count="2">
            <x v="97"/>
            <x v="196"/>
          </reference>
        </references>
      </pivotArea>
    </format>
    <format dxfId="4273">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4272">
      <pivotArea dataOnly="0" labelOnly="1" fieldPosition="0">
        <references count="2">
          <reference field="8" count="1" selected="0">
            <x v="24"/>
          </reference>
          <reference field="12" count="7">
            <x v="62"/>
            <x v="65"/>
            <x v="139"/>
            <x v="144"/>
            <x v="156"/>
            <x v="188"/>
            <x v="198"/>
          </reference>
        </references>
      </pivotArea>
    </format>
    <format dxfId="4271">
      <pivotArea dataOnly="0" labelOnly="1" fieldPosition="0">
        <references count="2">
          <reference field="8" count="1" selected="0">
            <x v="25"/>
          </reference>
          <reference field="12" count="1">
            <x v="145"/>
          </reference>
        </references>
      </pivotArea>
    </format>
    <format dxfId="4270">
      <pivotArea dataOnly="0" labelOnly="1" fieldPosition="0">
        <references count="2">
          <reference field="8" count="1" selected="0">
            <x v="26"/>
          </reference>
          <reference field="12" count="1">
            <x v="201"/>
          </reference>
        </references>
      </pivotArea>
    </format>
    <format dxfId="4269">
      <pivotArea dataOnly="0" labelOnly="1" fieldPosition="0">
        <references count="2">
          <reference field="8" count="1" selected="0">
            <x v="27"/>
          </reference>
          <reference field="12" count="3">
            <x v="119"/>
            <x v="178"/>
            <x v="179"/>
          </reference>
        </references>
      </pivotArea>
    </format>
    <format dxfId="4268">
      <pivotArea dataOnly="0" labelOnly="1" fieldPosition="0">
        <references count="2">
          <reference field="8" count="1" selected="0">
            <x v="29"/>
          </reference>
          <reference field="12" count="1">
            <x v="106"/>
          </reference>
        </references>
      </pivotArea>
    </format>
    <format dxfId="4267">
      <pivotArea dataOnly="0" labelOnly="1" fieldPosition="0">
        <references count="2">
          <reference field="8" count="1" selected="0">
            <x v="30"/>
          </reference>
          <reference field="12" count="2">
            <x v="41"/>
            <x v="54"/>
          </reference>
        </references>
      </pivotArea>
    </format>
    <format dxfId="4266">
      <pivotArea dataOnly="0" labelOnly="1" fieldPosition="0">
        <references count="2">
          <reference field="8" count="1" selected="0">
            <x v="33"/>
          </reference>
          <reference field="12" count="2">
            <x v="3"/>
            <x v="161"/>
          </reference>
        </references>
      </pivotArea>
    </format>
    <format dxfId="4265">
      <pivotArea dataOnly="0" labelOnly="1" fieldPosition="0">
        <references count="2">
          <reference field="8" count="1" selected="0">
            <x v="34"/>
          </reference>
          <reference field="12" count="2">
            <x v="137"/>
            <x v="217"/>
          </reference>
        </references>
      </pivotArea>
    </format>
    <format dxfId="4264">
      <pivotArea dataOnly="0" labelOnly="1" fieldPosition="0">
        <references count="2">
          <reference field="8" count="1" selected="0">
            <x v="35"/>
          </reference>
          <reference field="12" count="2">
            <x v="123"/>
            <x v="175"/>
          </reference>
        </references>
      </pivotArea>
    </format>
    <format dxfId="4263">
      <pivotArea dataOnly="0" labelOnly="1" fieldPosition="0">
        <references count="2">
          <reference field="8" count="1" selected="0">
            <x v="36"/>
          </reference>
          <reference field="12" count="11">
            <x v="5"/>
            <x v="6"/>
            <x v="7"/>
            <x v="9"/>
            <x v="43"/>
            <x v="108"/>
            <x v="116"/>
            <x v="190"/>
            <x v="191"/>
            <x v="192"/>
            <x v="227"/>
          </reference>
        </references>
      </pivotArea>
    </format>
    <format dxfId="4262">
      <pivotArea dataOnly="0" labelOnly="1" fieldPosition="0">
        <references count="2">
          <reference field="8" count="1" selected="0">
            <x v="37"/>
          </reference>
          <reference field="12" count="1">
            <x v="210"/>
          </reference>
        </references>
      </pivotArea>
    </format>
    <format dxfId="4261">
      <pivotArea dataOnly="0" labelOnly="1" fieldPosition="0">
        <references count="3">
          <reference field="8" count="1" selected="0">
            <x v="0"/>
          </reference>
          <reference field="12" count="1" selected="0">
            <x v="146"/>
          </reference>
          <reference field="41" count="1">
            <x v="49"/>
          </reference>
        </references>
      </pivotArea>
    </format>
    <format dxfId="4260">
      <pivotArea dataOnly="0" labelOnly="1" fieldPosition="0">
        <references count="3">
          <reference field="8" count="1" selected="0">
            <x v="1"/>
          </reference>
          <reference field="12" count="1" selected="0">
            <x v="31"/>
          </reference>
          <reference field="41" count="1">
            <x v="64"/>
          </reference>
        </references>
      </pivotArea>
    </format>
    <format dxfId="4259">
      <pivotArea dataOnly="0" labelOnly="1" fieldPosition="0">
        <references count="3">
          <reference field="8" count="1" selected="0">
            <x v="1"/>
          </reference>
          <reference field="12" count="1" selected="0">
            <x v="164"/>
          </reference>
          <reference field="41" count="1">
            <x v="122"/>
          </reference>
        </references>
      </pivotArea>
    </format>
    <format dxfId="4258">
      <pivotArea dataOnly="0" labelOnly="1" fieldPosition="0">
        <references count="3">
          <reference field="8" count="1" selected="0">
            <x v="1"/>
          </reference>
          <reference field="12" count="1" selected="0">
            <x v="165"/>
          </reference>
          <reference field="41" count="1">
            <x v="123"/>
          </reference>
        </references>
      </pivotArea>
    </format>
    <format dxfId="4257">
      <pivotArea dataOnly="0" labelOnly="1" fieldPosition="0">
        <references count="3">
          <reference field="8" count="1" selected="0">
            <x v="1"/>
          </reference>
          <reference field="12" count="1" selected="0">
            <x v="181"/>
          </reference>
          <reference field="41" count="1">
            <x v="66"/>
          </reference>
        </references>
      </pivotArea>
    </format>
    <format dxfId="4256">
      <pivotArea dataOnly="0" labelOnly="1" fieldPosition="0">
        <references count="3">
          <reference field="8" count="1" selected="0">
            <x v="1"/>
          </reference>
          <reference field="12" count="1" selected="0">
            <x v="182"/>
          </reference>
          <reference field="41" count="1">
            <x v="67"/>
          </reference>
        </references>
      </pivotArea>
    </format>
    <format dxfId="4255">
      <pivotArea dataOnly="0" labelOnly="1" fieldPosition="0">
        <references count="3">
          <reference field="8" count="1" selected="0">
            <x v="1"/>
          </reference>
          <reference field="12" count="1" selected="0">
            <x v="195"/>
          </reference>
          <reference field="41" count="1">
            <x v="64"/>
          </reference>
        </references>
      </pivotArea>
    </format>
    <format dxfId="4254">
      <pivotArea dataOnly="0" labelOnly="1" fieldPosition="0">
        <references count="3">
          <reference field="8" count="1" selected="0">
            <x v="2"/>
          </reference>
          <reference field="12" count="1" selected="0">
            <x v="71"/>
          </reference>
          <reference field="41" count="1">
            <x v="42"/>
          </reference>
        </references>
      </pivotArea>
    </format>
    <format dxfId="4253">
      <pivotArea dataOnly="0" labelOnly="1" fieldPosition="0">
        <references count="3">
          <reference field="8" count="1" selected="0">
            <x v="3"/>
          </reference>
          <reference field="12" count="1" selected="0">
            <x v="151"/>
          </reference>
          <reference field="41" count="1">
            <x v="22"/>
          </reference>
        </references>
      </pivotArea>
    </format>
    <format dxfId="4252">
      <pivotArea dataOnly="0" labelOnly="1" fieldPosition="0">
        <references count="3">
          <reference field="8" count="1" selected="0">
            <x v="3"/>
          </reference>
          <reference field="12" count="1" selected="0">
            <x v="166"/>
          </reference>
          <reference field="41" count="1">
            <x v="32"/>
          </reference>
        </references>
      </pivotArea>
    </format>
    <format dxfId="4251">
      <pivotArea dataOnly="0" labelOnly="1" fieldPosition="0">
        <references count="3">
          <reference field="8" count="1" selected="0">
            <x v="3"/>
          </reference>
          <reference field="12" count="1" selected="0">
            <x v="167"/>
          </reference>
          <reference field="41" count="1">
            <x v="26"/>
          </reference>
        </references>
      </pivotArea>
    </format>
    <format dxfId="4250">
      <pivotArea dataOnly="0" labelOnly="1" fieldPosition="0">
        <references count="3">
          <reference field="8" count="1" selected="0">
            <x v="3"/>
          </reference>
          <reference field="12" count="1" selected="0">
            <x v="171"/>
          </reference>
          <reference field="41" count="1">
            <x v="64"/>
          </reference>
        </references>
      </pivotArea>
    </format>
    <format dxfId="4249">
      <pivotArea dataOnly="0" labelOnly="1" fieldPosition="0">
        <references count="3">
          <reference field="8" count="1" selected="0">
            <x v="3"/>
          </reference>
          <reference field="12" count="1" selected="0">
            <x v="172"/>
          </reference>
          <reference field="41" count="1">
            <x v="14"/>
          </reference>
        </references>
      </pivotArea>
    </format>
    <format dxfId="4248">
      <pivotArea dataOnly="0" labelOnly="1" fieldPosition="0">
        <references count="3">
          <reference field="8" count="1" selected="0">
            <x v="4"/>
          </reference>
          <reference field="12" count="1" selected="0">
            <x v="109"/>
          </reference>
          <reference field="41" count="1">
            <x v="53"/>
          </reference>
        </references>
      </pivotArea>
    </format>
    <format dxfId="4247">
      <pivotArea dataOnly="0" labelOnly="1" fieldPosition="0">
        <references count="3">
          <reference field="8" count="1" selected="0">
            <x v="4"/>
          </reference>
          <reference field="12" count="1" selected="0">
            <x v="173"/>
          </reference>
          <reference field="41" count="1">
            <x v="30"/>
          </reference>
        </references>
      </pivotArea>
    </format>
    <format dxfId="4246">
      <pivotArea dataOnly="0" labelOnly="1" fieldPosition="0">
        <references count="3">
          <reference field="8" count="1" selected="0">
            <x v="5"/>
          </reference>
          <reference field="12" count="1" selected="0">
            <x v="213"/>
          </reference>
          <reference field="41" count="1">
            <x v="47"/>
          </reference>
        </references>
      </pivotArea>
    </format>
    <format dxfId="4245">
      <pivotArea dataOnly="0" labelOnly="1" fieldPosition="0">
        <references count="3">
          <reference field="8" count="1" selected="0">
            <x v="6"/>
          </reference>
          <reference field="12" count="1" selected="0">
            <x v="14"/>
          </reference>
          <reference field="41" count="1">
            <x v="65"/>
          </reference>
        </references>
      </pivotArea>
    </format>
    <format dxfId="4244">
      <pivotArea dataOnly="0" labelOnly="1" fieldPosition="0">
        <references count="3">
          <reference field="8" count="1" selected="0">
            <x v="6"/>
          </reference>
          <reference field="12" count="1" selected="0">
            <x v="55"/>
          </reference>
          <reference field="41" count="1">
            <x v="64"/>
          </reference>
        </references>
      </pivotArea>
    </format>
    <format dxfId="4243">
      <pivotArea dataOnly="0" labelOnly="1" fieldPosition="0">
        <references count="3">
          <reference field="8" count="1" selected="0">
            <x v="8"/>
          </reference>
          <reference field="12" count="1" selected="0">
            <x v="24"/>
          </reference>
          <reference field="41" count="1">
            <x v="64"/>
          </reference>
        </references>
      </pivotArea>
    </format>
    <format dxfId="4242">
      <pivotArea dataOnly="0" labelOnly="1" fieldPosition="0">
        <references count="3">
          <reference field="8" count="1" selected="0">
            <x v="8"/>
          </reference>
          <reference field="12" count="1" selected="0">
            <x v="105"/>
          </reference>
          <reference field="41" count="1">
            <x v="64"/>
          </reference>
        </references>
      </pivotArea>
    </format>
    <format dxfId="4241">
      <pivotArea dataOnly="0" labelOnly="1" fieldPosition="0">
        <references count="3">
          <reference field="8" count="1" selected="0">
            <x v="8"/>
          </reference>
          <reference field="12" count="1" selected="0">
            <x v="220"/>
          </reference>
          <reference field="41" count="1">
            <x v="2"/>
          </reference>
        </references>
      </pivotArea>
    </format>
    <format dxfId="4240">
      <pivotArea dataOnly="0" labelOnly="1" fieldPosition="0">
        <references count="3">
          <reference field="8" count="1" selected="0">
            <x v="9"/>
          </reference>
          <reference field="12" count="1" selected="0">
            <x v="180"/>
          </reference>
          <reference field="41" count="1">
            <x v="106"/>
          </reference>
        </references>
      </pivotArea>
    </format>
    <format dxfId="4239">
      <pivotArea dataOnly="0" labelOnly="1" fieldPosition="0">
        <references count="3">
          <reference field="8" count="1" selected="0">
            <x v="10"/>
          </reference>
          <reference field="12" count="1" selected="0">
            <x v="110"/>
          </reference>
          <reference field="41" count="1">
            <x v="31"/>
          </reference>
        </references>
      </pivotArea>
    </format>
    <format dxfId="4238">
      <pivotArea dataOnly="0" labelOnly="1" fieldPosition="0">
        <references count="3">
          <reference field="8" count="1" selected="0">
            <x v="10"/>
          </reference>
          <reference field="12" count="1" selected="0">
            <x v="133"/>
          </reference>
          <reference field="41" count="1">
            <x v="64"/>
          </reference>
        </references>
      </pivotArea>
    </format>
    <format dxfId="4237">
      <pivotArea dataOnly="0" labelOnly="1" fieldPosition="0">
        <references count="3">
          <reference field="8" count="1" selected="0">
            <x v="10"/>
          </reference>
          <reference field="12" count="1" selected="0">
            <x v="193"/>
          </reference>
          <reference field="41" count="1">
            <x v="102"/>
          </reference>
        </references>
      </pivotArea>
    </format>
    <format dxfId="4236">
      <pivotArea dataOnly="0" labelOnly="1" fieldPosition="0">
        <references count="3">
          <reference field="8" count="1" selected="0">
            <x v="11"/>
          </reference>
          <reference field="12" count="1" selected="0">
            <x v="83"/>
          </reference>
          <reference field="41" count="1">
            <x v="64"/>
          </reference>
        </references>
      </pivotArea>
    </format>
    <format dxfId="4235">
      <pivotArea dataOnly="0" labelOnly="1" fieldPosition="0">
        <references count="3">
          <reference field="8" count="1" selected="0">
            <x v="11"/>
          </reference>
          <reference field="12" count="1" selected="0">
            <x v="90"/>
          </reference>
          <reference field="41" count="1">
            <x v="2"/>
          </reference>
        </references>
      </pivotArea>
    </format>
    <format dxfId="4234">
      <pivotArea dataOnly="0" labelOnly="1" fieldPosition="0">
        <references count="3">
          <reference field="8" count="1" selected="0">
            <x v="12"/>
          </reference>
          <reference field="12" count="1" selected="0">
            <x v="177"/>
          </reference>
          <reference field="41" count="1">
            <x v="2"/>
          </reference>
        </references>
      </pivotArea>
    </format>
    <format dxfId="4233">
      <pivotArea dataOnly="0" labelOnly="1" fieldPosition="0">
        <references count="3">
          <reference field="8" count="1" selected="0">
            <x v="13"/>
          </reference>
          <reference field="12" count="1" selected="0">
            <x v="159"/>
          </reference>
          <reference field="41" count="1">
            <x v="2"/>
          </reference>
        </references>
      </pivotArea>
    </format>
    <format dxfId="4232">
      <pivotArea dataOnly="0" labelOnly="1" fieldPosition="0">
        <references count="3">
          <reference field="8" count="1" selected="0">
            <x v="14"/>
          </reference>
          <reference field="12" count="1" selected="0">
            <x v="8"/>
          </reference>
          <reference field="41" count="1">
            <x v="111"/>
          </reference>
        </references>
      </pivotArea>
    </format>
    <format dxfId="4231">
      <pivotArea dataOnly="0" labelOnly="1" fieldPosition="0">
        <references count="3">
          <reference field="8" count="1" selected="0">
            <x v="14"/>
          </reference>
          <reference field="12" count="1" selected="0">
            <x v="21"/>
          </reference>
          <reference field="41" count="1">
            <x v="115"/>
          </reference>
        </references>
      </pivotArea>
    </format>
    <format dxfId="4230">
      <pivotArea dataOnly="0" labelOnly="1" fieldPosition="0">
        <references count="3">
          <reference field="8" count="1" selected="0">
            <x v="14"/>
          </reference>
          <reference field="12" count="1" selected="0">
            <x v="22"/>
          </reference>
          <reference field="41" count="1">
            <x v="113"/>
          </reference>
        </references>
      </pivotArea>
    </format>
    <format dxfId="4229">
      <pivotArea dataOnly="0" labelOnly="1" fieldPosition="0">
        <references count="3">
          <reference field="8" count="1" selected="0">
            <x v="14"/>
          </reference>
          <reference field="12" count="1" selected="0">
            <x v="25"/>
          </reference>
          <reference field="41" count="1">
            <x v="25"/>
          </reference>
        </references>
      </pivotArea>
    </format>
    <format dxfId="4228">
      <pivotArea dataOnly="0" labelOnly="1" fieldPosition="0">
        <references count="3">
          <reference field="8" count="1" selected="0">
            <x v="14"/>
          </reference>
          <reference field="12" count="1" selected="0">
            <x v="29"/>
          </reference>
          <reference field="41" count="1">
            <x v="115"/>
          </reference>
        </references>
      </pivotArea>
    </format>
    <format dxfId="4227">
      <pivotArea dataOnly="0" labelOnly="1" fieldPosition="0">
        <references count="3">
          <reference field="8" count="1" selected="0">
            <x v="14"/>
          </reference>
          <reference field="12" count="1" selected="0">
            <x v="46"/>
          </reference>
          <reference field="41" count="1">
            <x v="1"/>
          </reference>
        </references>
      </pivotArea>
    </format>
    <format dxfId="4226">
      <pivotArea dataOnly="0" labelOnly="1" fieldPosition="0">
        <references count="3">
          <reference field="8" count="1" selected="0">
            <x v="14"/>
          </reference>
          <reference field="12" count="1" selected="0">
            <x v="61"/>
          </reference>
          <reference field="41" count="1">
            <x v="40"/>
          </reference>
        </references>
      </pivotArea>
    </format>
    <format dxfId="4225">
      <pivotArea dataOnly="0" labelOnly="1" fieldPosition="0">
        <references count="3">
          <reference field="8" count="1" selected="0">
            <x v="14"/>
          </reference>
          <reference field="12" count="1" selected="0">
            <x v="100"/>
          </reference>
          <reference field="41" count="1">
            <x v="79"/>
          </reference>
        </references>
      </pivotArea>
    </format>
    <format dxfId="4224">
      <pivotArea dataOnly="0" labelOnly="1" fieldPosition="0">
        <references count="3">
          <reference field="8" count="1" selected="0">
            <x v="14"/>
          </reference>
          <reference field="12" count="1" selected="0">
            <x v="117"/>
          </reference>
          <reference field="41" count="1">
            <x v="105"/>
          </reference>
        </references>
      </pivotArea>
    </format>
    <format dxfId="4223">
      <pivotArea dataOnly="0" labelOnly="1" fieldPosition="0">
        <references count="3">
          <reference field="8" count="1" selected="0">
            <x v="14"/>
          </reference>
          <reference field="12" count="1" selected="0">
            <x v="118"/>
          </reference>
          <reference field="41" count="1">
            <x v="115"/>
          </reference>
        </references>
      </pivotArea>
    </format>
    <format dxfId="4222">
      <pivotArea dataOnly="0" labelOnly="1" fieldPosition="0">
        <references count="3">
          <reference field="8" count="1" selected="0">
            <x v="14"/>
          </reference>
          <reference field="12" count="1" selected="0">
            <x v="121"/>
          </reference>
          <reference field="41" count="1">
            <x v="70"/>
          </reference>
        </references>
      </pivotArea>
    </format>
    <format dxfId="4221">
      <pivotArea dataOnly="0" labelOnly="1" fieldPosition="0">
        <references count="3">
          <reference field="8" count="1" selected="0">
            <x v="14"/>
          </reference>
          <reference field="12" count="1" selected="0">
            <x v="124"/>
          </reference>
          <reference field="41" count="1">
            <x v="60"/>
          </reference>
        </references>
      </pivotArea>
    </format>
    <format dxfId="4220">
      <pivotArea dataOnly="0" labelOnly="1" fieldPosition="0">
        <references count="3">
          <reference field="8" count="1" selected="0">
            <x v="14"/>
          </reference>
          <reference field="12" count="1" selected="0">
            <x v="148"/>
          </reference>
          <reference field="41" count="1">
            <x v="110"/>
          </reference>
        </references>
      </pivotArea>
    </format>
    <format dxfId="4219">
      <pivotArea dataOnly="0" labelOnly="1" fieldPosition="0">
        <references count="3">
          <reference field="8" count="1" selected="0">
            <x v="14"/>
          </reference>
          <reference field="12" count="1" selected="0">
            <x v="168"/>
          </reference>
          <reference field="41" count="1">
            <x v="45"/>
          </reference>
        </references>
      </pivotArea>
    </format>
    <format dxfId="4218">
      <pivotArea dataOnly="0" labelOnly="1" fieldPosition="0">
        <references count="3">
          <reference field="8" count="1" selected="0">
            <x v="14"/>
          </reference>
          <reference field="12" count="1" selected="0">
            <x v="170"/>
          </reference>
          <reference field="41" count="1">
            <x v="33"/>
          </reference>
        </references>
      </pivotArea>
    </format>
    <format dxfId="4217">
      <pivotArea dataOnly="0" labelOnly="1" fieldPosition="0">
        <references count="3">
          <reference field="8" count="1" selected="0">
            <x v="14"/>
          </reference>
          <reference field="12" count="1" selected="0">
            <x v="176"/>
          </reference>
          <reference field="41" count="1">
            <x v="71"/>
          </reference>
        </references>
      </pivotArea>
    </format>
    <format dxfId="4216">
      <pivotArea dataOnly="0" labelOnly="1" fieldPosition="0">
        <references count="3">
          <reference field="8" count="1" selected="0">
            <x v="15"/>
          </reference>
          <reference field="12" count="1" selected="0">
            <x v="18"/>
          </reference>
          <reference field="41" count="1">
            <x v="2"/>
          </reference>
        </references>
      </pivotArea>
    </format>
    <format dxfId="4215">
      <pivotArea dataOnly="0" labelOnly="1" fieldPosition="0">
        <references count="3">
          <reference field="8" count="1" selected="0">
            <x v="15"/>
          </reference>
          <reference field="12" count="1" selected="0">
            <x v="19"/>
          </reference>
          <reference field="41" count="1">
            <x v="2"/>
          </reference>
        </references>
      </pivotArea>
    </format>
    <format dxfId="4214">
      <pivotArea dataOnly="0" labelOnly="1" fieldPosition="0">
        <references count="3">
          <reference field="8" count="1" selected="0">
            <x v="15"/>
          </reference>
          <reference field="12" count="1" selected="0">
            <x v="20"/>
          </reference>
          <reference field="41" count="1">
            <x v="19"/>
          </reference>
        </references>
      </pivotArea>
    </format>
    <format dxfId="4213">
      <pivotArea dataOnly="0" labelOnly="1" fieldPosition="0">
        <references count="3">
          <reference field="8" count="1" selected="0">
            <x v="15"/>
          </reference>
          <reference field="12" count="1" selected="0">
            <x v="23"/>
          </reference>
          <reference field="41" count="1">
            <x v="2"/>
          </reference>
        </references>
      </pivotArea>
    </format>
    <format dxfId="4212">
      <pivotArea dataOnly="0" labelOnly="1" fieldPosition="0">
        <references count="3">
          <reference field="8" count="1" selected="0">
            <x v="15"/>
          </reference>
          <reference field="12" count="1" selected="0">
            <x v="114"/>
          </reference>
          <reference field="41" count="1">
            <x v="2"/>
          </reference>
        </references>
      </pivotArea>
    </format>
    <format dxfId="4211">
      <pivotArea dataOnly="0" labelOnly="1" fieldPosition="0">
        <references count="3">
          <reference field="8" count="1" selected="0">
            <x v="15"/>
          </reference>
          <reference field="12" count="1" selected="0">
            <x v="115"/>
          </reference>
          <reference field="41" count="1">
            <x v="64"/>
          </reference>
        </references>
      </pivotArea>
    </format>
    <format dxfId="4210">
      <pivotArea dataOnly="0" labelOnly="1" fieldPosition="0">
        <references count="3">
          <reference field="8" count="1" selected="0">
            <x v="15"/>
          </reference>
          <reference field="12" count="1" selected="0">
            <x v="127"/>
          </reference>
          <reference field="41" count="1">
            <x v="2"/>
          </reference>
        </references>
      </pivotArea>
    </format>
    <format dxfId="4209">
      <pivotArea dataOnly="0" labelOnly="1" fieldPosition="0">
        <references count="3">
          <reference field="8" count="1" selected="0">
            <x v="15"/>
          </reference>
          <reference field="12" count="1" selected="0">
            <x v="134"/>
          </reference>
          <reference field="41" count="1">
            <x v="2"/>
          </reference>
        </references>
      </pivotArea>
    </format>
    <format dxfId="4208">
      <pivotArea dataOnly="0" labelOnly="1" fieldPosition="0">
        <references count="3">
          <reference field="8" count="1" selected="0">
            <x v="15"/>
          </reference>
          <reference field="12" count="1" selected="0">
            <x v="135"/>
          </reference>
          <reference field="41" count="1">
            <x v="2"/>
          </reference>
        </references>
      </pivotArea>
    </format>
    <format dxfId="4207">
      <pivotArea dataOnly="0" labelOnly="1" fieldPosition="0">
        <references count="3">
          <reference field="8" count="1" selected="0">
            <x v="15"/>
          </reference>
          <reference field="12" count="1" selected="0">
            <x v="153"/>
          </reference>
          <reference field="41" count="1">
            <x v="2"/>
          </reference>
        </references>
      </pivotArea>
    </format>
    <format dxfId="4206">
      <pivotArea dataOnly="0" labelOnly="1" fieldPosition="0">
        <references count="3">
          <reference field="8" count="1" selected="0">
            <x v="15"/>
          </reference>
          <reference field="12" count="1" selected="0">
            <x v="154"/>
          </reference>
          <reference field="41" count="1">
            <x v="2"/>
          </reference>
        </references>
      </pivotArea>
    </format>
    <format dxfId="4205">
      <pivotArea dataOnly="0" labelOnly="1" fieldPosition="0">
        <references count="3">
          <reference field="8" count="1" selected="0">
            <x v="15"/>
          </reference>
          <reference field="12" count="1" selected="0">
            <x v="155"/>
          </reference>
          <reference field="41" count="1">
            <x v="2"/>
          </reference>
        </references>
      </pivotArea>
    </format>
    <format dxfId="4204">
      <pivotArea dataOnly="0" labelOnly="1" fieldPosition="0">
        <references count="3">
          <reference field="8" count="1" selected="0">
            <x v="15"/>
          </reference>
          <reference field="12" count="1" selected="0">
            <x v="199"/>
          </reference>
          <reference field="41" count="1">
            <x v="64"/>
          </reference>
        </references>
      </pivotArea>
    </format>
    <format dxfId="4203">
      <pivotArea dataOnly="0" labelOnly="1" fieldPosition="0">
        <references count="3">
          <reference field="8" count="1" selected="0">
            <x v="15"/>
          </reference>
          <reference field="12" count="1" selected="0">
            <x v="203"/>
          </reference>
          <reference field="41" count="1">
            <x v="64"/>
          </reference>
        </references>
      </pivotArea>
    </format>
    <format dxfId="4202">
      <pivotArea dataOnly="0" labelOnly="1" fieldPosition="0">
        <references count="3">
          <reference field="8" count="1" selected="0">
            <x v="16"/>
          </reference>
          <reference field="12" count="1" selected="0">
            <x v="0"/>
          </reference>
          <reference field="41" count="1">
            <x v="101"/>
          </reference>
        </references>
      </pivotArea>
    </format>
    <format dxfId="4201">
      <pivotArea dataOnly="0" labelOnly="1" fieldPosition="0">
        <references count="3">
          <reference field="8" count="1" selected="0">
            <x v="16"/>
          </reference>
          <reference field="12" count="1" selected="0">
            <x v="2"/>
          </reference>
          <reference field="41" count="1">
            <x v="58"/>
          </reference>
        </references>
      </pivotArea>
    </format>
    <format dxfId="4200">
      <pivotArea dataOnly="0" labelOnly="1" fieldPosition="0">
        <references count="3">
          <reference field="8" count="1" selected="0">
            <x v="16"/>
          </reference>
          <reference field="12" count="1" selected="0">
            <x v="10"/>
          </reference>
          <reference field="41" count="1">
            <x v="82"/>
          </reference>
        </references>
      </pivotArea>
    </format>
    <format dxfId="4199">
      <pivotArea dataOnly="0" labelOnly="1" fieldPosition="0">
        <references count="3">
          <reference field="8" count="1" selected="0">
            <x v="16"/>
          </reference>
          <reference field="12" count="1" selected="0">
            <x v="11"/>
          </reference>
          <reference field="41" count="1">
            <x v="107"/>
          </reference>
        </references>
      </pivotArea>
    </format>
    <format dxfId="4198">
      <pivotArea dataOnly="0" labelOnly="1" fieldPosition="0">
        <references count="3">
          <reference field="8" count="1" selected="0">
            <x v="16"/>
          </reference>
          <reference field="12" count="1" selected="0">
            <x v="73"/>
          </reference>
          <reference field="41" count="1">
            <x v="54"/>
          </reference>
        </references>
      </pivotArea>
    </format>
    <format dxfId="4197">
      <pivotArea dataOnly="0" labelOnly="1" fieldPosition="0">
        <references count="3">
          <reference field="8" count="1" selected="0">
            <x v="16"/>
          </reference>
          <reference field="12" count="1" selected="0">
            <x v="74"/>
          </reference>
          <reference field="41" count="1">
            <x v="54"/>
          </reference>
        </references>
      </pivotArea>
    </format>
    <format dxfId="4196">
      <pivotArea dataOnly="0" labelOnly="1" fieldPosition="0">
        <references count="3">
          <reference field="8" count="1" selected="0">
            <x v="16"/>
          </reference>
          <reference field="12" count="1" selected="0">
            <x v="75"/>
          </reference>
          <reference field="41" count="1">
            <x v="16"/>
          </reference>
        </references>
      </pivotArea>
    </format>
    <format dxfId="4195">
      <pivotArea dataOnly="0" labelOnly="1" fieldPosition="0">
        <references count="3">
          <reference field="8" count="1" selected="0">
            <x v="17"/>
          </reference>
          <reference field="12" count="1" selected="0">
            <x v="99"/>
          </reference>
          <reference field="41" count="1">
            <x v="64"/>
          </reference>
        </references>
      </pivotArea>
    </format>
    <format dxfId="4194">
      <pivotArea dataOnly="0" labelOnly="1" fieldPosition="0">
        <references count="3">
          <reference field="8" count="1" selected="0">
            <x v="17"/>
          </reference>
          <reference field="12" count="1" selected="0">
            <x v="187"/>
          </reference>
          <reference field="41" count="1">
            <x v="38"/>
          </reference>
        </references>
      </pivotArea>
    </format>
    <format dxfId="4193">
      <pivotArea dataOnly="0" labelOnly="1" fieldPosition="0">
        <references count="3">
          <reference field="8" count="1" selected="0">
            <x v="17"/>
          </reference>
          <reference field="12" count="1" selected="0">
            <x v="211"/>
          </reference>
          <reference field="41" count="1">
            <x v="0"/>
          </reference>
        </references>
      </pivotArea>
    </format>
    <format dxfId="4192">
      <pivotArea dataOnly="0" labelOnly="1" fieldPosition="0">
        <references count="3">
          <reference field="8" count="1" selected="0">
            <x v="18"/>
          </reference>
          <reference field="12" count="1" selected="0">
            <x v="26"/>
          </reference>
          <reference field="41" count="1">
            <x v="2"/>
          </reference>
        </references>
      </pivotArea>
    </format>
    <format dxfId="4191">
      <pivotArea dataOnly="0" labelOnly="1" fieldPosition="0">
        <references count="3">
          <reference field="8" count="1" selected="0">
            <x v="18"/>
          </reference>
          <reference field="12" count="1" selected="0">
            <x v="84"/>
          </reference>
          <reference field="41" count="1">
            <x v="78"/>
          </reference>
        </references>
      </pivotArea>
    </format>
    <format dxfId="4190">
      <pivotArea dataOnly="0" labelOnly="1" fieldPosition="0">
        <references count="3">
          <reference field="8" count="1" selected="0">
            <x v="19"/>
          </reference>
          <reference field="12" count="1" selected="0">
            <x v="17"/>
          </reference>
          <reference field="41" count="1">
            <x v="64"/>
          </reference>
        </references>
      </pivotArea>
    </format>
    <format dxfId="4189">
      <pivotArea dataOnly="0" labelOnly="1" fieldPosition="0">
        <references count="3">
          <reference field="8" count="1" selected="0">
            <x v="19"/>
          </reference>
          <reference field="12" count="1" selected="0">
            <x v="47"/>
          </reference>
          <reference field="41" count="1">
            <x v="118"/>
          </reference>
        </references>
      </pivotArea>
    </format>
    <format dxfId="4188">
      <pivotArea dataOnly="0" labelOnly="1" fieldPosition="0">
        <references count="3">
          <reference field="8" count="1" selected="0">
            <x v="19"/>
          </reference>
          <reference field="12" count="1" selected="0">
            <x v="48"/>
          </reference>
          <reference field="41" count="1">
            <x v="119"/>
          </reference>
        </references>
      </pivotArea>
    </format>
    <format dxfId="4187">
      <pivotArea dataOnly="0" labelOnly="1" fieldPosition="0">
        <references count="3">
          <reference field="8" count="1" selected="0">
            <x v="20"/>
          </reference>
          <reference field="12" count="1" selected="0">
            <x v="1"/>
          </reference>
          <reference field="41" count="1">
            <x v="112"/>
          </reference>
        </references>
      </pivotArea>
    </format>
    <format dxfId="4186">
      <pivotArea dataOnly="0" labelOnly="1" fieldPosition="0">
        <references count="3">
          <reference field="8" count="1" selected="0">
            <x v="20"/>
          </reference>
          <reference field="12" count="1" selected="0">
            <x v="16"/>
          </reference>
          <reference field="41" count="1">
            <x v="64"/>
          </reference>
        </references>
      </pivotArea>
    </format>
    <format dxfId="4185">
      <pivotArea dataOnly="0" labelOnly="1" fieldPosition="0">
        <references count="3">
          <reference field="8" count="1" selected="0">
            <x v="20"/>
          </reference>
          <reference field="12" count="1" selected="0">
            <x v="60"/>
          </reference>
          <reference field="41" count="1">
            <x v="96"/>
          </reference>
        </references>
      </pivotArea>
    </format>
    <format dxfId="4184">
      <pivotArea dataOnly="0" labelOnly="1" fieldPosition="0">
        <references count="3">
          <reference field="8" count="1" selected="0">
            <x v="20"/>
          </reference>
          <reference field="12" count="1" selected="0">
            <x v="125"/>
          </reference>
          <reference field="41" count="1">
            <x v="84"/>
          </reference>
        </references>
      </pivotArea>
    </format>
    <format dxfId="4183">
      <pivotArea dataOnly="0" labelOnly="1" fieldPosition="0">
        <references count="3">
          <reference field="8" count="1" selected="0">
            <x v="20"/>
          </reference>
          <reference field="12" count="1" selected="0">
            <x v="126"/>
          </reference>
          <reference field="41" count="1">
            <x v="89"/>
          </reference>
        </references>
      </pivotArea>
    </format>
    <format dxfId="4182">
      <pivotArea dataOnly="0" labelOnly="1" fieldPosition="0">
        <references count="3">
          <reference field="8" count="1" selected="0">
            <x v="21"/>
          </reference>
          <reference field="12" count="1" selected="0">
            <x v="27"/>
          </reference>
          <reference field="41" count="1">
            <x v="58"/>
          </reference>
        </references>
      </pivotArea>
    </format>
    <format dxfId="4181">
      <pivotArea dataOnly="0" labelOnly="1" fieldPosition="0">
        <references count="3">
          <reference field="8" count="1" selected="0">
            <x v="21"/>
          </reference>
          <reference field="12" count="1" selected="0">
            <x v="68"/>
          </reference>
          <reference field="41" count="1">
            <x v="28"/>
          </reference>
        </references>
      </pivotArea>
    </format>
    <format dxfId="4180">
      <pivotArea dataOnly="0" labelOnly="1" fieldPosition="0">
        <references count="3">
          <reference field="8" count="1" selected="0">
            <x v="21"/>
          </reference>
          <reference field="12" count="1" selected="0">
            <x v="94"/>
          </reference>
          <reference field="41" count="1">
            <x v="27"/>
          </reference>
        </references>
      </pivotArea>
    </format>
    <format dxfId="4179">
      <pivotArea dataOnly="0" labelOnly="1" fieldPosition="0">
        <references count="3">
          <reference field="8" count="1" selected="0">
            <x v="21"/>
          </reference>
          <reference field="12" count="1" selected="0">
            <x v="132"/>
          </reference>
          <reference field="41" count="1">
            <x v="10"/>
          </reference>
        </references>
      </pivotArea>
    </format>
    <format dxfId="4178">
      <pivotArea dataOnly="0" labelOnly="1" fieldPosition="0">
        <references count="3">
          <reference field="8" count="1" selected="0">
            <x v="22"/>
          </reference>
          <reference field="12" count="1" selected="0">
            <x v="97"/>
          </reference>
          <reference field="41" count="1">
            <x v="55"/>
          </reference>
        </references>
      </pivotArea>
    </format>
    <format dxfId="4177">
      <pivotArea dataOnly="0" labelOnly="1" fieldPosition="0">
        <references count="3">
          <reference field="8" count="1" selected="0">
            <x v="22"/>
          </reference>
          <reference field="12" count="1" selected="0">
            <x v="196"/>
          </reference>
          <reference field="41" count="1">
            <x v="48"/>
          </reference>
        </references>
      </pivotArea>
    </format>
    <format dxfId="4176">
      <pivotArea dataOnly="0" labelOnly="1" fieldPosition="0">
        <references count="3">
          <reference field="8" count="1" selected="0">
            <x v="23"/>
          </reference>
          <reference field="12" count="1" selected="0">
            <x v="85"/>
          </reference>
          <reference field="41" count="1">
            <x v="64"/>
          </reference>
        </references>
      </pivotArea>
    </format>
    <format dxfId="4175">
      <pivotArea dataOnly="0" labelOnly="1" fieldPosition="0">
        <references count="3">
          <reference field="8" count="1" selected="0">
            <x v="23"/>
          </reference>
          <reference field="12" count="1" selected="0">
            <x v="93"/>
          </reference>
          <reference field="41" count="1">
            <x v="2"/>
          </reference>
        </references>
      </pivotArea>
    </format>
    <format dxfId="4174">
      <pivotArea dataOnly="0" labelOnly="1" fieldPosition="0">
        <references count="3">
          <reference field="8" count="1" selected="0">
            <x v="23"/>
          </reference>
          <reference field="12" count="1" selected="0">
            <x v="96"/>
          </reference>
          <reference field="41" count="1">
            <x v="76"/>
          </reference>
        </references>
      </pivotArea>
    </format>
    <format dxfId="4173">
      <pivotArea dataOnly="0" labelOnly="1" fieldPosition="0">
        <references count="3">
          <reference field="8" count="1" selected="0">
            <x v="23"/>
          </reference>
          <reference field="12" count="1" selected="0">
            <x v="98"/>
          </reference>
          <reference field="41" count="1">
            <x v="2"/>
          </reference>
        </references>
      </pivotArea>
    </format>
    <format dxfId="4172">
      <pivotArea dataOnly="0" labelOnly="1" fieldPosition="0">
        <references count="3">
          <reference field="8" count="1" selected="0">
            <x v="23"/>
          </reference>
          <reference field="12" count="1" selected="0">
            <x v="101"/>
          </reference>
          <reference field="41" count="1">
            <x v="23"/>
          </reference>
        </references>
      </pivotArea>
    </format>
    <format dxfId="4171">
      <pivotArea dataOnly="0" labelOnly="1" fieldPosition="0">
        <references count="3">
          <reference field="8" count="1" selected="0">
            <x v="23"/>
          </reference>
          <reference field="12" count="1" selected="0">
            <x v="102"/>
          </reference>
          <reference field="41" count="1">
            <x v="44"/>
          </reference>
        </references>
      </pivotArea>
    </format>
    <format dxfId="4170">
      <pivotArea dataOnly="0" labelOnly="1" fieldPosition="0">
        <references count="3">
          <reference field="8" count="1" selected="0">
            <x v="23"/>
          </reference>
          <reference field="12" count="1" selected="0">
            <x v="103"/>
          </reference>
          <reference field="41" count="1">
            <x v="81"/>
          </reference>
        </references>
      </pivotArea>
    </format>
    <format dxfId="4169">
      <pivotArea dataOnly="0" labelOnly="1" fieldPosition="0">
        <references count="3">
          <reference field="8" count="1" selected="0">
            <x v="23"/>
          </reference>
          <reference field="12" count="1" selected="0">
            <x v="104"/>
          </reference>
          <reference field="41" count="1">
            <x v="36"/>
          </reference>
        </references>
      </pivotArea>
    </format>
    <format dxfId="4168">
      <pivotArea dataOnly="0" labelOnly="1" fieldPosition="0">
        <references count="3">
          <reference field="8" count="1" selected="0">
            <x v="23"/>
          </reference>
          <reference field="12" count="1" selected="0">
            <x v="111"/>
          </reference>
          <reference field="41" count="1">
            <x v="18"/>
          </reference>
        </references>
      </pivotArea>
    </format>
    <format dxfId="4167">
      <pivotArea dataOnly="0" labelOnly="1" fieldPosition="0">
        <references count="3">
          <reference field="8" count="1" selected="0">
            <x v="23"/>
          </reference>
          <reference field="12" count="1" selected="0">
            <x v="112"/>
          </reference>
          <reference field="41" count="1">
            <x v="24"/>
          </reference>
        </references>
      </pivotArea>
    </format>
    <format dxfId="4166">
      <pivotArea dataOnly="0" labelOnly="1" fieldPosition="0">
        <references count="3">
          <reference field="8" count="1" selected="0">
            <x v="23"/>
          </reference>
          <reference field="12" count="1" selected="0">
            <x v="113"/>
          </reference>
          <reference field="41" count="1">
            <x v="11"/>
          </reference>
        </references>
      </pivotArea>
    </format>
    <format dxfId="4165">
      <pivotArea dataOnly="0" labelOnly="1" fieldPosition="0">
        <references count="3">
          <reference field="8" count="1" selected="0">
            <x v="23"/>
          </reference>
          <reference field="12" count="1" selected="0">
            <x v="131"/>
          </reference>
          <reference field="41" count="1">
            <x v="2"/>
          </reference>
        </references>
      </pivotArea>
    </format>
    <format dxfId="4164">
      <pivotArea dataOnly="0" labelOnly="1" fieldPosition="0">
        <references count="3">
          <reference field="8" count="1" selected="0">
            <x v="23"/>
          </reference>
          <reference field="12" count="1" selected="0">
            <x v="138"/>
          </reference>
          <reference field="41" count="1">
            <x v="9"/>
          </reference>
        </references>
      </pivotArea>
    </format>
    <format dxfId="4163">
      <pivotArea dataOnly="0" labelOnly="1" fieldPosition="0">
        <references count="3">
          <reference field="8" count="1" selected="0">
            <x v="23"/>
          </reference>
          <reference field="12" count="1" selected="0">
            <x v="149"/>
          </reference>
          <reference field="41" count="1">
            <x v="86"/>
          </reference>
        </references>
      </pivotArea>
    </format>
    <format dxfId="4162">
      <pivotArea dataOnly="0" labelOnly="1" fieldPosition="0">
        <references count="3">
          <reference field="8" count="1" selected="0">
            <x v="23"/>
          </reference>
          <reference field="12" count="1" selected="0">
            <x v="160"/>
          </reference>
          <reference field="41" count="1">
            <x v="2"/>
          </reference>
        </references>
      </pivotArea>
    </format>
    <format dxfId="4161">
      <pivotArea dataOnly="0" labelOnly="1" fieldPosition="0">
        <references count="3">
          <reference field="8" count="1" selected="0">
            <x v="23"/>
          </reference>
          <reference field="12" count="1" selected="0">
            <x v="186"/>
          </reference>
          <reference field="41" count="1">
            <x v="7"/>
          </reference>
        </references>
      </pivotArea>
    </format>
    <format dxfId="4160">
      <pivotArea dataOnly="0" labelOnly="1" fieldPosition="0">
        <references count="3">
          <reference field="8" count="1" selected="0">
            <x v="23"/>
          </reference>
          <reference field="12" count="1" selected="0">
            <x v="218"/>
          </reference>
          <reference field="41" count="1">
            <x v="21"/>
          </reference>
        </references>
      </pivotArea>
    </format>
    <format dxfId="4159">
      <pivotArea dataOnly="0" labelOnly="1" fieldPosition="0">
        <references count="3">
          <reference field="8" count="1" selected="0">
            <x v="24"/>
          </reference>
          <reference field="12" count="1" selected="0">
            <x v="62"/>
          </reference>
          <reference field="41" count="1">
            <x v="83"/>
          </reference>
        </references>
      </pivotArea>
    </format>
    <format dxfId="4158">
      <pivotArea dataOnly="0" labelOnly="1" fieldPosition="0">
        <references count="3">
          <reference field="8" count="1" selected="0">
            <x v="24"/>
          </reference>
          <reference field="12" count="1" selected="0">
            <x v="65"/>
          </reference>
          <reference field="41" count="1">
            <x v="87"/>
          </reference>
        </references>
      </pivotArea>
    </format>
    <format dxfId="4157">
      <pivotArea dataOnly="0" labelOnly="1" fieldPosition="0">
        <references count="3">
          <reference field="8" count="1" selected="0">
            <x v="24"/>
          </reference>
          <reference field="12" count="1" selected="0">
            <x v="139"/>
          </reference>
          <reference field="41" count="1">
            <x v="56"/>
          </reference>
        </references>
      </pivotArea>
    </format>
    <format dxfId="4156">
      <pivotArea dataOnly="0" labelOnly="1" fieldPosition="0">
        <references count="3">
          <reference field="8" count="1" selected="0">
            <x v="24"/>
          </reference>
          <reference field="12" count="1" selected="0">
            <x v="144"/>
          </reference>
          <reference field="41" count="1">
            <x v="20"/>
          </reference>
        </references>
      </pivotArea>
    </format>
    <format dxfId="4155">
      <pivotArea dataOnly="0" labelOnly="1" fieldPosition="0">
        <references count="3">
          <reference field="8" count="1" selected="0">
            <x v="24"/>
          </reference>
          <reference field="12" count="1" selected="0">
            <x v="156"/>
          </reference>
          <reference field="41" count="1">
            <x v="120"/>
          </reference>
        </references>
      </pivotArea>
    </format>
    <format dxfId="4154">
      <pivotArea dataOnly="0" labelOnly="1" fieldPosition="0">
        <references count="3">
          <reference field="8" count="1" selected="0">
            <x v="24"/>
          </reference>
          <reference field="12" count="1" selected="0">
            <x v="188"/>
          </reference>
          <reference field="41" count="1">
            <x v="92"/>
          </reference>
        </references>
      </pivotArea>
    </format>
    <format dxfId="4153">
      <pivotArea dataOnly="0" labelOnly="1" fieldPosition="0">
        <references count="3">
          <reference field="8" count="1" selected="0">
            <x v="24"/>
          </reference>
          <reference field="12" count="1" selected="0">
            <x v="198"/>
          </reference>
          <reference field="41" count="1">
            <x v="100"/>
          </reference>
        </references>
      </pivotArea>
    </format>
    <format dxfId="4152">
      <pivotArea dataOnly="0" labelOnly="1" fieldPosition="0">
        <references count="3">
          <reference field="8" count="1" selected="0">
            <x v="25"/>
          </reference>
          <reference field="12" count="1" selected="0">
            <x v="145"/>
          </reference>
          <reference field="41" count="1">
            <x v="17"/>
          </reference>
        </references>
      </pivotArea>
    </format>
    <format dxfId="4151">
      <pivotArea dataOnly="0" labelOnly="1" fieldPosition="0">
        <references count="3">
          <reference field="8" count="1" selected="0">
            <x v="26"/>
          </reference>
          <reference field="12" count="1" selected="0">
            <x v="201"/>
          </reference>
          <reference field="41" count="1">
            <x v="62"/>
          </reference>
        </references>
      </pivotArea>
    </format>
    <format dxfId="4150">
      <pivotArea dataOnly="0" labelOnly="1" fieldPosition="0">
        <references count="3">
          <reference field="8" count="1" selected="0">
            <x v="27"/>
          </reference>
          <reference field="12" count="1" selected="0">
            <x v="119"/>
          </reference>
          <reference field="41" count="1">
            <x v="116"/>
          </reference>
        </references>
      </pivotArea>
    </format>
    <format dxfId="4149">
      <pivotArea dataOnly="0" labelOnly="1" fieldPosition="0">
        <references count="3">
          <reference field="8" count="1" selected="0">
            <x v="27"/>
          </reference>
          <reference field="12" count="1" selected="0">
            <x v="178"/>
          </reference>
          <reference field="41" count="1">
            <x v="105"/>
          </reference>
        </references>
      </pivotArea>
    </format>
    <format dxfId="4148">
      <pivotArea dataOnly="0" labelOnly="1" fieldPosition="0">
        <references count="3">
          <reference field="8" count="1" selected="0">
            <x v="27"/>
          </reference>
          <reference field="12" count="1" selected="0">
            <x v="179"/>
          </reference>
          <reference field="41" count="1">
            <x v="110"/>
          </reference>
        </references>
      </pivotArea>
    </format>
    <format dxfId="4147">
      <pivotArea dataOnly="0" labelOnly="1" fieldPosition="0">
        <references count="3">
          <reference field="8" count="1" selected="0">
            <x v="29"/>
          </reference>
          <reference field="12" count="1" selected="0">
            <x v="106"/>
          </reference>
          <reference field="41" count="1">
            <x v="95"/>
          </reference>
        </references>
      </pivotArea>
    </format>
    <format dxfId="4146">
      <pivotArea dataOnly="0" labelOnly="1" fieldPosition="0">
        <references count="3">
          <reference field="8" count="1" selected="0">
            <x v="30"/>
          </reference>
          <reference field="12" count="1" selected="0">
            <x v="41"/>
          </reference>
          <reference field="41" count="1">
            <x v="2"/>
          </reference>
        </references>
      </pivotArea>
    </format>
    <format dxfId="4145">
      <pivotArea dataOnly="0" labelOnly="1" fieldPosition="0">
        <references count="3">
          <reference field="8" count="1" selected="0">
            <x v="30"/>
          </reference>
          <reference field="12" count="1" selected="0">
            <x v="54"/>
          </reference>
          <reference field="41" count="1">
            <x v="2"/>
          </reference>
        </references>
      </pivotArea>
    </format>
    <format dxfId="4144">
      <pivotArea dataOnly="0" labelOnly="1" fieldPosition="0">
        <references count="3">
          <reference field="8" count="1" selected="0">
            <x v="33"/>
          </reference>
          <reference field="12" count="1" selected="0">
            <x v="3"/>
          </reference>
          <reference field="41" count="1">
            <x v="41"/>
          </reference>
        </references>
      </pivotArea>
    </format>
    <format dxfId="4143">
      <pivotArea dataOnly="0" labelOnly="1" fieldPosition="0">
        <references count="3">
          <reference field="8" count="1" selected="0">
            <x v="33"/>
          </reference>
          <reference field="12" count="1" selected="0">
            <x v="161"/>
          </reference>
          <reference field="41" count="1">
            <x v="59"/>
          </reference>
        </references>
      </pivotArea>
    </format>
    <format dxfId="4142">
      <pivotArea dataOnly="0" labelOnly="1" fieldPosition="0">
        <references count="3">
          <reference field="8" count="1" selected="0">
            <x v="34"/>
          </reference>
          <reference field="12" count="1" selected="0">
            <x v="137"/>
          </reference>
          <reference field="41" count="1">
            <x v="2"/>
          </reference>
        </references>
      </pivotArea>
    </format>
    <format dxfId="4141">
      <pivotArea dataOnly="0" labelOnly="1" fieldPosition="0">
        <references count="3">
          <reference field="8" count="1" selected="0">
            <x v="34"/>
          </reference>
          <reference field="12" count="1" selected="0">
            <x v="217"/>
          </reference>
          <reference field="41" count="1">
            <x v="2"/>
          </reference>
        </references>
      </pivotArea>
    </format>
    <format dxfId="4140">
      <pivotArea dataOnly="0" labelOnly="1" fieldPosition="0">
        <references count="3">
          <reference field="8" count="1" selected="0">
            <x v="35"/>
          </reference>
          <reference field="12" count="1" selected="0">
            <x v="123"/>
          </reference>
          <reference field="41" count="1">
            <x v="90"/>
          </reference>
        </references>
      </pivotArea>
    </format>
    <format dxfId="4139">
      <pivotArea dataOnly="0" labelOnly="1" fieldPosition="0">
        <references count="3">
          <reference field="8" count="1" selected="0">
            <x v="35"/>
          </reference>
          <reference field="12" count="1" selected="0">
            <x v="175"/>
          </reference>
          <reference field="41" count="1">
            <x v="15"/>
          </reference>
        </references>
      </pivotArea>
    </format>
    <format dxfId="4138">
      <pivotArea dataOnly="0" labelOnly="1" fieldPosition="0">
        <references count="3">
          <reference field="8" count="1" selected="0">
            <x v="36"/>
          </reference>
          <reference field="12" count="1" selected="0">
            <x v="5"/>
          </reference>
          <reference field="41" count="1">
            <x v="94"/>
          </reference>
        </references>
      </pivotArea>
    </format>
    <format dxfId="4137">
      <pivotArea dataOnly="0" labelOnly="1" fieldPosition="0">
        <references count="3">
          <reference field="8" count="1" selected="0">
            <x v="36"/>
          </reference>
          <reference field="12" count="1" selected="0">
            <x v="6"/>
          </reference>
          <reference field="41" count="1">
            <x v="85"/>
          </reference>
        </references>
      </pivotArea>
    </format>
    <format dxfId="4136">
      <pivotArea dataOnly="0" labelOnly="1" fieldPosition="0">
        <references count="3">
          <reference field="8" count="1" selected="0">
            <x v="36"/>
          </reference>
          <reference field="12" count="1" selected="0">
            <x v="7"/>
          </reference>
          <reference field="41" count="1">
            <x v="64"/>
          </reference>
        </references>
      </pivotArea>
    </format>
    <format dxfId="4135">
      <pivotArea dataOnly="0" labelOnly="1" fieldPosition="0">
        <references count="3">
          <reference field="8" count="1" selected="0">
            <x v="36"/>
          </reference>
          <reference field="12" count="1" selected="0">
            <x v="9"/>
          </reference>
          <reference field="41" count="1">
            <x v="61"/>
          </reference>
        </references>
      </pivotArea>
    </format>
    <format dxfId="4134">
      <pivotArea dataOnly="0" labelOnly="1" fieldPosition="0">
        <references count="3">
          <reference field="8" count="1" selected="0">
            <x v="36"/>
          </reference>
          <reference field="12" count="1" selected="0">
            <x v="43"/>
          </reference>
          <reference field="41" count="1">
            <x v="108"/>
          </reference>
        </references>
      </pivotArea>
    </format>
    <format dxfId="4133">
      <pivotArea dataOnly="0" labelOnly="1" fieldPosition="0">
        <references count="3">
          <reference field="8" count="1" selected="0">
            <x v="36"/>
          </reference>
          <reference field="12" count="1" selected="0">
            <x v="108"/>
          </reference>
          <reference field="41" count="1">
            <x v="34"/>
          </reference>
        </references>
      </pivotArea>
    </format>
    <format dxfId="4132">
      <pivotArea dataOnly="0" labelOnly="1" fieldPosition="0">
        <references count="3">
          <reference field="8" count="1" selected="0">
            <x v="36"/>
          </reference>
          <reference field="12" count="1" selected="0">
            <x v="116"/>
          </reference>
          <reference field="41" count="1">
            <x v="39"/>
          </reference>
        </references>
      </pivotArea>
    </format>
    <format dxfId="4131">
      <pivotArea dataOnly="0" labelOnly="1" fieldPosition="0">
        <references count="3">
          <reference field="8" count="1" selected="0">
            <x v="36"/>
          </reference>
          <reference field="12" count="1" selected="0">
            <x v="190"/>
          </reference>
          <reference field="41" count="1">
            <x v="2"/>
          </reference>
        </references>
      </pivotArea>
    </format>
    <format dxfId="4130">
      <pivotArea dataOnly="0" labelOnly="1" fieldPosition="0">
        <references count="3">
          <reference field="8" count="1" selected="0">
            <x v="36"/>
          </reference>
          <reference field="12" count="1" selected="0">
            <x v="191"/>
          </reference>
          <reference field="41" count="1">
            <x v="63"/>
          </reference>
        </references>
      </pivotArea>
    </format>
    <format dxfId="4129">
      <pivotArea dataOnly="0" labelOnly="1" fieldPosition="0">
        <references count="3">
          <reference field="8" count="1" selected="0">
            <x v="36"/>
          </reference>
          <reference field="12" count="1" selected="0">
            <x v="192"/>
          </reference>
          <reference field="41" count="1">
            <x v="109"/>
          </reference>
        </references>
      </pivotArea>
    </format>
    <format dxfId="4128">
      <pivotArea dataOnly="0" labelOnly="1" fieldPosition="0">
        <references count="3">
          <reference field="8" count="1" selected="0">
            <x v="36"/>
          </reference>
          <reference field="12" count="1" selected="0">
            <x v="227"/>
          </reference>
          <reference field="41" count="1">
            <x v="64"/>
          </reference>
        </references>
      </pivotArea>
    </format>
    <format dxfId="4127">
      <pivotArea dataOnly="0" labelOnly="1" fieldPosition="0">
        <references count="3">
          <reference field="8" count="1" selected="0">
            <x v="37"/>
          </reference>
          <reference field="12" count="1" selected="0">
            <x v="210"/>
          </reference>
          <reference field="41" count="1">
            <x v="46"/>
          </reference>
        </references>
      </pivotArea>
    </format>
    <format dxfId="4126">
      <pivotArea dataOnly="0" outline="0" fieldPosition="0">
        <references count="1">
          <reference field="8" count="1">
            <x v="3"/>
          </reference>
        </references>
      </pivotArea>
    </format>
    <format dxfId="4125">
      <pivotArea dataOnly="0" labelOnly="1" fieldPosition="0">
        <references count="1">
          <reference field="8" count="1">
            <x v="5"/>
          </reference>
        </references>
      </pivotArea>
    </format>
    <format dxfId="4124">
      <pivotArea dataOnly="0" outline="0" fieldPosition="0">
        <references count="1">
          <reference field="8" count="1">
            <x v="10"/>
          </reference>
        </references>
      </pivotArea>
    </format>
    <format dxfId="4123">
      <pivotArea dataOnly="0" outline="0" fieldPosition="0">
        <references count="1">
          <reference field="8" count="1">
            <x v="14"/>
          </reference>
        </references>
      </pivotArea>
    </format>
    <format dxfId="4122">
      <pivotArea dataOnly="0" outline="0" fieldPosition="0">
        <references count="1">
          <reference field="8" count="1">
            <x v="16"/>
          </reference>
        </references>
      </pivotArea>
    </format>
    <format dxfId="4121">
      <pivotArea dataOnly="0" outline="0" fieldPosition="0">
        <references count="1">
          <reference field="8" count="1">
            <x v="18"/>
          </reference>
        </references>
      </pivotArea>
    </format>
    <format dxfId="4120">
      <pivotArea dataOnly="0" outline="0" fieldPosition="0">
        <references count="1">
          <reference field="8" count="1">
            <x v="20"/>
          </reference>
        </references>
      </pivotArea>
    </format>
    <format dxfId="4119">
      <pivotArea dataOnly="0" outline="0" fieldPosition="0">
        <references count="1">
          <reference field="8" count="3">
            <x v="33"/>
            <x v="35"/>
            <x v="37"/>
          </reference>
        </references>
      </pivotArea>
    </format>
    <format dxfId="4118">
      <pivotArea field="8" type="button" dataOnly="0" labelOnly="1" outline="0" axis="axisRow" fieldPosition="0"/>
    </format>
    <format dxfId="4117">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4116">
      <pivotArea field="8" type="button" dataOnly="0" labelOnly="1" outline="0" axis="axisRow" fieldPosition="0"/>
    </format>
    <format dxfId="4115">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4114">
      <pivotArea dataOnly="0" labelOnly="1" fieldPosition="0">
        <references count="1">
          <reference field="41" count="0"/>
        </references>
      </pivotArea>
    </format>
    <format dxfId="4113">
      <pivotArea dataOnly="0" labelOnly="1" fieldPosition="0">
        <references count="1">
          <reference field="41" count="0"/>
        </references>
      </pivotArea>
    </format>
    <format dxfId="4112">
      <pivotArea field="12" type="button" dataOnly="0" labelOnly="1" outline="0" axis="axisRow" fieldPosition="1"/>
    </format>
    <format dxfId="4111">
      <pivotArea dataOnly="0" labelOnly="1" fieldPosition="0">
        <references count="2">
          <reference field="8" count="1" selected="0">
            <x v="0"/>
          </reference>
          <reference field="12" count="2">
            <x v="147"/>
            <x v="214"/>
          </reference>
        </references>
      </pivotArea>
    </format>
    <format dxfId="4110">
      <pivotArea dataOnly="0" labelOnly="1" fieldPosition="0">
        <references count="2">
          <reference field="8" count="1" selected="0">
            <x v="1"/>
          </reference>
          <reference field="12" count="3">
            <x v="120"/>
            <x v="194"/>
            <x v="216"/>
          </reference>
        </references>
      </pivotArea>
    </format>
    <format dxfId="4109">
      <pivotArea dataOnly="0" labelOnly="1" fieldPosition="0">
        <references count="2">
          <reference field="8" count="1" selected="0">
            <x v="2"/>
          </reference>
          <reference field="12" count="1">
            <x v="30"/>
          </reference>
        </references>
      </pivotArea>
    </format>
    <format dxfId="4108">
      <pivotArea dataOnly="0" labelOnly="1" fieldPosition="0">
        <references count="2">
          <reference field="8" count="1" selected="0">
            <x v="6"/>
          </reference>
          <reference field="12" count="4">
            <x v="13"/>
            <x v="15"/>
            <x v="225"/>
            <x v="226"/>
          </reference>
        </references>
      </pivotArea>
    </format>
    <format dxfId="4107">
      <pivotArea dataOnly="0" labelOnly="1" fieldPosition="0">
        <references count="2">
          <reference field="8" count="1" selected="0">
            <x v="7"/>
          </reference>
          <reference field="12" count="1">
            <x v="35"/>
          </reference>
        </references>
      </pivotArea>
    </format>
    <format dxfId="4106">
      <pivotArea dataOnly="0" labelOnly="1" fieldPosition="0">
        <references count="2">
          <reference field="8" count="1" selected="0">
            <x v="8"/>
          </reference>
          <reference field="12" count="5">
            <x v="89"/>
            <x v="141"/>
            <x v="184"/>
            <x v="185"/>
            <x v="221"/>
          </reference>
        </references>
      </pivotArea>
    </format>
    <format dxfId="4105">
      <pivotArea dataOnly="0" labelOnly="1" fieldPosition="0">
        <references count="2">
          <reference field="8" count="1" selected="0">
            <x v="9"/>
          </reference>
          <reference field="12" count="2">
            <x v="78"/>
            <x v="95"/>
          </reference>
        </references>
      </pivotArea>
    </format>
    <format dxfId="4104">
      <pivotArea dataOnly="0" labelOnly="1" fieldPosition="0">
        <references count="2">
          <reference field="8" count="1" selected="0">
            <x v="12"/>
          </reference>
          <reference field="12" count="1">
            <x v="88"/>
          </reference>
        </references>
      </pivotArea>
    </format>
    <format dxfId="4103">
      <pivotArea dataOnly="0" labelOnly="1" fieldPosition="0">
        <references count="2">
          <reference field="8" count="1" selected="0">
            <x v="13"/>
          </reference>
          <reference field="12" count="1">
            <x v="157"/>
          </reference>
        </references>
      </pivotArea>
    </format>
    <format dxfId="4102">
      <pivotArea dataOnly="0" labelOnly="1" fieldPosition="0">
        <references count="2">
          <reference field="8" count="1" selected="0">
            <x v="15"/>
          </reference>
          <reference field="12" count="3">
            <x v="58"/>
            <x v="200"/>
            <x v="222"/>
          </reference>
        </references>
      </pivotArea>
    </format>
    <format dxfId="4101">
      <pivotArea dataOnly="0" labelOnly="1" fieldPosition="0">
        <references count="2">
          <reference field="8" count="1" selected="0">
            <x v="19"/>
          </reference>
          <reference field="12" count="1">
            <x v="224"/>
          </reference>
        </references>
      </pivotArea>
    </format>
    <format dxfId="4100">
      <pivotArea dataOnly="0" labelOnly="1" fieldPosition="0">
        <references count="2">
          <reference field="8" count="1" selected="0">
            <x v="22"/>
          </reference>
          <reference field="12" count="1">
            <x v="197"/>
          </reference>
        </references>
      </pivotArea>
    </format>
    <format dxfId="4099">
      <pivotArea dataOnly="0" labelOnly="1" fieldPosition="0">
        <references count="2">
          <reference field="8" count="1" selected="0">
            <x v="23"/>
          </reference>
          <reference field="12" count="2">
            <x v="150"/>
            <x v="202"/>
          </reference>
        </references>
      </pivotArea>
    </format>
    <format dxfId="4098">
      <pivotArea dataOnly="0" labelOnly="1" fieldPosition="0">
        <references count="2">
          <reference field="8" count="1" selected="0">
            <x v="24"/>
          </reference>
          <reference field="12" count="2">
            <x v="33"/>
            <x v="34"/>
          </reference>
        </references>
      </pivotArea>
    </format>
    <format dxfId="4097">
      <pivotArea dataOnly="0" labelOnly="1" fieldPosition="0">
        <references count="2">
          <reference field="8" count="1" selected="0">
            <x v="26"/>
          </reference>
          <reference field="12" count="1">
            <x v="32"/>
          </reference>
        </references>
      </pivotArea>
    </format>
    <format dxfId="4096">
      <pivotArea dataOnly="0" labelOnly="1" fieldPosition="0">
        <references count="2">
          <reference field="8" count="1" selected="0">
            <x v="28"/>
          </reference>
          <reference field="12" count="1">
            <x v="44"/>
          </reference>
        </references>
      </pivotArea>
    </format>
    <format dxfId="4095">
      <pivotArea dataOnly="0" labelOnly="1" fieldPosition="0">
        <references count="2">
          <reference field="8" count="1" selected="0">
            <x v="33"/>
          </reference>
          <reference field="12" count="1">
            <x v="4"/>
          </reference>
        </references>
      </pivotArea>
    </format>
    <format dxfId="4094">
      <pivotArea dataOnly="0" labelOnly="1" fieldPosition="0">
        <references count="2">
          <reference field="8" count="1" selected="0">
            <x v="34"/>
          </reference>
          <reference field="12" count="1">
            <x v="128"/>
          </reference>
        </references>
      </pivotArea>
    </format>
    <format dxfId="4093">
      <pivotArea dataOnly="0" labelOnly="1" fieldPosition="0">
        <references count="2">
          <reference field="8" count="1" selected="0">
            <x v="35"/>
          </reference>
          <reference field="12" count="2">
            <x v="81"/>
            <x v="82"/>
          </reference>
        </references>
      </pivotArea>
    </format>
    <format dxfId="4092">
      <pivotArea field="12" type="button" dataOnly="0" labelOnly="1" outline="0" axis="axisRow" fieldPosition="1"/>
    </format>
    <format dxfId="4091">
      <pivotArea field="41" type="button" dataOnly="0" labelOnly="1" outline="0" axis="axisRow" fieldPosition="2"/>
    </format>
    <format dxfId="4090">
      <pivotArea dataOnly="0" labelOnly="1" fieldPosition="0">
        <references count="3">
          <reference field="8" count="1" selected="0">
            <x v="0"/>
          </reference>
          <reference field="12" count="1" selected="0">
            <x v="147"/>
          </reference>
          <reference field="41" count="1">
            <x v="80"/>
          </reference>
        </references>
      </pivotArea>
    </format>
    <format dxfId="4089">
      <pivotArea dataOnly="0" labelOnly="1" fieldPosition="0">
        <references count="3">
          <reference field="8" count="1" selected="0">
            <x v="0"/>
          </reference>
          <reference field="12" count="1" selected="0">
            <x v="214"/>
          </reference>
          <reference field="41" count="1">
            <x v="72"/>
          </reference>
        </references>
      </pivotArea>
    </format>
    <format dxfId="4088">
      <pivotArea dataOnly="0" labelOnly="1" fieldPosition="0">
        <references count="3">
          <reference field="8" count="1" selected="0">
            <x v="1"/>
          </reference>
          <reference field="12" count="1" selected="0">
            <x v="120"/>
          </reference>
          <reference field="41" count="1">
            <x v="88"/>
          </reference>
        </references>
      </pivotArea>
    </format>
    <format dxfId="4087">
      <pivotArea dataOnly="0" labelOnly="1" fieldPosition="0">
        <references count="3">
          <reference field="8" count="1" selected="0">
            <x v="1"/>
          </reference>
          <reference field="12" count="1" selected="0">
            <x v="194"/>
          </reference>
          <reference field="41" count="1">
            <x v="121"/>
          </reference>
        </references>
      </pivotArea>
    </format>
    <format dxfId="4086">
      <pivotArea dataOnly="0" labelOnly="1" fieldPosition="0">
        <references count="3">
          <reference field="8" count="1" selected="0">
            <x v="1"/>
          </reference>
          <reference field="12" count="1" selected="0">
            <x v="216"/>
          </reference>
          <reference field="41" count="1">
            <x v="73"/>
          </reference>
        </references>
      </pivotArea>
    </format>
    <format dxfId="4085">
      <pivotArea dataOnly="0" labelOnly="1" fieldPosition="0">
        <references count="3">
          <reference field="8" count="1" selected="0">
            <x v="2"/>
          </reference>
          <reference field="12" count="1" selected="0">
            <x v="30"/>
          </reference>
          <reference field="41" count="1">
            <x v="50"/>
          </reference>
        </references>
      </pivotArea>
    </format>
    <format dxfId="4084">
      <pivotArea dataOnly="0" labelOnly="1" fieldPosition="0">
        <references count="3">
          <reference field="8" count="1" selected="0">
            <x v="6"/>
          </reference>
          <reference field="12" count="1" selected="0">
            <x v="13"/>
          </reference>
          <reference field="41" count="1">
            <x v="93"/>
          </reference>
        </references>
      </pivotArea>
    </format>
    <format dxfId="4083">
      <pivotArea dataOnly="0" labelOnly="1" fieldPosition="0">
        <references count="3">
          <reference field="8" count="1" selected="0">
            <x v="6"/>
          </reference>
          <reference field="12" count="1" selected="0">
            <x v="15"/>
          </reference>
          <reference field="41" count="1">
            <x v="74"/>
          </reference>
        </references>
      </pivotArea>
    </format>
    <format dxfId="4082">
      <pivotArea dataOnly="0" labelOnly="1" fieldPosition="0">
        <references count="3">
          <reference field="8" count="1" selected="0">
            <x v="6"/>
          </reference>
          <reference field="12" count="1" selected="0">
            <x v="225"/>
          </reference>
          <reference field="41" count="1">
            <x v="114"/>
          </reference>
        </references>
      </pivotArea>
    </format>
    <format dxfId="4081">
      <pivotArea dataOnly="0" labelOnly="1" fieldPosition="0">
        <references count="3">
          <reference field="8" count="1" selected="0">
            <x v="6"/>
          </reference>
          <reference field="12" count="1" selected="0">
            <x v="226"/>
          </reference>
          <reference field="41" count="1">
            <x v="64"/>
          </reference>
        </references>
      </pivotArea>
    </format>
    <format dxfId="4080">
      <pivotArea dataOnly="0" labelOnly="1" fieldPosition="0">
        <references count="3">
          <reference field="8" count="1" selected="0">
            <x v="7"/>
          </reference>
          <reference field="12" count="1" selected="0">
            <x v="35"/>
          </reference>
          <reference field="41" count="1">
            <x v="104"/>
          </reference>
        </references>
      </pivotArea>
    </format>
    <format dxfId="4079">
      <pivotArea dataOnly="0" labelOnly="1" fieldPosition="0">
        <references count="3">
          <reference field="8" count="1" selected="0">
            <x v="8"/>
          </reference>
          <reference field="12" count="1" selected="0">
            <x v="89"/>
          </reference>
          <reference field="41" count="1">
            <x v="64"/>
          </reference>
        </references>
      </pivotArea>
    </format>
    <format dxfId="4078">
      <pivotArea dataOnly="0" labelOnly="1" fieldPosition="0">
        <references count="3">
          <reference field="8" count="1" selected="0">
            <x v="8"/>
          </reference>
          <reference field="12" count="1" selected="0">
            <x v="141"/>
          </reference>
          <reference field="41" count="1">
            <x v="64"/>
          </reference>
        </references>
      </pivotArea>
    </format>
    <format dxfId="4077">
      <pivotArea dataOnly="0" labelOnly="1" fieldPosition="0">
        <references count="3">
          <reference field="8" count="1" selected="0">
            <x v="8"/>
          </reference>
          <reference field="12" count="1" selected="0">
            <x v="184"/>
          </reference>
          <reference field="41" count="1">
            <x v="64"/>
          </reference>
        </references>
      </pivotArea>
    </format>
    <format dxfId="4076">
      <pivotArea dataOnly="0" labelOnly="1" fieldPosition="0">
        <references count="3">
          <reference field="8" count="1" selected="0">
            <x v="8"/>
          </reference>
          <reference field="12" count="1" selected="0">
            <x v="185"/>
          </reference>
          <reference field="41" count="1">
            <x v="64"/>
          </reference>
        </references>
      </pivotArea>
    </format>
    <format dxfId="4075">
      <pivotArea dataOnly="0" labelOnly="1" fieldPosition="0">
        <references count="3">
          <reference field="8" count="1" selected="0">
            <x v="8"/>
          </reference>
          <reference field="12" count="1" selected="0">
            <x v="221"/>
          </reference>
          <reference field="41" count="1">
            <x v="64"/>
          </reference>
        </references>
      </pivotArea>
    </format>
    <format dxfId="4074">
      <pivotArea dataOnly="0" labelOnly="1" fieldPosition="0">
        <references count="3">
          <reference field="8" count="1" selected="0">
            <x v="9"/>
          </reference>
          <reference field="12" count="1" selected="0">
            <x v="78"/>
          </reference>
          <reference field="41" count="1">
            <x v="91"/>
          </reference>
        </references>
      </pivotArea>
    </format>
    <format dxfId="4073">
      <pivotArea dataOnly="0" labelOnly="1" fieldPosition="0">
        <references count="3">
          <reference field="8" count="1" selected="0">
            <x v="9"/>
          </reference>
          <reference field="12" count="1" selected="0">
            <x v="95"/>
          </reference>
          <reference field="41" count="1">
            <x v="64"/>
          </reference>
        </references>
      </pivotArea>
    </format>
    <format dxfId="4072">
      <pivotArea dataOnly="0" labelOnly="1" fieldPosition="0">
        <references count="3">
          <reference field="8" count="1" selected="0">
            <x v="12"/>
          </reference>
          <reference field="12" count="1" selected="0">
            <x v="88"/>
          </reference>
          <reference field="41" count="1">
            <x v="35"/>
          </reference>
        </references>
      </pivotArea>
    </format>
    <format dxfId="4071">
      <pivotArea dataOnly="0" labelOnly="1" fieldPosition="0">
        <references count="3">
          <reference field="8" count="1" selected="0">
            <x v="13"/>
          </reference>
          <reference field="12" count="1" selected="0">
            <x v="157"/>
          </reference>
          <reference field="41" count="1">
            <x v="2"/>
          </reference>
        </references>
      </pivotArea>
    </format>
    <format dxfId="4070">
      <pivotArea dataOnly="0" labelOnly="1" fieldPosition="0">
        <references count="3">
          <reference field="8" count="1" selected="0">
            <x v="15"/>
          </reference>
          <reference field="12" count="1" selected="0">
            <x v="58"/>
          </reference>
          <reference field="41" count="1">
            <x v="98"/>
          </reference>
        </references>
      </pivotArea>
    </format>
    <format dxfId="4069">
      <pivotArea dataOnly="0" labelOnly="1" fieldPosition="0">
        <references count="3">
          <reference field="8" count="1" selected="0">
            <x v="15"/>
          </reference>
          <reference field="12" count="1" selected="0">
            <x v="200"/>
          </reference>
          <reference field="41" count="1">
            <x v="64"/>
          </reference>
        </references>
      </pivotArea>
    </format>
    <format dxfId="4068">
      <pivotArea dataOnly="0" labelOnly="1" fieldPosition="0">
        <references count="3">
          <reference field="8" count="1" selected="0">
            <x v="15"/>
          </reference>
          <reference field="12" count="1" selected="0">
            <x v="222"/>
          </reference>
          <reference field="41" count="1">
            <x v="2"/>
          </reference>
        </references>
      </pivotArea>
    </format>
    <format dxfId="4067">
      <pivotArea dataOnly="0" labelOnly="1" fieldPosition="0">
        <references count="3">
          <reference field="8" count="1" selected="0">
            <x v="19"/>
          </reference>
          <reference field="12" count="1" selected="0">
            <x v="224"/>
          </reference>
          <reference field="41" count="1">
            <x v="57"/>
          </reference>
        </references>
      </pivotArea>
    </format>
    <format dxfId="4066">
      <pivotArea dataOnly="0" labelOnly="1" fieldPosition="0">
        <references count="3">
          <reference field="8" count="1" selected="0">
            <x v="22"/>
          </reference>
          <reference field="12" count="1" selected="0">
            <x v="197"/>
          </reference>
          <reference field="41" count="1">
            <x v="51"/>
          </reference>
        </references>
      </pivotArea>
    </format>
    <format dxfId="4065">
      <pivotArea dataOnly="0" labelOnly="1" fieldPosition="0">
        <references count="3">
          <reference field="8" count="1" selected="0">
            <x v="23"/>
          </reference>
          <reference field="12" count="1" selected="0">
            <x v="150"/>
          </reference>
          <reference field="41" count="1">
            <x v="43"/>
          </reference>
        </references>
      </pivotArea>
    </format>
    <format dxfId="4064">
      <pivotArea dataOnly="0" labelOnly="1" fieldPosition="0">
        <references count="3">
          <reference field="8" count="1" selected="0">
            <x v="23"/>
          </reference>
          <reference field="12" count="1" selected="0">
            <x v="202"/>
          </reference>
          <reference field="41" count="1">
            <x v="13"/>
          </reference>
        </references>
      </pivotArea>
    </format>
    <format dxfId="4063">
      <pivotArea dataOnly="0" labelOnly="1" fieldPosition="0">
        <references count="3">
          <reference field="8" count="1" selected="0">
            <x v="24"/>
          </reference>
          <reference field="12" count="1" selected="0">
            <x v="33"/>
          </reference>
          <reference field="41" count="1">
            <x v="117"/>
          </reference>
        </references>
      </pivotArea>
    </format>
    <format dxfId="4062">
      <pivotArea dataOnly="0" labelOnly="1" fieldPosition="0">
        <references count="3">
          <reference field="8" count="1" selected="0">
            <x v="24"/>
          </reference>
          <reference field="12" count="1" selected="0">
            <x v="34"/>
          </reference>
          <reference field="41" count="1">
            <x v="2"/>
          </reference>
        </references>
      </pivotArea>
    </format>
    <format dxfId="4061">
      <pivotArea dataOnly="0" labelOnly="1" fieldPosition="0">
        <references count="3">
          <reference field="8" count="1" selected="0">
            <x v="26"/>
          </reference>
          <reference field="12" count="1" selected="0">
            <x v="32"/>
          </reference>
          <reference field="41" count="1">
            <x v="110"/>
          </reference>
        </references>
      </pivotArea>
    </format>
    <format dxfId="4060">
      <pivotArea dataOnly="0" labelOnly="1" fieldPosition="0">
        <references count="3">
          <reference field="8" count="1" selected="0">
            <x v="28"/>
          </reference>
          <reference field="12" count="1" selected="0">
            <x v="44"/>
          </reference>
          <reference field="41" count="1">
            <x v="2"/>
          </reference>
        </references>
      </pivotArea>
    </format>
    <format dxfId="4059">
      <pivotArea dataOnly="0" labelOnly="1" fieldPosition="0">
        <references count="3">
          <reference field="8" count="1" selected="0">
            <x v="33"/>
          </reference>
          <reference field="12" count="1" selected="0">
            <x v="4"/>
          </reference>
          <reference field="41" count="1">
            <x v="52"/>
          </reference>
        </references>
      </pivotArea>
    </format>
    <format dxfId="4058">
      <pivotArea dataOnly="0" labelOnly="1" fieldPosition="0">
        <references count="3">
          <reference field="8" count="1" selected="0">
            <x v="34"/>
          </reference>
          <reference field="12" count="1" selected="0">
            <x v="128"/>
          </reference>
          <reference field="41" count="1">
            <x v="2"/>
          </reference>
        </references>
      </pivotArea>
    </format>
    <format dxfId="4057">
      <pivotArea dataOnly="0" labelOnly="1" fieldPosition="0">
        <references count="3">
          <reference field="8" count="1" selected="0">
            <x v="35"/>
          </reference>
          <reference field="12" count="1" selected="0">
            <x v="81"/>
          </reference>
          <reference field="41" count="1">
            <x v="8"/>
          </reference>
        </references>
      </pivotArea>
    </format>
    <format dxfId="4056">
      <pivotArea dataOnly="0" labelOnly="1" fieldPosition="0">
        <references count="3">
          <reference field="8" count="1" selected="0">
            <x v="35"/>
          </reference>
          <reference field="12" count="1" selected="0">
            <x v="82"/>
          </reference>
          <reference field="41" count="1">
            <x v="77"/>
          </reference>
        </references>
      </pivotArea>
    </format>
    <format dxfId="4055">
      <pivotArea dataOnly="0" labelOnly="1" fieldPosition="0">
        <references count="1">
          <reference field="8" count="19">
            <x v="0"/>
            <x v="1"/>
            <x v="2"/>
            <x v="6"/>
            <x v="7"/>
            <x v="8"/>
            <x v="9"/>
            <x v="12"/>
            <x v="13"/>
            <x v="15"/>
            <x v="19"/>
            <x v="22"/>
            <x v="23"/>
            <x v="24"/>
            <x v="26"/>
            <x v="28"/>
            <x v="33"/>
            <x v="34"/>
            <x v="35"/>
          </reference>
        </references>
      </pivotArea>
    </format>
    <format dxfId="4054">
      <pivotArea dataOnly="0" outline="0" fieldPosition="0">
        <references count="1">
          <reference field="8" count="9">
            <x v="0"/>
            <x v="2"/>
            <x v="8"/>
            <x v="12"/>
            <x v="15"/>
            <x v="22"/>
            <x v="24"/>
            <x v="28"/>
            <x v="34"/>
          </reference>
        </references>
      </pivotArea>
    </format>
    <format dxfId="4053">
      <pivotArea field="8" type="button" dataOnly="0" labelOnly="1" outline="0" axis="axisRow" fieldPosition="0"/>
    </format>
    <format dxfId="4052">
      <pivotArea dataOnly="0" labelOnly="1" fieldPosition="0">
        <references count="1">
          <reference field="8" count="19">
            <x v="0"/>
            <x v="1"/>
            <x v="2"/>
            <x v="6"/>
            <x v="7"/>
            <x v="8"/>
            <x v="9"/>
            <x v="12"/>
            <x v="13"/>
            <x v="15"/>
            <x v="19"/>
            <x v="22"/>
            <x v="23"/>
            <x v="24"/>
            <x v="26"/>
            <x v="28"/>
            <x v="33"/>
            <x v="34"/>
            <x v="35"/>
          </reference>
        </references>
      </pivotArea>
    </format>
    <format dxfId="4051">
      <pivotArea field="14" type="button" dataOnly="0" labelOnly="1" outline="0" axis="axisPage" fieldPosition="0"/>
    </format>
    <format dxfId="4050">
      <pivotArea field="22" type="button" dataOnly="0" labelOnly="1" outline="0" axis="axisPage" fieldPosition="1"/>
    </format>
    <format dxfId="4049">
      <pivotArea field="18" type="button" dataOnly="0" labelOnly="1" outline="0" axis="axisPage" fieldPosition="2"/>
    </format>
    <format dxfId="4048">
      <pivotArea field="8" type="button" dataOnly="0" labelOnly="1" outline="0" axis="axisRow" fieldPosition="0"/>
    </format>
    <format dxfId="4047">
      <pivotArea dataOnly="0" labelOnly="1" fieldPosition="0">
        <references count="1">
          <reference field="8" count="19">
            <x v="0"/>
            <x v="1"/>
            <x v="2"/>
            <x v="6"/>
            <x v="7"/>
            <x v="8"/>
            <x v="9"/>
            <x v="12"/>
            <x v="13"/>
            <x v="15"/>
            <x v="19"/>
            <x v="22"/>
            <x v="23"/>
            <x v="24"/>
            <x v="26"/>
            <x v="28"/>
            <x v="33"/>
            <x v="34"/>
            <x v="35"/>
          </reference>
        </references>
      </pivotArea>
    </format>
    <format dxfId="4046">
      <pivotArea dataOnly="0" labelOnly="1" fieldPosition="0">
        <references count="1">
          <reference field="12" count="0"/>
        </references>
      </pivotArea>
    </format>
    <format dxfId="4045">
      <pivotArea dataOnly="0" labelOnly="1" fieldPosition="0">
        <references count="1">
          <reference field="41" count="0"/>
        </references>
      </pivotArea>
    </format>
    <format dxfId="4044">
      <pivotArea field="41" type="button" dataOnly="0" labelOnly="1" outline="0" axis="axisRow" fieldPosition="2"/>
    </format>
    <format dxfId="4043">
      <pivotArea dataOnly="0" labelOnly="1" fieldPosition="0">
        <references count="1">
          <reference field="8" count="1">
            <x v="26"/>
          </reference>
        </references>
      </pivotArea>
    </format>
    <format dxfId="4042">
      <pivotArea dataOnly="0" labelOnly="1" fieldPosition="0">
        <references count="1">
          <reference field="8" count="1">
            <x v="13"/>
          </reference>
        </references>
      </pivotArea>
    </format>
    <format dxfId="4041">
      <pivotArea dataOnly="0" outline="0" fieldPosition="0">
        <references count="1">
          <reference field="8" count="1">
            <x v="4"/>
          </reference>
        </references>
      </pivotArea>
    </format>
    <format dxfId="4040">
      <pivotArea field="14" type="button" dataOnly="0" labelOnly="1" outline="0" axis="axisPage" fieldPosition="0"/>
    </format>
    <format dxfId="4039">
      <pivotArea field="22" type="button" dataOnly="0" labelOnly="1" outline="0" axis="axisPage" fieldPosition="1"/>
    </format>
    <format dxfId="4038">
      <pivotArea field="18" type="button" dataOnly="0" labelOnly="1" outline="0" axis="axisPage" fieldPosition="2"/>
    </format>
    <format dxfId="4037">
      <pivotArea field="8" type="button" dataOnly="0" labelOnly="1" outline="0" axis="axisRow" fieldPosition="0"/>
    </format>
    <format dxfId="4036">
      <pivotArea dataOnly="0" labelOnly="1" fieldPosition="0">
        <references count="1">
          <reference field="8" count="14">
            <x v="2"/>
            <x v="3"/>
            <x v="4"/>
            <x v="7"/>
            <x v="10"/>
            <x v="11"/>
            <x v="13"/>
            <x v="19"/>
            <x v="22"/>
            <x v="23"/>
            <x v="24"/>
            <x v="26"/>
            <x v="35"/>
            <x v="37"/>
          </reference>
        </references>
      </pivotArea>
    </format>
    <format dxfId="4035">
      <pivotArea field="14" type="button" dataOnly="0" labelOnly="1" outline="0" axis="axisPage" fieldPosition="0"/>
    </format>
    <format dxfId="4034">
      <pivotArea field="22" type="button" dataOnly="0" labelOnly="1" outline="0" axis="axisPage" fieldPosition="1"/>
    </format>
    <format dxfId="4033">
      <pivotArea field="18" type="button" dataOnly="0" labelOnly="1" outline="0" axis="axisPage" fieldPosition="2"/>
    </format>
    <format dxfId="4032">
      <pivotArea field="8" type="button" dataOnly="0" labelOnly="1" outline="0" axis="axisRow" fieldPosition="0"/>
    </format>
    <format dxfId="4031">
      <pivotArea dataOnly="0" labelOnly="1" fieldPosition="0">
        <references count="1">
          <reference field="8" count="14">
            <x v="2"/>
            <x v="3"/>
            <x v="4"/>
            <x v="7"/>
            <x v="10"/>
            <x v="11"/>
            <x v="13"/>
            <x v="19"/>
            <x v="22"/>
            <x v="23"/>
            <x v="24"/>
            <x v="26"/>
            <x v="35"/>
            <x v="37"/>
          </reference>
        </references>
      </pivotArea>
    </format>
    <format dxfId="4030">
      <pivotArea dataOnly="0" labelOnly="1" fieldPosition="0">
        <references count="1">
          <reference field="8" count="1">
            <x v="3"/>
          </reference>
        </references>
      </pivotArea>
    </format>
    <format dxfId="4029">
      <pivotArea dataOnly="0" labelOnly="1" outline="0" fieldPosition="0">
        <references count="1">
          <reference field="14" count="0"/>
        </references>
      </pivotArea>
    </format>
    <format dxfId="4028">
      <pivotArea dataOnly="0" labelOnly="1" outline="0" fieldPosition="0">
        <references count="1">
          <reference field="22" count="0"/>
        </references>
      </pivotArea>
    </format>
    <format dxfId="4027">
      <pivotArea dataOnly="0" labelOnly="1" outline="0" fieldPosition="0">
        <references count="1">
          <reference field="18" count="0"/>
        </references>
      </pivotArea>
    </format>
    <format dxfId="4026">
      <pivotArea field="12" type="button" dataOnly="0" labelOnly="1" outline="0" axis="axisRow" fieldPosition="1"/>
    </format>
    <format dxfId="4025">
      <pivotArea dataOnly="0" labelOnly="1" fieldPosition="0">
        <references count="2">
          <reference field="8" count="1" selected="0">
            <x v="2"/>
          </reference>
          <reference field="12" count="1">
            <x v="72"/>
          </reference>
        </references>
      </pivotArea>
    </format>
    <format dxfId="4024">
      <pivotArea dataOnly="0" labelOnly="1" fieldPosition="0">
        <references count="2">
          <reference field="8" count="1" selected="0">
            <x v="3"/>
          </reference>
          <reference field="12" count="3">
            <x v="76"/>
            <x v="140"/>
            <x v="169"/>
          </reference>
        </references>
      </pivotArea>
    </format>
    <format dxfId="4023">
      <pivotArea dataOnly="0" labelOnly="1" fieldPosition="0">
        <references count="2">
          <reference field="8" count="1" selected="0">
            <x v="4"/>
          </reference>
          <reference field="12" count="2">
            <x v="69"/>
            <x v="70"/>
          </reference>
        </references>
      </pivotArea>
    </format>
    <format dxfId="4022">
      <pivotArea dataOnly="0" labelOnly="1" fieldPosition="0">
        <references count="2">
          <reference field="8" count="1" selected="0">
            <x v="7"/>
          </reference>
          <reference field="12" count="1">
            <x v="40"/>
          </reference>
        </references>
      </pivotArea>
    </format>
    <format dxfId="4021">
      <pivotArea dataOnly="0" labelOnly="1" fieldPosition="0">
        <references count="2">
          <reference field="8" count="1" selected="0">
            <x v="10"/>
          </reference>
          <reference field="12" count="1">
            <x v="79"/>
          </reference>
        </references>
      </pivotArea>
    </format>
    <format dxfId="4020">
      <pivotArea dataOnly="0" labelOnly="1" fieldPosition="0">
        <references count="2">
          <reference field="8" count="1" selected="0">
            <x v="11"/>
          </reference>
          <reference field="12" count="1">
            <x v="206"/>
          </reference>
        </references>
      </pivotArea>
    </format>
    <format dxfId="4019">
      <pivotArea dataOnly="0" labelOnly="1" fieldPosition="0">
        <references count="2">
          <reference field="8" count="1" selected="0">
            <x v="13"/>
          </reference>
          <reference field="12" count="1">
            <x v="130"/>
          </reference>
        </references>
      </pivotArea>
    </format>
    <format dxfId="4018">
      <pivotArea dataOnly="0" labelOnly="1" fieldPosition="0">
        <references count="2">
          <reference field="8" count="1" selected="0">
            <x v="19"/>
          </reference>
          <reference field="12" count="1">
            <x v="223"/>
          </reference>
        </references>
      </pivotArea>
    </format>
    <format dxfId="4017">
      <pivotArea dataOnly="0" labelOnly="1" fieldPosition="0">
        <references count="2">
          <reference field="8" count="1" selected="0">
            <x v="22"/>
          </reference>
          <reference field="12" count="2">
            <x v="45"/>
            <x v="129"/>
          </reference>
        </references>
      </pivotArea>
    </format>
    <format dxfId="4016">
      <pivotArea dataOnly="0" labelOnly="1" fieldPosition="0">
        <references count="2">
          <reference field="8" count="1" selected="0">
            <x v="23"/>
          </reference>
          <reference field="12" count="1">
            <x v="229"/>
          </reference>
        </references>
      </pivotArea>
    </format>
    <format dxfId="4015">
      <pivotArea dataOnly="0" labelOnly="1" fieldPosition="0">
        <references count="2">
          <reference field="8" count="1" selected="0">
            <x v="24"/>
          </reference>
          <reference field="12" count="3">
            <x v="38"/>
            <x v="162"/>
            <x v="163"/>
          </reference>
        </references>
      </pivotArea>
    </format>
    <format dxfId="4014">
      <pivotArea dataOnly="0" labelOnly="1" fieldPosition="0">
        <references count="2">
          <reference field="8" count="1" selected="0">
            <x v="26"/>
          </reference>
          <reference field="12" count="1">
            <x v="183"/>
          </reference>
        </references>
      </pivotArea>
    </format>
    <format dxfId="4013">
      <pivotArea dataOnly="0" labelOnly="1" fieldPosition="0">
        <references count="2">
          <reference field="8" count="1" selected="0">
            <x v="35"/>
          </reference>
          <reference field="12" count="2">
            <x v="36"/>
            <x v="37"/>
          </reference>
        </references>
      </pivotArea>
    </format>
    <format dxfId="4012">
      <pivotArea dataOnly="0" labelOnly="1" fieldPosition="0">
        <references count="2">
          <reference field="8" count="1" selected="0">
            <x v="37"/>
          </reference>
          <reference field="12" count="1">
            <x v="59"/>
          </reference>
        </references>
      </pivotArea>
    </format>
    <format dxfId="4011">
      <pivotArea field="41" type="button" dataOnly="0" labelOnly="1" outline="0" axis="axisRow" fieldPosition="2"/>
    </format>
    <format dxfId="4010">
      <pivotArea dataOnly="0" labelOnly="1" fieldPosition="0">
        <references count="3">
          <reference field="8" count="1" selected="0">
            <x v="2"/>
          </reference>
          <reference field="12" count="1" selected="0">
            <x v="72"/>
          </reference>
          <reference field="41" count="1">
            <x v="64"/>
          </reference>
        </references>
      </pivotArea>
    </format>
    <format dxfId="4009">
      <pivotArea dataOnly="0" labelOnly="1" fieldPosition="0">
        <references count="3">
          <reference field="8" count="1" selected="0">
            <x v="3"/>
          </reference>
          <reference field="12" count="1" selected="0">
            <x v="76"/>
          </reference>
          <reference field="41" count="1">
            <x v="64"/>
          </reference>
        </references>
      </pivotArea>
    </format>
    <format dxfId="4008">
      <pivotArea dataOnly="0" labelOnly="1" fieldPosition="0">
        <references count="3">
          <reference field="8" count="1" selected="0">
            <x v="3"/>
          </reference>
          <reference field="12" count="1" selected="0">
            <x v="140"/>
          </reference>
          <reference field="41" count="1">
            <x v="14"/>
          </reference>
        </references>
      </pivotArea>
    </format>
    <format dxfId="4007">
      <pivotArea dataOnly="0" labelOnly="1" fieldPosition="0">
        <references count="3">
          <reference field="8" count="1" selected="0">
            <x v="3"/>
          </reference>
          <reference field="12" count="1" selected="0">
            <x v="169"/>
          </reference>
          <reference field="41" count="1">
            <x v="29"/>
          </reference>
        </references>
      </pivotArea>
    </format>
    <format dxfId="4006">
      <pivotArea dataOnly="0" labelOnly="1" fieldPosition="0">
        <references count="3">
          <reference field="8" count="1" selected="0">
            <x v="4"/>
          </reference>
          <reference field="12" count="1" selected="0">
            <x v="69"/>
          </reference>
          <reference field="41" count="1">
            <x v="68"/>
          </reference>
        </references>
      </pivotArea>
    </format>
    <format dxfId="4005">
      <pivotArea dataOnly="0" labelOnly="1" fieldPosition="0">
        <references count="3">
          <reference field="8" count="1" selected="0">
            <x v="4"/>
          </reference>
          <reference field="12" count="1" selected="0">
            <x v="70"/>
          </reference>
          <reference field="41" count="1">
            <x v="69"/>
          </reference>
        </references>
      </pivotArea>
    </format>
    <format dxfId="4004">
      <pivotArea dataOnly="0" labelOnly="1" fieldPosition="0">
        <references count="3">
          <reference field="8" count="1" selected="0">
            <x v="7"/>
          </reference>
          <reference field="12" count="1" selected="0">
            <x v="40"/>
          </reference>
          <reference field="41" count="1">
            <x v="64"/>
          </reference>
        </references>
      </pivotArea>
    </format>
    <format dxfId="4003">
      <pivotArea dataOnly="0" labelOnly="1" fieldPosition="0">
        <references count="3">
          <reference field="8" count="1" selected="0">
            <x v="10"/>
          </reference>
          <reference field="12" count="1" selected="0">
            <x v="79"/>
          </reference>
          <reference field="41" count="1">
            <x v="37"/>
          </reference>
        </references>
      </pivotArea>
    </format>
    <format dxfId="4002">
      <pivotArea dataOnly="0" labelOnly="1" fieldPosition="0">
        <references count="3">
          <reference field="8" count="1" selected="0">
            <x v="11"/>
          </reference>
          <reference field="12" count="1" selected="0">
            <x v="206"/>
          </reference>
          <reference field="41" count="1">
            <x v="2"/>
          </reference>
        </references>
      </pivotArea>
    </format>
    <format dxfId="4001">
      <pivotArea dataOnly="0" labelOnly="1" fieldPosition="0">
        <references count="3">
          <reference field="8" count="1" selected="0">
            <x v="13"/>
          </reference>
          <reference field="12" count="1" selected="0">
            <x v="130"/>
          </reference>
          <reference field="41" count="1">
            <x v="2"/>
          </reference>
        </references>
      </pivotArea>
    </format>
    <format dxfId="4000">
      <pivotArea dataOnly="0" labelOnly="1" fieldPosition="0">
        <references count="3">
          <reference field="8" count="1" selected="0">
            <x v="19"/>
          </reference>
          <reference field="12" count="1" selected="0">
            <x v="223"/>
          </reference>
          <reference field="41" count="1">
            <x v="6"/>
          </reference>
        </references>
      </pivotArea>
    </format>
    <format dxfId="3999">
      <pivotArea dataOnly="0" labelOnly="1" fieldPosition="0">
        <references count="3">
          <reference field="8" count="1" selected="0">
            <x v="22"/>
          </reference>
          <reference field="12" count="1" selected="0">
            <x v="45"/>
          </reference>
          <reference field="41" count="1">
            <x v="103"/>
          </reference>
        </references>
      </pivotArea>
    </format>
    <format dxfId="3998">
      <pivotArea dataOnly="0" labelOnly="1" fieldPosition="0">
        <references count="3">
          <reference field="8" count="1" selected="0">
            <x v="22"/>
          </reference>
          <reference field="12" count="1" selected="0">
            <x v="129"/>
          </reference>
          <reference field="41" count="1">
            <x v="75"/>
          </reference>
        </references>
      </pivotArea>
    </format>
    <format dxfId="3997">
      <pivotArea dataOnly="0" labelOnly="1" fieldPosition="0">
        <references count="3">
          <reference field="8" count="1" selected="0">
            <x v="23"/>
          </reference>
          <reference field="12" count="1" selected="0">
            <x v="229"/>
          </reference>
          <reference field="41" count="1">
            <x v="12"/>
          </reference>
        </references>
      </pivotArea>
    </format>
    <format dxfId="3996">
      <pivotArea dataOnly="0" labelOnly="1" fieldPosition="0">
        <references count="3">
          <reference field="8" count="1" selected="0">
            <x v="24"/>
          </reference>
          <reference field="12" count="1" selected="0">
            <x v="38"/>
          </reference>
          <reference field="41" count="1">
            <x v="2"/>
          </reference>
        </references>
      </pivotArea>
    </format>
    <format dxfId="3995">
      <pivotArea dataOnly="0" labelOnly="1" fieldPosition="0">
        <references count="3">
          <reference field="8" count="1" selected="0">
            <x v="24"/>
          </reference>
          <reference field="12" count="1" selected="0">
            <x v="162"/>
          </reference>
          <reference field="41" count="1">
            <x v="99"/>
          </reference>
        </references>
      </pivotArea>
    </format>
    <format dxfId="3994">
      <pivotArea dataOnly="0" labelOnly="1" fieldPosition="0">
        <references count="3">
          <reference field="8" count="1" selected="0">
            <x v="24"/>
          </reference>
          <reference field="12" count="1" selected="0">
            <x v="163"/>
          </reference>
          <reference field="41" count="1">
            <x v="97"/>
          </reference>
        </references>
      </pivotArea>
    </format>
    <format dxfId="3993">
      <pivotArea dataOnly="0" labelOnly="1" fieldPosition="0">
        <references count="3">
          <reference field="8" count="1" selected="0">
            <x v="26"/>
          </reference>
          <reference field="12" count="1" selected="0">
            <x v="183"/>
          </reference>
          <reference field="41" count="1">
            <x v="2"/>
          </reference>
        </references>
      </pivotArea>
    </format>
    <format dxfId="3992">
      <pivotArea dataOnly="0" labelOnly="1" fieldPosition="0">
        <references count="3">
          <reference field="8" count="1" selected="0">
            <x v="35"/>
          </reference>
          <reference field="12" count="1" selected="0">
            <x v="36"/>
          </reference>
          <reference field="41" count="1">
            <x v="4"/>
          </reference>
        </references>
      </pivotArea>
    </format>
    <format dxfId="3991">
      <pivotArea dataOnly="0" labelOnly="1" fieldPosition="0">
        <references count="3">
          <reference field="8" count="1" selected="0">
            <x v="35"/>
          </reference>
          <reference field="12" count="1" selected="0">
            <x v="37"/>
          </reference>
          <reference field="41" count="1">
            <x v="5"/>
          </reference>
        </references>
      </pivotArea>
    </format>
    <format dxfId="3990">
      <pivotArea dataOnly="0" labelOnly="1" fieldPosition="0">
        <references count="3">
          <reference field="8" count="1" selected="0">
            <x v="37"/>
          </reference>
          <reference field="12" count="1" selected="0">
            <x v="59"/>
          </reference>
          <reference field="41" count="1">
            <x v="6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Tabla dinámica4" cacheId="5" applyNumberFormats="0" applyBorderFormats="0" applyFontFormats="0" applyPatternFormats="0" applyAlignmentFormats="0" applyWidthHeightFormats="1" dataCaption="Valores" updatedVersion="4" minRefreshableVersion="3" useAutoFormatting="1" rowGrandTotals="0" colGrandTotals="0" itemPrintTitles="1" createdVersion="4" indent="0" outline="1" outlineData="1" multipleFieldFilters="0" rowHeaderCaption="PROCESO">
  <location ref="B12:D147" firstHeaderRow="1" firstDataRow="1" firstDataCol="3" rowPageCount="3" colPageCount="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showAll="0" defaultSubtotal="0"/>
    <pivotField showAll="0" defaultSubtotal="0"/>
    <pivotField showAll="0" defaultSubtotal="0"/>
    <pivotField axis="axisRow" outline="0" showAll="0" defaultSubtotal="0">
      <items count="232">
        <item m="1" x="231"/>
        <item x="212"/>
        <item x="222"/>
        <item x="22"/>
        <item x="23"/>
        <item x="86"/>
        <item x="81"/>
        <item x="87"/>
        <item x="7"/>
        <item x="89"/>
        <item x="218"/>
        <item x="220"/>
        <item x="224"/>
        <item x="123"/>
        <item x="120"/>
        <item x="119"/>
        <item x="210"/>
        <item x="207"/>
        <item x="172"/>
        <item x="171"/>
        <item x="159"/>
        <item x="2"/>
        <item x="0"/>
        <item x="173"/>
        <item x="41"/>
        <item x="12"/>
        <item x="204"/>
        <item x="53"/>
        <item x="91"/>
        <item x="6"/>
        <item x="197"/>
        <item x="128"/>
        <item x="157"/>
        <item x="187"/>
        <item x="196"/>
        <item x="26"/>
        <item x="58"/>
        <item x="61"/>
        <item x="186"/>
        <item x="92"/>
        <item x="25"/>
        <item x="54"/>
        <item x="114"/>
        <item x="90"/>
        <item x="48"/>
        <item x="19"/>
        <item x="9"/>
        <item x="208"/>
        <item x="209"/>
        <item x="21"/>
        <item x="107"/>
        <item x="49"/>
        <item x="47"/>
        <item x="65"/>
        <item x="55"/>
        <item x="121"/>
        <item x="163"/>
        <item x="176"/>
        <item x="175"/>
        <item x="106"/>
        <item x="214"/>
        <item x="3"/>
        <item x="194"/>
        <item x="67"/>
        <item x="122"/>
        <item x="192"/>
        <item x="38"/>
        <item x="223"/>
        <item x="52"/>
        <item x="36"/>
        <item x="35"/>
        <item x="198"/>
        <item x="199"/>
        <item x="217"/>
        <item x="219"/>
        <item x="221"/>
        <item x="74"/>
        <item x="117"/>
        <item x="115"/>
        <item x="112"/>
        <item x="118"/>
        <item x="56"/>
        <item x="59"/>
        <item x="104"/>
        <item x="203"/>
        <item x="136"/>
        <item x="76"/>
        <item x="93"/>
        <item x="100"/>
        <item x="42"/>
        <item x="102"/>
        <item x="103"/>
        <item x="226"/>
        <item x="155"/>
        <item x="50"/>
        <item x="113"/>
        <item x="139"/>
        <item x="16"/>
        <item x="154"/>
        <item x="180"/>
        <item x="5"/>
        <item x="144"/>
        <item x="141"/>
        <item x="143"/>
        <item x="142"/>
        <item x="43"/>
        <item x="77"/>
        <item x="75"/>
        <item x="82"/>
        <item x="33"/>
        <item x="109"/>
        <item x="148"/>
        <item x="150"/>
        <item x="151"/>
        <item x="178"/>
        <item x="177"/>
        <item x="85"/>
        <item x="4"/>
        <item x="1"/>
        <item x="202"/>
        <item x="130"/>
        <item x="14"/>
        <item x="227"/>
        <item x="60"/>
        <item x="15"/>
        <item x="213"/>
        <item x="211"/>
        <item x="167"/>
        <item x="64"/>
        <item x="20"/>
        <item x="96"/>
        <item x="137"/>
        <item x="51"/>
        <item x="110"/>
        <item x="164"/>
        <item x="169"/>
        <item x="215"/>
        <item x="62"/>
        <item x="153"/>
        <item x="189"/>
        <item x="73"/>
        <item x="46"/>
        <item x="191"/>
        <item x="225"/>
        <item x="195"/>
        <item x="78"/>
        <item x="30"/>
        <item x="31"/>
        <item x="10"/>
        <item x="135"/>
        <item x="146"/>
        <item x="68"/>
        <item x="79"/>
        <item x="168"/>
        <item x="165"/>
        <item x="170"/>
        <item x="183"/>
        <item x="95"/>
        <item x="98"/>
        <item x="94"/>
        <item x="152"/>
        <item x="24"/>
        <item x="184"/>
        <item x="185"/>
        <item x="133"/>
        <item x="134"/>
        <item x="70"/>
        <item x="69"/>
        <item x="8"/>
        <item x="71"/>
        <item x="11"/>
        <item x="72"/>
        <item x="66"/>
        <item x="34"/>
        <item x="97"/>
        <item x="57"/>
        <item x="13"/>
        <item x="101"/>
        <item x="200"/>
        <item x="201"/>
        <item x="116"/>
        <item x="126"/>
        <item x="127"/>
        <item x="158"/>
        <item x="45"/>
        <item x="44"/>
        <item x="140"/>
        <item x="181"/>
        <item x="193"/>
        <item x="190"/>
        <item x="83"/>
        <item x="84"/>
        <item x="80"/>
        <item x="111"/>
        <item x="131"/>
        <item x="129"/>
        <item x="17"/>
        <item x="18"/>
        <item x="188"/>
        <item x="160"/>
        <item x="161"/>
        <item x="156"/>
        <item x="145"/>
        <item x="162"/>
        <item x="27"/>
        <item x="28"/>
        <item x="105"/>
        <item x="229"/>
        <item x="228"/>
        <item x="99"/>
        <item x="108"/>
        <item x="182"/>
        <item x="174"/>
        <item x="37"/>
        <item x="32"/>
        <item x="29"/>
        <item x="132"/>
        <item x="63"/>
        <item x="138"/>
        <item x="179"/>
        <item x="40"/>
        <item x="39"/>
        <item x="166"/>
        <item x="206"/>
        <item x="205"/>
        <item x="124"/>
        <item x="125"/>
        <item x="88"/>
        <item x="147"/>
        <item x="149"/>
        <item x="230"/>
        <item x="216"/>
      </items>
    </pivotField>
    <pivotField showAll="0" defaultSubtotal="0"/>
    <pivotField axis="axisPage" multipleItemSelectionAllowed="1" showAll="0" defaultSubtotal="0">
      <items count="5">
        <item x="0"/>
        <item h="1" x="2"/>
        <item h="1" x="1"/>
        <item h="1" x="3"/>
        <item h="1" x="4"/>
      </items>
    </pivotField>
    <pivotField showAll="0" defaultSubtotal="0"/>
    <pivotField showAll="0" defaultSubtotal="0"/>
    <pivotField showAll="0" defaultSubtotal="0"/>
    <pivotField axis="axisPage" multipleItemSelectionAllowed="1" showAll="0" defaultSubtotal="0">
      <items count="4">
        <item h="1" x="2"/>
        <item x="0"/>
        <item h="1" x="1"/>
        <item h="1" x="3"/>
      </items>
    </pivotField>
    <pivotField showAll="0" defaultSubtotal="0"/>
    <pivotField showAll="0" defaultSubtotal="0"/>
    <pivotField showAll="0" defaultSubtotal="0"/>
    <pivotField axis="axisPage" multipleItemSelectionAllowed="1" showAll="0" defaultSubtotal="0">
      <items count="7">
        <item h="1" x="2"/>
        <item x="5"/>
        <item x="4"/>
        <item x="3"/>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4">
        <item x="106"/>
        <item x="7"/>
        <item x="33"/>
        <item x="66"/>
        <item x="42"/>
        <item x="45"/>
        <item x="122"/>
        <item x="82"/>
        <item x="40"/>
        <item x="93"/>
        <item x="35"/>
        <item x="92"/>
        <item x="90"/>
        <item x="87"/>
        <item x="46"/>
        <item x="41"/>
        <item x="133"/>
        <item x="52"/>
        <item x="89"/>
        <item x="96"/>
        <item x="116"/>
        <item x="80"/>
        <item x="47"/>
        <item x="86"/>
        <item x="91"/>
        <item x="10"/>
        <item x="48"/>
        <item x="34"/>
        <item x="36"/>
        <item x="50"/>
        <item x="29"/>
        <item x="63"/>
        <item x="49"/>
        <item x="9"/>
        <item x="55"/>
        <item x="61"/>
        <item x="84"/>
        <item x="65"/>
        <item x="105"/>
        <item x="57"/>
        <item x="2"/>
        <item x="20"/>
        <item x="118"/>
        <item x="88"/>
        <item x="83"/>
        <item x="6"/>
        <item x="62"/>
        <item x="32"/>
        <item x="15"/>
        <item x="25"/>
        <item x="117"/>
        <item x="16"/>
        <item x="21"/>
        <item x="28"/>
        <item x="130"/>
        <item x="14"/>
        <item x="112"/>
        <item x="121"/>
        <item x="37"/>
        <item x="22"/>
        <item x="13"/>
        <item x="59"/>
        <item x="94"/>
        <item x="56"/>
        <item x="23"/>
        <item x="70"/>
        <item x="73"/>
        <item x="74"/>
        <item x="31"/>
        <item x="30"/>
        <item x="12"/>
        <item x="11"/>
        <item x="27"/>
        <item x="76"/>
        <item x="69"/>
        <item x="18"/>
        <item x="81"/>
        <item x="43"/>
        <item x="120"/>
        <item x="4"/>
        <item x="26"/>
        <item x="85"/>
        <item x="131"/>
        <item x="115"/>
        <item x="127"/>
        <item x="54"/>
        <item x="79"/>
        <item x="113"/>
        <item x="38"/>
        <item x="125"/>
        <item x="44"/>
        <item x="67"/>
        <item x="114"/>
        <item x="71"/>
        <item x="58"/>
        <item x="51"/>
        <item x="128"/>
        <item x="109"/>
        <item x="104"/>
        <item x="108"/>
        <item x="111"/>
        <item x="129"/>
        <item x="64"/>
        <item x="17"/>
        <item x="24"/>
        <item x="3"/>
        <item x="68"/>
        <item x="132"/>
        <item x="60"/>
        <item x="53"/>
        <item x="8"/>
        <item x="5"/>
        <item x="126"/>
        <item x="0"/>
        <item x="72"/>
        <item x="1"/>
        <item x="119"/>
        <item x="110"/>
        <item x="123"/>
        <item x="124"/>
        <item x="107"/>
        <item x="75"/>
        <item x="77"/>
        <item x="78"/>
        <item x="19"/>
        <item x="39"/>
        <item x="95"/>
        <item x="97"/>
        <item x="98"/>
        <item x="99"/>
        <item x="100"/>
        <item x="101"/>
        <item x="102"/>
        <item x="103"/>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8"/>
    <field x="12"/>
    <field x="41"/>
  </rowFields>
  <rowItems count="135">
    <i>
      <x/>
      <x v="146"/>
      <x v="49"/>
    </i>
    <i>
      <x v="1"/>
      <x v="31"/>
      <x v="64"/>
    </i>
    <i r="1">
      <x v="164"/>
      <x v="122"/>
    </i>
    <i r="1">
      <x v="165"/>
      <x v="123"/>
    </i>
    <i r="1">
      <x v="181"/>
      <x v="66"/>
    </i>
    <i r="1">
      <x v="182"/>
      <x v="67"/>
    </i>
    <i r="1">
      <x v="195"/>
      <x v="64"/>
    </i>
    <i>
      <x v="2"/>
      <x v="71"/>
      <x v="42"/>
    </i>
    <i>
      <x v="3"/>
      <x v="151"/>
      <x v="22"/>
    </i>
    <i r="1">
      <x v="166"/>
      <x v="32"/>
    </i>
    <i r="1">
      <x v="167"/>
      <x v="26"/>
    </i>
    <i r="1">
      <x v="171"/>
      <x v="64"/>
    </i>
    <i r="1">
      <x v="172"/>
      <x v="14"/>
    </i>
    <i>
      <x v="4"/>
      <x v="109"/>
      <x v="53"/>
    </i>
    <i r="1">
      <x v="173"/>
      <x v="30"/>
    </i>
    <i>
      <x v="5"/>
      <x v="213"/>
      <x v="47"/>
    </i>
    <i>
      <x v="6"/>
      <x v="14"/>
      <x v="65"/>
    </i>
    <i r="1">
      <x v="55"/>
      <x v="64"/>
    </i>
    <i>
      <x v="8"/>
      <x v="24"/>
      <x v="64"/>
    </i>
    <i r="1">
      <x v="105"/>
      <x v="64"/>
    </i>
    <i r="1">
      <x v="220"/>
      <x v="2"/>
    </i>
    <i>
      <x v="9"/>
      <x v="180"/>
      <x v="106"/>
    </i>
    <i>
      <x v="10"/>
      <x v="110"/>
      <x v="31"/>
    </i>
    <i r="1">
      <x v="133"/>
      <x v="64"/>
    </i>
    <i r="1">
      <x v="193"/>
      <x v="102"/>
    </i>
    <i>
      <x v="11"/>
      <x v="83"/>
      <x v="64"/>
    </i>
    <i r="1">
      <x v="90"/>
      <x v="2"/>
    </i>
    <i>
      <x v="12"/>
      <x v="177"/>
      <x v="2"/>
    </i>
    <i>
      <x v="13"/>
      <x v="159"/>
      <x v="2"/>
    </i>
    <i>
      <x v="14"/>
      <x v="8"/>
      <x v="111"/>
    </i>
    <i r="1">
      <x v="21"/>
      <x v="115"/>
    </i>
    <i r="1">
      <x v="22"/>
      <x v="113"/>
    </i>
    <i r="1">
      <x v="25"/>
      <x v="25"/>
    </i>
    <i r="1">
      <x v="29"/>
      <x v="115"/>
    </i>
    <i r="1">
      <x v="46"/>
      <x v="1"/>
    </i>
    <i r="1">
      <x v="61"/>
      <x v="40"/>
    </i>
    <i r="1">
      <x v="100"/>
      <x v="79"/>
    </i>
    <i r="1">
      <x v="117"/>
      <x v="105"/>
    </i>
    <i r="1">
      <x v="118"/>
      <x v="115"/>
    </i>
    <i r="1">
      <x v="121"/>
      <x v="70"/>
    </i>
    <i r="1">
      <x v="124"/>
      <x v="60"/>
    </i>
    <i r="1">
      <x v="148"/>
      <x v="110"/>
    </i>
    <i r="1">
      <x v="168"/>
      <x v="45"/>
    </i>
    <i r="1">
      <x v="170"/>
      <x v="33"/>
    </i>
    <i r="1">
      <x v="176"/>
      <x v="71"/>
    </i>
    <i>
      <x v="15"/>
      <x v="18"/>
      <x v="132"/>
    </i>
    <i r="1">
      <x v="19"/>
      <x v="131"/>
    </i>
    <i r="1">
      <x v="20"/>
      <x v="19"/>
    </i>
    <i r="1">
      <x v="23"/>
      <x v="133"/>
    </i>
    <i r="1">
      <x v="114"/>
      <x v="2"/>
    </i>
    <i r="1">
      <x v="115"/>
      <x v="64"/>
    </i>
    <i r="1">
      <x v="127"/>
      <x v="64"/>
    </i>
    <i r="1">
      <x v="134"/>
      <x v="127"/>
    </i>
    <i r="1">
      <x v="135"/>
      <x v="129"/>
    </i>
    <i r="1">
      <x v="153"/>
      <x v="64"/>
    </i>
    <i r="1">
      <x v="154"/>
      <x v="64"/>
    </i>
    <i r="1">
      <x v="155"/>
      <x v="130"/>
    </i>
    <i r="1">
      <x v="199"/>
      <x v="64"/>
    </i>
    <i r="1">
      <x v="203"/>
      <x v="64"/>
    </i>
    <i>
      <x v="16"/>
      <x v="2"/>
      <x v="58"/>
    </i>
    <i r="1">
      <x v="10"/>
      <x v="82"/>
    </i>
    <i r="1">
      <x v="11"/>
      <x v="107"/>
    </i>
    <i r="1">
      <x v="73"/>
      <x v="54"/>
    </i>
    <i r="1">
      <x v="74"/>
      <x v="54"/>
    </i>
    <i r="1">
      <x v="75"/>
      <x v="16"/>
    </i>
    <i r="1">
      <x v="231"/>
      <x v="101"/>
    </i>
    <i>
      <x v="17"/>
      <x v="99"/>
      <x v="64"/>
    </i>
    <i r="1">
      <x v="187"/>
      <x v="38"/>
    </i>
    <i r="1">
      <x v="211"/>
      <x/>
    </i>
    <i>
      <x v="18"/>
      <x v="26"/>
      <x v="2"/>
    </i>
    <i r="1">
      <x v="84"/>
      <x v="78"/>
    </i>
    <i>
      <x v="19"/>
      <x v="17"/>
      <x v="64"/>
    </i>
    <i r="1">
      <x v="47"/>
      <x v="118"/>
    </i>
    <i r="1">
      <x v="48"/>
      <x v="119"/>
    </i>
    <i>
      <x v="20"/>
      <x v="1"/>
      <x v="112"/>
    </i>
    <i r="1">
      <x v="16"/>
      <x v="64"/>
    </i>
    <i r="1">
      <x v="60"/>
      <x v="96"/>
    </i>
    <i r="1">
      <x v="125"/>
      <x v="84"/>
    </i>
    <i r="1">
      <x v="126"/>
      <x v="89"/>
    </i>
    <i>
      <x v="21"/>
      <x v="27"/>
      <x v="58"/>
    </i>
    <i r="1">
      <x v="68"/>
      <x v="28"/>
    </i>
    <i r="1">
      <x v="94"/>
      <x v="27"/>
    </i>
    <i r="1">
      <x v="132"/>
      <x v="10"/>
    </i>
    <i>
      <x v="22"/>
      <x v="97"/>
      <x v="55"/>
    </i>
    <i r="1">
      <x v="196"/>
      <x v="48"/>
    </i>
    <i>
      <x v="23"/>
      <x v="85"/>
      <x v="64"/>
    </i>
    <i r="1">
      <x v="93"/>
      <x v="2"/>
    </i>
    <i r="1">
      <x v="96"/>
      <x v="76"/>
    </i>
    <i r="1">
      <x v="98"/>
      <x v="2"/>
    </i>
    <i r="1">
      <x v="101"/>
      <x v="23"/>
    </i>
    <i r="1">
      <x v="102"/>
      <x v="44"/>
    </i>
    <i r="1">
      <x v="103"/>
      <x v="81"/>
    </i>
    <i r="1">
      <x v="104"/>
      <x v="36"/>
    </i>
    <i r="1">
      <x v="111"/>
      <x v="18"/>
    </i>
    <i r="1">
      <x v="112"/>
      <x v="24"/>
    </i>
    <i r="1">
      <x v="113"/>
      <x v="11"/>
    </i>
    <i r="1">
      <x v="131"/>
      <x v="64"/>
    </i>
    <i r="1">
      <x v="138"/>
      <x v="9"/>
    </i>
    <i r="1">
      <x v="149"/>
      <x v="86"/>
    </i>
    <i r="1">
      <x v="160"/>
      <x v="2"/>
    </i>
    <i r="1">
      <x v="186"/>
      <x v="7"/>
    </i>
    <i r="1">
      <x v="218"/>
      <x v="21"/>
    </i>
    <i>
      <x v="24"/>
      <x v="62"/>
      <x v="83"/>
    </i>
    <i r="1">
      <x v="65"/>
      <x v="87"/>
    </i>
    <i r="1">
      <x v="139"/>
      <x v="56"/>
    </i>
    <i r="1">
      <x v="144"/>
      <x v="20"/>
    </i>
    <i r="1">
      <x v="156"/>
      <x v="120"/>
    </i>
    <i r="1">
      <x v="188"/>
      <x v="92"/>
    </i>
    <i r="1">
      <x v="198"/>
      <x v="100"/>
    </i>
    <i>
      <x v="25"/>
      <x v="145"/>
      <x v="17"/>
    </i>
    <i>
      <x v="26"/>
      <x v="201"/>
      <x v="62"/>
    </i>
    <i>
      <x v="27"/>
      <x v="119"/>
      <x v="116"/>
    </i>
    <i r="1">
      <x v="178"/>
      <x v="105"/>
    </i>
    <i r="1">
      <x v="179"/>
      <x v="110"/>
    </i>
    <i>
      <x v="29"/>
      <x v="106"/>
      <x v="95"/>
    </i>
    <i>
      <x v="30"/>
      <x v="41"/>
      <x v="88"/>
    </i>
    <i r="1">
      <x v="54"/>
      <x v="125"/>
    </i>
    <i>
      <x v="33"/>
      <x v="3"/>
      <x v="41"/>
    </i>
    <i r="1">
      <x v="161"/>
      <x v="59"/>
    </i>
    <i>
      <x v="34"/>
      <x v="137"/>
      <x v="2"/>
    </i>
    <i r="1">
      <x v="217"/>
      <x v="2"/>
    </i>
    <i>
      <x v="35"/>
      <x v="123"/>
      <x v="90"/>
    </i>
    <i r="1">
      <x v="175"/>
      <x v="15"/>
    </i>
    <i>
      <x v="36"/>
      <x v="5"/>
      <x v="94"/>
    </i>
    <i r="1">
      <x v="6"/>
      <x v="85"/>
    </i>
    <i r="1">
      <x v="7"/>
      <x v="64"/>
    </i>
    <i r="1">
      <x v="9"/>
      <x v="61"/>
    </i>
    <i r="1">
      <x v="43"/>
      <x v="108"/>
    </i>
    <i r="1">
      <x v="108"/>
      <x v="34"/>
    </i>
    <i r="1">
      <x v="116"/>
      <x v="39"/>
    </i>
    <i r="1">
      <x v="190"/>
      <x v="2"/>
    </i>
    <i r="1">
      <x v="191"/>
      <x v="63"/>
    </i>
    <i r="1">
      <x v="192"/>
      <x v="109"/>
    </i>
    <i r="1">
      <x v="227"/>
      <x v="64"/>
    </i>
    <i>
      <x v="37"/>
      <x v="210"/>
      <x v="46"/>
    </i>
  </rowItems>
  <colItems count="1">
    <i/>
  </colItems>
  <pageFields count="3">
    <pageField fld="14" hier="-1"/>
    <pageField fld="22" hier="-1"/>
    <pageField fld="18" hier="-1"/>
  </pageFields>
  <formats count="637">
    <format dxfId="3989">
      <pivotArea field="41" type="button" dataOnly="0" labelOnly="1" outline="0" axis="axisRow" fieldPosition="2"/>
    </format>
    <format dxfId="3988">
      <pivotArea dataOnly="0" labelOnly="1" fieldPosition="0">
        <references count="1">
          <reference field="8" count="1">
            <x v="0"/>
          </reference>
        </references>
      </pivotArea>
    </format>
    <format dxfId="3987">
      <pivotArea field="41" type="button" dataOnly="0" labelOnly="1" outline="0" axis="axisRow" fieldPosition="2"/>
    </format>
    <format dxfId="3986">
      <pivotArea dataOnly="0" labelOnly="1" fieldPosition="0">
        <references count="3">
          <reference field="8" count="1" selected="0">
            <x v="0"/>
          </reference>
          <reference field="12" count="1" selected="0">
            <x v="146"/>
          </reference>
          <reference field="41" count="1">
            <x v="49"/>
          </reference>
        </references>
      </pivotArea>
    </format>
    <format dxfId="3985">
      <pivotArea dataOnly="0" labelOnly="1" fieldPosition="0">
        <references count="3">
          <reference field="8" count="1" selected="0">
            <x v="1"/>
          </reference>
          <reference field="12" count="1" selected="0">
            <x v="31"/>
          </reference>
          <reference field="41" count="1">
            <x v="64"/>
          </reference>
        </references>
      </pivotArea>
    </format>
    <format dxfId="3984">
      <pivotArea dataOnly="0" labelOnly="1" fieldPosition="0">
        <references count="3">
          <reference field="8" count="1" selected="0">
            <x v="1"/>
          </reference>
          <reference field="12" count="1" selected="0">
            <x v="164"/>
          </reference>
          <reference field="41" count="1">
            <x v="122"/>
          </reference>
        </references>
      </pivotArea>
    </format>
    <format dxfId="3983">
      <pivotArea dataOnly="0" labelOnly="1" fieldPosition="0">
        <references count="3">
          <reference field="8" count="1" selected="0">
            <x v="1"/>
          </reference>
          <reference field="12" count="1" selected="0">
            <x v="165"/>
          </reference>
          <reference field="41" count="1">
            <x v="123"/>
          </reference>
        </references>
      </pivotArea>
    </format>
    <format dxfId="3982">
      <pivotArea dataOnly="0" labelOnly="1" fieldPosition="0">
        <references count="3">
          <reference field="8" count="1" selected="0">
            <x v="1"/>
          </reference>
          <reference field="12" count="1" selected="0">
            <x v="181"/>
          </reference>
          <reference field="41" count="1">
            <x v="66"/>
          </reference>
        </references>
      </pivotArea>
    </format>
    <format dxfId="3981">
      <pivotArea dataOnly="0" labelOnly="1" fieldPosition="0">
        <references count="3">
          <reference field="8" count="1" selected="0">
            <x v="1"/>
          </reference>
          <reference field="12" count="1" selected="0">
            <x v="182"/>
          </reference>
          <reference field="41" count="1">
            <x v="67"/>
          </reference>
        </references>
      </pivotArea>
    </format>
    <format dxfId="3980">
      <pivotArea dataOnly="0" labelOnly="1" fieldPosition="0">
        <references count="3">
          <reference field="8" count="1" selected="0">
            <x v="1"/>
          </reference>
          <reference field="12" count="1" selected="0">
            <x v="195"/>
          </reference>
          <reference field="41" count="1">
            <x v="64"/>
          </reference>
        </references>
      </pivotArea>
    </format>
    <format dxfId="3979">
      <pivotArea dataOnly="0" labelOnly="1" fieldPosition="0">
        <references count="3">
          <reference field="8" count="1" selected="0">
            <x v="2"/>
          </reference>
          <reference field="12" count="1" selected="0">
            <x v="71"/>
          </reference>
          <reference field="41" count="1">
            <x v="42"/>
          </reference>
        </references>
      </pivotArea>
    </format>
    <format dxfId="3978">
      <pivotArea dataOnly="0" labelOnly="1" fieldPosition="0">
        <references count="3">
          <reference field="8" count="1" selected="0">
            <x v="3"/>
          </reference>
          <reference field="12" count="1" selected="0">
            <x v="151"/>
          </reference>
          <reference field="41" count="1">
            <x v="22"/>
          </reference>
        </references>
      </pivotArea>
    </format>
    <format dxfId="3977">
      <pivotArea dataOnly="0" labelOnly="1" fieldPosition="0">
        <references count="3">
          <reference field="8" count="1" selected="0">
            <x v="3"/>
          </reference>
          <reference field="12" count="1" selected="0">
            <x v="166"/>
          </reference>
          <reference field="41" count="1">
            <x v="32"/>
          </reference>
        </references>
      </pivotArea>
    </format>
    <format dxfId="3976">
      <pivotArea dataOnly="0" labelOnly="1" fieldPosition="0">
        <references count="3">
          <reference field="8" count="1" selected="0">
            <x v="3"/>
          </reference>
          <reference field="12" count="1" selected="0">
            <x v="167"/>
          </reference>
          <reference field="41" count="1">
            <x v="26"/>
          </reference>
        </references>
      </pivotArea>
    </format>
    <format dxfId="3975">
      <pivotArea dataOnly="0" labelOnly="1" fieldPosition="0">
        <references count="3">
          <reference field="8" count="1" selected="0">
            <x v="3"/>
          </reference>
          <reference field="12" count="1" selected="0">
            <x v="171"/>
          </reference>
          <reference field="41" count="1">
            <x v="64"/>
          </reference>
        </references>
      </pivotArea>
    </format>
    <format dxfId="3974">
      <pivotArea dataOnly="0" labelOnly="1" fieldPosition="0">
        <references count="3">
          <reference field="8" count="1" selected="0">
            <x v="3"/>
          </reference>
          <reference field="12" count="1" selected="0">
            <x v="172"/>
          </reference>
          <reference field="41" count="1">
            <x v="14"/>
          </reference>
        </references>
      </pivotArea>
    </format>
    <format dxfId="3973">
      <pivotArea dataOnly="0" labelOnly="1" fieldPosition="0">
        <references count="3">
          <reference field="8" count="1" selected="0">
            <x v="4"/>
          </reference>
          <reference field="12" count="1" selected="0">
            <x v="109"/>
          </reference>
          <reference field="41" count="1">
            <x v="53"/>
          </reference>
        </references>
      </pivotArea>
    </format>
    <format dxfId="3972">
      <pivotArea dataOnly="0" labelOnly="1" fieldPosition="0">
        <references count="3">
          <reference field="8" count="1" selected="0">
            <x v="4"/>
          </reference>
          <reference field="12" count="1" selected="0">
            <x v="173"/>
          </reference>
          <reference field="41" count="1">
            <x v="30"/>
          </reference>
        </references>
      </pivotArea>
    </format>
    <format dxfId="3971">
      <pivotArea dataOnly="0" labelOnly="1" fieldPosition="0">
        <references count="3">
          <reference field="8" count="1" selected="0">
            <x v="5"/>
          </reference>
          <reference field="12" count="1" selected="0">
            <x v="213"/>
          </reference>
          <reference field="41" count="1">
            <x v="47"/>
          </reference>
        </references>
      </pivotArea>
    </format>
    <format dxfId="3970">
      <pivotArea dataOnly="0" labelOnly="1" fieldPosition="0">
        <references count="3">
          <reference field="8" count="1" selected="0">
            <x v="6"/>
          </reference>
          <reference field="12" count="1" selected="0">
            <x v="14"/>
          </reference>
          <reference field="41" count="1">
            <x v="65"/>
          </reference>
        </references>
      </pivotArea>
    </format>
    <format dxfId="3969">
      <pivotArea dataOnly="0" labelOnly="1" fieldPosition="0">
        <references count="3">
          <reference field="8" count="1" selected="0">
            <x v="6"/>
          </reference>
          <reference field="12" count="1" selected="0">
            <x v="55"/>
          </reference>
          <reference field="41" count="1">
            <x v="64"/>
          </reference>
        </references>
      </pivotArea>
    </format>
    <format dxfId="3968">
      <pivotArea dataOnly="0" labelOnly="1" fieldPosition="0">
        <references count="3">
          <reference field="8" count="1" selected="0">
            <x v="8"/>
          </reference>
          <reference field="12" count="1" selected="0">
            <x v="24"/>
          </reference>
          <reference field="41" count="1">
            <x v="64"/>
          </reference>
        </references>
      </pivotArea>
    </format>
    <format dxfId="3967">
      <pivotArea dataOnly="0" labelOnly="1" fieldPosition="0">
        <references count="3">
          <reference field="8" count="1" selected="0">
            <x v="8"/>
          </reference>
          <reference field="12" count="1" selected="0">
            <x v="105"/>
          </reference>
          <reference field="41" count="1">
            <x v="64"/>
          </reference>
        </references>
      </pivotArea>
    </format>
    <format dxfId="3966">
      <pivotArea dataOnly="0" labelOnly="1" fieldPosition="0">
        <references count="3">
          <reference field="8" count="1" selected="0">
            <x v="8"/>
          </reference>
          <reference field="12" count="1" selected="0">
            <x v="220"/>
          </reference>
          <reference field="41" count="1">
            <x v="2"/>
          </reference>
        </references>
      </pivotArea>
    </format>
    <format dxfId="3965">
      <pivotArea dataOnly="0" labelOnly="1" fieldPosition="0">
        <references count="3">
          <reference field="8" count="1" selected="0">
            <x v="9"/>
          </reference>
          <reference field="12" count="1" selected="0">
            <x v="180"/>
          </reference>
          <reference field="41" count="1">
            <x v="106"/>
          </reference>
        </references>
      </pivotArea>
    </format>
    <format dxfId="3964">
      <pivotArea dataOnly="0" labelOnly="1" fieldPosition="0">
        <references count="3">
          <reference field="8" count="1" selected="0">
            <x v="10"/>
          </reference>
          <reference field="12" count="1" selected="0">
            <x v="110"/>
          </reference>
          <reference field="41" count="1">
            <x v="31"/>
          </reference>
        </references>
      </pivotArea>
    </format>
    <format dxfId="3963">
      <pivotArea dataOnly="0" labelOnly="1" fieldPosition="0">
        <references count="3">
          <reference field="8" count="1" selected="0">
            <x v="10"/>
          </reference>
          <reference field="12" count="1" selected="0">
            <x v="133"/>
          </reference>
          <reference field="41" count="1">
            <x v="64"/>
          </reference>
        </references>
      </pivotArea>
    </format>
    <format dxfId="3962">
      <pivotArea dataOnly="0" labelOnly="1" fieldPosition="0">
        <references count="3">
          <reference field="8" count="1" selected="0">
            <x v="10"/>
          </reference>
          <reference field="12" count="1" selected="0">
            <x v="193"/>
          </reference>
          <reference field="41" count="1">
            <x v="102"/>
          </reference>
        </references>
      </pivotArea>
    </format>
    <format dxfId="3961">
      <pivotArea dataOnly="0" labelOnly="1" fieldPosition="0">
        <references count="3">
          <reference field="8" count="1" selected="0">
            <x v="11"/>
          </reference>
          <reference field="12" count="1" selected="0">
            <x v="83"/>
          </reference>
          <reference field="41" count="1">
            <x v="64"/>
          </reference>
        </references>
      </pivotArea>
    </format>
    <format dxfId="3960">
      <pivotArea dataOnly="0" labelOnly="1" fieldPosition="0">
        <references count="3">
          <reference field="8" count="1" selected="0">
            <x v="11"/>
          </reference>
          <reference field="12" count="1" selected="0">
            <x v="90"/>
          </reference>
          <reference field="41" count="1">
            <x v="2"/>
          </reference>
        </references>
      </pivotArea>
    </format>
    <format dxfId="3959">
      <pivotArea dataOnly="0" labelOnly="1" fieldPosition="0">
        <references count="3">
          <reference field="8" count="1" selected="0">
            <x v="12"/>
          </reference>
          <reference field="12" count="1" selected="0">
            <x v="177"/>
          </reference>
          <reference field="41" count="1">
            <x v="2"/>
          </reference>
        </references>
      </pivotArea>
    </format>
    <format dxfId="3958">
      <pivotArea dataOnly="0" labelOnly="1" fieldPosition="0">
        <references count="3">
          <reference field="8" count="1" selected="0">
            <x v="13"/>
          </reference>
          <reference field="12" count="1" selected="0">
            <x v="159"/>
          </reference>
          <reference field="41" count="1">
            <x v="2"/>
          </reference>
        </references>
      </pivotArea>
    </format>
    <format dxfId="3957">
      <pivotArea dataOnly="0" labelOnly="1" fieldPosition="0">
        <references count="3">
          <reference field="8" count="1" selected="0">
            <x v="14"/>
          </reference>
          <reference field="12" count="1" selected="0">
            <x v="8"/>
          </reference>
          <reference field="41" count="1">
            <x v="111"/>
          </reference>
        </references>
      </pivotArea>
    </format>
    <format dxfId="3956">
      <pivotArea dataOnly="0" labelOnly="1" fieldPosition="0">
        <references count="3">
          <reference field="8" count="1" selected="0">
            <x v="14"/>
          </reference>
          <reference field="12" count="1" selected="0">
            <x v="21"/>
          </reference>
          <reference field="41" count="1">
            <x v="115"/>
          </reference>
        </references>
      </pivotArea>
    </format>
    <format dxfId="3955">
      <pivotArea dataOnly="0" labelOnly="1" fieldPosition="0">
        <references count="3">
          <reference field="8" count="1" selected="0">
            <x v="14"/>
          </reference>
          <reference field="12" count="1" selected="0">
            <x v="22"/>
          </reference>
          <reference field="41" count="1">
            <x v="113"/>
          </reference>
        </references>
      </pivotArea>
    </format>
    <format dxfId="3954">
      <pivotArea dataOnly="0" labelOnly="1" fieldPosition="0">
        <references count="3">
          <reference field="8" count="1" selected="0">
            <x v="14"/>
          </reference>
          <reference field="12" count="1" selected="0">
            <x v="25"/>
          </reference>
          <reference field="41" count="1">
            <x v="25"/>
          </reference>
        </references>
      </pivotArea>
    </format>
    <format dxfId="3953">
      <pivotArea dataOnly="0" labelOnly="1" fieldPosition="0">
        <references count="3">
          <reference field="8" count="1" selected="0">
            <x v="14"/>
          </reference>
          <reference field="12" count="1" selected="0">
            <x v="29"/>
          </reference>
          <reference field="41" count="1">
            <x v="115"/>
          </reference>
        </references>
      </pivotArea>
    </format>
    <format dxfId="3952">
      <pivotArea dataOnly="0" labelOnly="1" fieldPosition="0">
        <references count="3">
          <reference field="8" count="1" selected="0">
            <x v="14"/>
          </reference>
          <reference field="12" count="1" selected="0">
            <x v="46"/>
          </reference>
          <reference field="41" count="1">
            <x v="1"/>
          </reference>
        </references>
      </pivotArea>
    </format>
    <format dxfId="3951">
      <pivotArea dataOnly="0" labelOnly="1" fieldPosition="0">
        <references count="3">
          <reference field="8" count="1" selected="0">
            <x v="14"/>
          </reference>
          <reference field="12" count="1" selected="0">
            <x v="61"/>
          </reference>
          <reference field="41" count="1">
            <x v="40"/>
          </reference>
        </references>
      </pivotArea>
    </format>
    <format dxfId="3950">
      <pivotArea dataOnly="0" labelOnly="1" fieldPosition="0">
        <references count="3">
          <reference field="8" count="1" selected="0">
            <x v="14"/>
          </reference>
          <reference field="12" count="1" selected="0">
            <x v="100"/>
          </reference>
          <reference field="41" count="1">
            <x v="79"/>
          </reference>
        </references>
      </pivotArea>
    </format>
    <format dxfId="3949">
      <pivotArea dataOnly="0" labelOnly="1" fieldPosition="0">
        <references count="3">
          <reference field="8" count="1" selected="0">
            <x v="14"/>
          </reference>
          <reference field="12" count="1" selected="0">
            <x v="117"/>
          </reference>
          <reference field="41" count="1">
            <x v="105"/>
          </reference>
        </references>
      </pivotArea>
    </format>
    <format dxfId="3948">
      <pivotArea dataOnly="0" labelOnly="1" fieldPosition="0">
        <references count="3">
          <reference field="8" count="1" selected="0">
            <x v="14"/>
          </reference>
          <reference field="12" count="1" selected="0">
            <x v="118"/>
          </reference>
          <reference field="41" count="1">
            <x v="115"/>
          </reference>
        </references>
      </pivotArea>
    </format>
    <format dxfId="3947">
      <pivotArea dataOnly="0" labelOnly="1" fieldPosition="0">
        <references count="3">
          <reference field="8" count="1" selected="0">
            <x v="14"/>
          </reference>
          <reference field="12" count="1" selected="0">
            <x v="121"/>
          </reference>
          <reference field="41" count="1">
            <x v="70"/>
          </reference>
        </references>
      </pivotArea>
    </format>
    <format dxfId="3946">
      <pivotArea dataOnly="0" labelOnly="1" fieldPosition="0">
        <references count="3">
          <reference field="8" count="1" selected="0">
            <x v="14"/>
          </reference>
          <reference field="12" count="1" selected="0">
            <x v="124"/>
          </reference>
          <reference field="41" count="1">
            <x v="60"/>
          </reference>
        </references>
      </pivotArea>
    </format>
    <format dxfId="3945">
      <pivotArea dataOnly="0" labelOnly="1" fieldPosition="0">
        <references count="3">
          <reference field="8" count="1" selected="0">
            <x v="14"/>
          </reference>
          <reference field="12" count="1" selected="0">
            <x v="148"/>
          </reference>
          <reference field="41" count="1">
            <x v="110"/>
          </reference>
        </references>
      </pivotArea>
    </format>
    <format dxfId="3944">
      <pivotArea dataOnly="0" labelOnly="1" fieldPosition="0">
        <references count="3">
          <reference field="8" count="1" selected="0">
            <x v="14"/>
          </reference>
          <reference field="12" count="1" selected="0">
            <x v="168"/>
          </reference>
          <reference field="41" count="1">
            <x v="45"/>
          </reference>
        </references>
      </pivotArea>
    </format>
    <format dxfId="3943">
      <pivotArea dataOnly="0" labelOnly="1" fieldPosition="0">
        <references count="3">
          <reference field="8" count="1" selected="0">
            <x v="14"/>
          </reference>
          <reference field="12" count="1" selected="0">
            <x v="170"/>
          </reference>
          <reference field="41" count="1">
            <x v="33"/>
          </reference>
        </references>
      </pivotArea>
    </format>
    <format dxfId="3942">
      <pivotArea dataOnly="0" labelOnly="1" fieldPosition="0">
        <references count="3">
          <reference field="8" count="1" selected="0">
            <x v="14"/>
          </reference>
          <reference field="12" count="1" selected="0">
            <x v="176"/>
          </reference>
          <reference field="41" count="1">
            <x v="71"/>
          </reference>
        </references>
      </pivotArea>
    </format>
    <format dxfId="3941">
      <pivotArea dataOnly="0" labelOnly="1" fieldPosition="0">
        <references count="3">
          <reference field="8" count="1" selected="0">
            <x v="15"/>
          </reference>
          <reference field="12" count="1" selected="0">
            <x v="18"/>
          </reference>
          <reference field="41" count="1">
            <x v="2"/>
          </reference>
        </references>
      </pivotArea>
    </format>
    <format dxfId="3940">
      <pivotArea dataOnly="0" labelOnly="1" fieldPosition="0">
        <references count="3">
          <reference field="8" count="1" selected="0">
            <x v="15"/>
          </reference>
          <reference field="12" count="1" selected="0">
            <x v="19"/>
          </reference>
          <reference field="41" count="1">
            <x v="2"/>
          </reference>
        </references>
      </pivotArea>
    </format>
    <format dxfId="3939">
      <pivotArea dataOnly="0" labelOnly="1" fieldPosition="0">
        <references count="3">
          <reference field="8" count="1" selected="0">
            <x v="15"/>
          </reference>
          <reference field="12" count="1" selected="0">
            <x v="20"/>
          </reference>
          <reference field="41" count="1">
            <x v="19"/>
          </reference>
        </references>
      </pivotArea>
    </format>
    <format dxfId="3938">
      <pivotArea dataOnly="0" labelOnly="1" fieldPosition="0">
        <references count="3">
          <reference field="8" count="1" selected="0">
            <x v="15"/>
          </reference>
          <reference field="12" count="1" selected="0">
            <x v="23"/>
          </reference>
          <reference field="41" count="1">
            <x v="2"/>
          </reference>
        </references>
      </pivotArea>
    </format>
    <format dxfId="3937">
      <pivotArea dataOnly="0" labelOnly="1" fieldPosition="0">
        <references count="3">
          <reference field="8" count="1" selected="0">
            <x v="15"/>
          </reference>
          <reference field="12" count="1" selected="0">
            <x v="114"/>
          </reference>
          <reference field="41" count="1">
            <x v="2"/>
          </reference>
        </references>
      </pivotArea>
    </format>
    <format dxfId="3936">
      <pivotArea dataOnly="0" labelOnly="1" fieldPosition="0">
        <references count="3">
          <reference field="8" count="1" selected="0">
            <x v="15"/>
          </reference>
          <reference field="12" count="1" selected="0">
            <x v="115"/>
          </reference>
          <reference field="41" count="1">
            <x v="64"/>
          </reference>
        </references>
      </pivotArea>
    </format>
    <format dxfId="3935">
      <pivotArea dataOnly="0" labelOnly="1" fieldPosition="0">
        <references count="3">
          <reference field="8" count="1" selected="0">
            <x v="15"/>
          </reference>
          <reference field="12" count="1" selected="0">
            <x v="127"/>
          </reference>
          <reference field="41" count="1">
            <x v="2"/>
          </reference>
        </references>
      </pivotArea>
    </format>
    <format dxfId="3934">
      <pivotArea dataOnly="0" labelOnly="1" fieldPosition="0">
        <references count="3">
          <reference field="8" count="1" selected="0">
            <x v="15"/>
          </reference>
          <reference field="12" count="1" selected="0">
            <x v="134"/>
          </reference>
          <reference field="41" count="1">
            <x v="2"/>
          </reference>
        </references>
      </pivotArea>
    </format>
    <format dxfId="3933">
      <pivotArea dataOnly="0" labelOnly="1" fieldPosition="0">
        <references count="3">
          <reference field="8" count="1" selected="0">
            <x v="15"/>
          </reference>
          <reference field="12" count="1" selected="0">
            <x v="135"/>
          </reference>
          <reference field="41" count="1">
            <x v="2"/>
          </reference>
        </references>
      </pivotArea>
    </format>
    <format dxfId="3932">
      <pivotArea dataOnly="0" labelOnly="1" fieldPosition="0">
        <references count="3">
          <reference field="8" count="1" selected="0">
            <x v="15"/>
          </reference>
          <reference field="12" count="1" selected="0">
            <x v="153"/>
          </reference>
          <reference field="41" count="1">
            <x v="2"/>
          </reference>
        </references>
      </pivotArea>
    </format>
    <format dxfId="3931">
      <pivotArea dataOnly="0" labelOnly="1" fieldPosition="0">
        <references count="3">
          <reference field="8" count="1" selected="0">
            <x v="15"/>
          </reference>
          <reference field="12" count="1" selected="0">
            <x v="154"/>
          </reference>
          <reference field="41" count="1">
            <x v="2"/>
          </reference>
        </references>
      </pivotArea>
    </format>
    <format dxfId="3930">
      <pivotArea dataOnly="0" labelOnly="1" fieldPosition="0">
        <references count="3">
          <reference field="8" count="1" selected="0">
            <x v="15"/>
          </reference>
          <reference field="12" count="1" selected="0">
            <x v="155"/>
          </reference>
          <reference field="41" count="1">
            <x v="2"/>
          </reference>
        </references>
      </pivotArea>
    </format>
    <format dxfId="3929">
      <pivotArea dataOnly="0" labelOnly="1" fieldPosition="0">
        <references count="3">
          <reference field="8" count="1" selected="0">
            <x v="15"/>
          </reference>
          <reference field="12" count="1" selected="0">
            <x v="199"/>
          </reference>
          <reference field="41" count="1">
            <x v="64"/>
          </reference>
        </references>
      </pivotArea>
    </format>
    <format dxfId="3928">
      <pivotArea dataOnly="0" labelOnly="1" fieldPosition="0">
        <references count="3">
          <reference field="8" count="1" selected="0">
            <x v="15"/>
          </reference>
          <reference field="12" count="1" selected="0">
            <x v="203"/>
          </reference>
          <reference field="41" count="1">
            <x v="64"/>
          </reference>
        </references>
      </pivotArea>
    </format>
    <format dxfId="3927">
      <pivotArea dataOnly="0" labelOnly="1" fieldPosition="0">
        <references count="3">
          <reference field="8" count="1" selected="0">
            <x v="16"/>
          </reference>
          <reference field="12" count="1" selected="0">
            <x v="0"/>
          </reference>
          <reference field="41" count="1">
            <x v="101"/>
          </reference>
        </references>
      </pivotArea>
    </format>
    <format dxfId="3926">
      <pivotArea dataOnly="0" labelOnly="1" fieldPosition="0">
        <references count="3">
          <reference field="8" count="1" selected="0">
            <x v="16"/>
          </reference>
          <reference field="12" count="1" selected="0">
            <x v="2"/>
          </reference>
          <reference field="41" count="1">
            <x v="58"/>
          </reference>
        </references>
      </pivotArea>
    </format>
    <format dxfId="3925">
      <pivotArea dataOnly="0" labelOnly="1" fieldPosition="0">
        <references count="3">
          <reference field="8" count="1" selected="0">
            <x v="16"/>
          </reference>
          <reference field="12" count="1" selected="0">
            <x v="10"/>
          </reference>
          <reference field="41" count="1">
            <x v="82"/>
          </reference>
        </references>
      </pivotArea>
    </format>
    <format dxfId="3924">
      <pivotArea dataOnly="0" labelOnly="1" fieldPosition="0">
        <references count="3">
          <reference field="8" count="1" selected="0">
            <x v="16"/>
          </reference>
          <reference field="12" count="1" selected="0">
            <x v="11"/>
          </reference>
          <reference field="41" count="1">
            <x v="107"/>
          </reference>
        </references>
      </pivotArea>
    </format>
    <format dxfId="3923">
      <pivotArea dataOnly="0" labelOnly="1" fieldPosition="0">
        <references count="3">
          <reference field="8" count="1" selected="0">
            <x v="16"/>
          </reference>
          <reference field="12" count="1" selected="0">
            <x v="73"/>
          </reference>
          <reference field="41" count="1">
            <x v="54"/>
          </reference>
        </references>
      </pivotArea>
    </format>
    <format dxfId="3922">
      <pivotArea dataOnly="0" labelOnly="1" fieldPosition="0">
        <references count="3">
          <reference field="8" count="1" selected="0">
            <x v="16"/>
          </reference>
          <reference field="12" count="1" selected="0">
            <x v="74"/>
          </reference>
          <reference field="41" count="1">
            <x v="54"/>
          </reference>
        </references>
      </pivotArea>
    </format>
    <format dxfId="3921">
      <pivotArea dataOnly="0" labelOnly="1" fieldPosition="0">
        <references count="3">
          <reference field="8" count="1" selected="0">
            <x v="16"/>
          </reference>
          <reference field="12" count="1" selected="0">
            <x v="75"/>
          </reference>
          <reference field="41" count="1">
            <x v="16"/>
          </reference>
        </references>
      </pivotArea>
    </format>
    <format dxfId="3920">
      <pivotArea dataOnly="0" labelOnly="1" fieldPosition="0">
        <references count="3">
          <reference field="8" count="1" selected="0">
            <x v="17"/>
          </reference>
          <reference field="12" count="1" selected="0">
            <x v="99"/>
          </reference>
          <reference field="41" count="1">
            <x v="64"/>
          </reference>
        </references>
      </pivotArea>
    </format>
    <format dxfId="3919">
      <pivotArea dataOnly="0" labelOnly="1" fieldPosition="0">
        <references count="3">
          <reference field="8" count="1" selected="0">
            <x v="17"/>
          </reference>
          <reference field="12" count="1" selected="0">
            <x v="187"/>
          </reference>
          <reference field="41" count="1">
            <x v="38"/>
          </reference>
        </references>
      </pivotArea>
    </format>
    <format dxfId="3918">
      <pivotArea dataOnly="0" labelOnly="1" fieldPosition="0">
        <references count="3">
          <reference field="8" count="1" selected="0">
            <x v="17"/>
          </reference>
          <reference field="12" count="1" selected="0">
            <x v="211"/>
          </reference>
          <reference field="41" count="1">
            <x v="0"/>
          </reference>
        </references>
      </pivotArea>
    </format>
    <format dxfId="3917">
      <pivotArea dataOnly="0" labelOnly="1" fieldPosition="0">
        <references count="3">
          <reference field="8" count="1" selected="0">
            <x v="18"/>
          </reference>
          <reference field="12" count="1" selected="0">
            <x v="26"/>
          </reference>
          <reference field="41" count="1">
            <x v="2"/>
          </reference>
        </references>
      </pivotArea>
    </format>
    <format dxfId="3916">
      <pivotArea dataOnly="0" labelOnly="1" fieldPosition="0">
        <references count="3">
          <reference field="8" count="1" selected="0">
            <x v="18"/>
          </reference>
          <reference field="12" count="1" selected="0">
            <x v="84"/>
          </reference>
          <reference field="41" count="1">
            <x v="78"/>
          </reference>
        </references>
      </pivotArea>
    </format>
    <format dxfId="3915">
      <pivotArea dataOnly="0" labelOnly="1" fieldPosition="0">
        <references count="3">
          <reference field="8" count="1" selected="0">
            <x v="19"/>
          </reference>
          <reference field="12" count="1" selected="0">
            <x v="17"/>
          </reference>
          <reference field="41" count="1">
            <x v="64"/>
          </reference>
        </references>
      </pivotArea>
    </format>
    <format dxfId="3914">
      <pivotArea dataOnly="0" labelOnly="1" fieldPosition="0">
        <references count="3">
          <reference field="8" count="1" selected="0">
            <x v="19"/>
          </reference>
          <reference field="12" count="1" selected="0">
            <x v="47"/>
          </reference>
          <reference field="41" count="1">
            <x v="118"/>
          </reference>
        </references>
      </pivotArea>
    </format>
    <format dxfId="3913">
      <pivotArea dataOnly="0" labelOnly="1" fieldPosition="0">
        <references count="3">
          <reference field="8" count="1" selected="0">
            <x v="19"/>
          </reference>
          <reference field="12" count="1" selected="0">
            <x v="48"/>
          </reference>
          <reference field="41" count="1">
            <x v="119"/>
          </reference>
        </references>
      </pivotArea>
    </format>
    <format dxfId="3912">
      <pivotArea dataOnly="0" labelOnly="1" fieldPosition="0">
        <references count="3">
          <reference field="8" count="1" selected="0">
            <x v="20"/>
          </reference>
          <reference field="12" count="1" selected="0">
            <x v="1"/>
          </reference>
          <reference field="41" count="1">
            <x v="112"/>
          </reference>
        </references>
      </pivotArea>
    </format>
    <format dxfId="3911">
      <pivotArea dataOnly="0" labelOnly="1" fieldPosition="0">
        <references count="3">
          <reference field="8" count="1" selected="0">
            <x v="20"/>
          </reference>
          <reference field="12" count="1" selected="0">
            <x v="16"/>
          </reference>
          <reference field="41" count="1">
            <x v="64"/>
          </reference>
        </references>
      </pivotArea>
    </format>
    <format dxfId="3910">
      <pivotArea dataOnly="0" labelOnly="1" fieldPosition="0">
        <references count="3">
          <reference field="8" count="1" selected="0">
            <x v="20"/>
          </reference>
          <reference field="12" count="1" selected="0">
            <x v="60"/>
          </reference>
          <reference field="41" count="1">
            <x v="96"/>
          </reference>
        </references>
      </pivotArea>
    </format>
    <format dxfId="3909">
      <pivotArea dataOnly="0" labelOnly="1" fieldPosition="0">
        <references count="3">
          <reference field="8" count="1" selected="0">
            <x v="20"/>
          </reference>
          <reference field="12" count="1" selected="0">
            <x v="125"/>
          </reference>
          <reference field="41" count="1">
            <x v="84"/>
          </reference>
        </references>
      </pivotArea>
    </format>
    <format dxfId="3908">
      <pivotArea dataOnly="0" labelOnly="1" fieldPosition="0">
        <references count="3">
          <reference field="8" count="1" selected="0">
            <x v="20"/>
          </reference>
          <reference field="12" count="1" selected="0">
            <x v="126"/>
          </reference>
          <reference field="41" count="1">
            <x v="89"/>
          </reference>
        </references>
      </pivotArea>
    </format>
    <format dxfId="3907">
      <pivotArea dataOnly="0" labelOnly="1" fieldPosition="0">
        <references count="3">
          <reference field="8" count="1" selected="0">
            <x v="21"/>
          </reference>
          <reference field="12" count="1" selected="0">
            <x v="27"/>
          </reference>
          <reference field="41" count="1">
            <x v="58"/>
          </reference>
        </references>
      </pivotArea>
    </format>
    <format dxfId="3906">
      <pivotArea dataOnly="0" labelOnly="1" fieldPosition="0">
        <references count="3">
          <reference field="8" count="1" selected="0">
            <x v="21"/>
          </reference>
          <reference field="12" count="1" selected="0">
            <x v="68"/>
          </reference>
          <reference field="41" count="1">
            <x v="28"/>
          </reference>
        </references>
      </pivotArea>
    </format>
    <format dxfId="3905">
      <pivotArea dataOnly="0" labelOnly="1" fieldPosition="0">
        <references count="3">
          <reference field="8" count="1" selected="0">
            <x v="21"/>
          </reference>
          <reference field="12" count="1" selected="0">
            <x v="94"/>
          </reference>
          <reference field="41" count="1">
            <x v="27"/>
          </reference>
        </references>
      </pivotArea>
    </format>
    <format dxfId="3904">
      <pivotArea dataOnly="0" labelOnly="1" fieldPosition="0">
        <references count="3">
          <reference field="8" count="1" selected="0">
            <x v="21"/>
          </reference>
          <reference field="12" count="1" selected="0">
            <x v="132"/>
          </reference>
          <reference field="41" count="1">
            <x v="10"/>
          </reference>
        </references>
      </pivotArea>
    </format>
    <format dxfId="3903">
      <pivotArea dataOnly="0" labelOnly="1" fieldPosition="0">
        <references count="3">
          <reference field="8" count="1" selected="0">
            <x v="22"/>
          </reference>
          <reference field="12" count="1" selected="0">
            <x v="97"/>
          </reference>
          <reference field="41" count="1">
            <x v="55"/>
          </reference>
        </references>
      </pivotArea>
    </format>
    <format dxfId="3902">
      <pivotArea dataOnly="0" labelOnly="1" fieldPosition="0">
        <references count="3">
          <reference field="8" count="1" selected="0">
            <x v="22"/>
          </reference>
          <reference field="12" count="1" selected="0">
            <x v="196"/>
          </reference>
          <reference field="41" count="1">
            <x v="48"/>
          </reference>
        </references>
      </pivotArea>
    </format>
    <format dxfId="3901">
      <pivotArea dataOnly="0" labelOnly="1" fieldPosition="0">
        <references count="3">
          <reference field="8" count="1" selected="0">
            <x v="23"/>
          </reference>
          <reference field="12" count="1" selected="0">
            <x v="85"/>
          </reference>
          <reference field="41" count="1">
            <x v="64"/>
          </reference>
        </references>
      </pivotArea>
    </format>
    <format dxfId="3900">
      <pivotArea dataOnly="0" labelOnly="1" fieldPosition="0">
        <references count="3">
          <reference field="8" count="1" selected="0">
            <x v="23"/>
          </reference>
          <reference field="12" count="1" selected="0">
            <x v="93"/>
          </reference>
          <reference field="41" count="1">
            <x v="2"/>
          </reference>
        </references>
      </pivotArea>
    </format>
    <format dxfId="3899">
      <pivotArea dataOnly="0" labelOnly="1" fieldPosition="0">
        <references count="3">
          <reference field="8" count="1" selected="0">
            <x v="23"/>
          </reference>
          <reference field="12" count="1" selected="0">
            <x v="96"/>
          </reference>
          <reference field="41" count="1">
            <x v="76"/>
          </reference>
        </references>
      </pivotArea>
    </format>
    <format dxfId="3898">
      <pivotArea dataOnly="0" labelOnly="1" fieldPosition="0">
        <references count="3">
          <reference field="8" count="1" selected="0">
            <x v="23"/>
          </reference>
          <reference field="12" count="1" selected="0">
            <x v="98"/>
          </reference>
          <reference field="41" count="1">
            <x v="2"/>
          </reference>
        </references>
      </pivotArea>
    </format>
    <format dxfId="3897">
      <pivotArea dataOnly="0" labelOnly="1" fieldPosition="0">
        <references count="3">
          <reference field="8" count="1" selected="0">
            <x v="23"/>
          </reference>
          <reference field="12" count="1" selected="0">
            <x v="101"/>
          </reference>
          <reference field="41" count="1">
            <x v="23"/>
          </reference>
        </references>
      </pivotArea>
    </format>
    <format dxfId="3896">
      <pivotArea dataOnly="0" labelOnly="1" fieldPosition="0">
        <references count="3">
          <reference field="8" count="1" selected="0">
            <x v="23"/>
          </reference>
          <reference field="12" count="1" selected="0">
            <x v="102"/>
          </reference>
          <reference field="41" count="1">
            <x v="44"/>
          </reference>
        </references>
      </pivotArea>
    </format>
    <format dxfId="3895">
      <pivotArea dataOnly="0" labelOnly="1" fieldPosition="0">
        <references count="3">
          <reference field="8" count="1" selected="0">
            <x v="23"/>
          </reference>
          <reference field="12" count="1" selected="0">
            <x v="103"/>
          </reference>
          <reference field="41" count="1">
            <x v="81"/>
          </reference>
        </references>
      </pivotArea>
    </format>
    <format dxfId="3894">
      <pivotArea dataOnly="0" labelOnly="1" fieldPosition="0">
        <references count="3">
          <reference field="8" count="1" selected="0">
            <x v="23"/>
          </reference>
          <reference field="12" count="1" selected="0">
            <x v="104"/>
          </reference>
          <reference field="41" count="1">
            <x v="36"/>
          </reference>
        </references>
      </pivotArea>
    </format>
    <format dxfId="3893">
      <pivotArea dataOnly="0" labelOnly="1" fieldPosition="0">
        <references count="3">
          <reference field="8" count="1" selected="0">
            <x v="23"/>
          </reference>
          <reference field="12" count="1" selected="0">
            <x v="111"/>
          </reference>
          <reference field="41" count="1">
            <x v="18"/>
          </reference>
        </references>
      </pivotArea>
    </format>
    <format dxfId="3892">
      <pivotArea dataOnly="0" labelOnly="1" fieldPosition="0">
        <references count="3">
          <reference field="8" count="1" selected="0">
            <x v="23"/>
          </reference>
          <reference field="12" count="1" selected="0">
            <x v="112"/>
          </reference>
          <reference field="41" count="1">
            <x v="24"/>
          </reference>
        </references>
      </pivotArea>
    </format>
    <format dxfId="3891">
      <pivotArea dataOnly="0" labelOnly="1" fieldPosition="0">
        <references count="3">
          <reference field="8" count="1" selected="0">
            <x v="23"/>
          </reference>
          <reference field="12" count="1" selected="0">
            <x v="113"/>
          </reference>
          <reference field="41" count="1">
            <x v="11"/>
          </reference>
        </references>
      </pivotArea>
    </format>
    <format dxfId="3890">
      <pivotArea dataOnly="0" labelOnly="1" fieldPosition="0">
        <references count="3">
          <reference field="8" count="1" selected="0">
            <x v="23"/>
          </reference>
          <reference field="12" count="1" selected="0">
            <x v="131"/>
          </reference>
          <reference field="41" count="1">
            <x v="2"/>
          </reference>
        </references>
      </pivotArea>
    </format>
    <format dxfId="3889">
      <pivotArea dataOnly="0" labelOnly="1" fieldPosition="0">
        <references count="3">
          <reference field="8" count="1" selected="0">
            <x v="23"/>
          </reference>
          <reference field="12" count="1" selected="0">
            <x v="138"/>
          </reference>
          <reference field="41" count="1">
            <x v="9"/>
          </reference>
        </references>
      </pivotArea>
    </format>
    <format dxfId="3888">
      <pivotArea dataOnly="0" labelOnly="1" fieldPosition="0">
        <references count="3">
          <reference field="8" count="1" selected="0">
            <x v="23"/>
          </reference>
          <reference field="12" count="1" selected="0">
            <x v="149"/>
          </reference>
          <reference field="41" count="1">
            <x v="86"/>
          </reference>
        </references>
      </pivotArea>
    </format>
    <format dxfId="3887">
      <pivotArea dataOnly="0" labelOnly="1" fieldPosition="0">
        <references count="3">
          <reference field="8" count="1" selected="0">
            <x v="23"/>
          </reference>
          <reference field="12" count="1" selected="0">
            <x v="160"/>
          </reference>
          <reference field="41" count="1">
            <x v="2"/>
          </reference>
        </references>
      </pivotArea>
    </format>
    <format dxfId="3886">
      <pivotArea dataOnly="0" labelOnly="1" fieldPosition="0">
        <references count="3">
          <reference field="8" count="1" selected="0">
            <x v="23"/>
          </reference>
          <reference field="12" count="1" selected="0">
            <x v="186"/>
          </reference>
          <reference field="41" count="1">
            <x v="7"/>
          </reference>
        </references>
      </pivotArea>
    </format>
    <format dxfId="3885">
      <pivotArea dataOnly="0" labelOnly="1" fieldPosition="0">
        <references count="3">
          <reference field="8" count="1" selected="0">
            <x v="23"/>
          </reference>
          <reference field="12" count="1" selected="0">
            <x v="218"/>
          </reference>
          <reference field="41" count="1">
            <x v="21"/>
          </reference>
        </references>
      </pivotArea>
    </format>
    <format dxfId="3884">
      <pivotArea dataOnly="0" labelOnly="1" fieldPosition="0">
        <references count="3">
          <reference field="8" count="1" selected="0">
            <x v="24"/>
          </reference>
          <reference field="12" count="1" selected="0">
            <x v="62"/>
          </reference>
          <reference field="41" count="1">
            <x v="83"/>
          </reference>
        </references>
      </pivotArea>
    </format>
    <format dxfId="3883">
      <pivotArea dataOnly="0" labelOnly="1" fieldPosition="0">
        <references count="3">
          <reference field="8" count="1" selected="0">
            <x v="24"/>
          </reference>
          <reference field="12" count="1" selected="0">
            <x v="65"/>
          </reference>
          <reference field="41" count="1">
            <x v="87"/>
          </reference>
        </references>
      </pivotArea>
    </format>
    <format dxfId="3882">
      <pivotArea dataOnly="0" labelOnly="1" fieldPosition="0">
        <references count="3">
          <reference field="8" count="1" selected="0">
            <x v="24"/>
          </reference>
          <reference field="12" count="1" selected="0">
            <x v="139"/>
          </reference>
          <reference field="41" count="1">
            <x v="56"/>
          </reference>
        </references>
      </pivotArea>
    </format>
    <format dxfId="3881">
      <pivotArea dataOnly="0" labelOnly="1" fieldPosition="0">
        <references count="3">
          <reference field="8" count="1" selected="0">
            <x v="24"/>
          </reference>
          <reference field="12" count="1" selected="0">
            <x v="144"/>
          </reference>
          <reference field="41" count="1">
            <x v="20"/>
          </reference>
        </references>
      </pivotArea>
    </format>
    <format dxfId="3880">
      <pivotArea dataOnly="0" labelOnly="1" fieldPosition="0">
        <references count="3">
          <reference field="8" count="1" selected="0">
            <x v="24"/>
          </reference>
          <reference field="12" count="1" selected="0">
            <x v="156"/>
          </reference>
          <reference field="41" count="1">
            <x v="120"/>
          </reference>
        </references>
      </pivotArea>
    </format>
    <format dxfId="3879">
      <pivotArea dataOnly="0" labelOnly="1" fieldPosition="0">
        <references count="3">
          <reference field="8" count="1" selected="0">
            <x v="24"/>
          </reference>
          <reference field="12" count="1" selected="0">
            <x v="188"/>
          </reference>
          <reference field="41" count="1">
            <x v="92"/>
          </reference>
        </references>
      </pivotArea>
    </format>
    <format dxfId="3878">
      <pivotArea dataOnly="0" labelOnly="1" fieldPosition="0">
        <references count="3">
          <reference field="8" count="1" selected="0">
            <x v="24"/>
          </reference>
          <reference field="12" count="1" selected="0">
            <x v="198"/>
          </reference>
          <reference field="41" count="1">
            <x v="100"/>
          </reference>
        </references>
      </pivotArea>
    </format>
    <format dxfId="3877">
      <pivotArea dataOnly="0" labelOnly="1" fieldPosition="0">
        <references count="3">
          <reference field="8" count="1" selected="0">
            <x v="25"/>
          </reference>
          <reference field="12" count="1" selected="0">
            <x v="145"/>
          </reference>
          <reference field="41" count="1">
            <x v="17"/>
          </reference>
        </references>
      </pivotArea>
    </format>
    <format dxfId="3876">
      <pivotArea dataOnly="0" labelOnly="1" fieldPosition="0">
        <references count="3">
          <reference field="8" count="1" selected="0">
            <x v="26"/>
          </reference>
          <reference field="12" count="1" selected="0">
            <x v="201"/>
          </reference>
          <reference field="41" count="1">
            <x v="62"/>
          </reference>
        </references>
      </pivotArea>
    </format>
    <format dxfId="3875">
      <pivotArea dataOnly="0" labelOnly="1" fieldPosition="0">
        <references count="3">
          <reference field="8" count="1" selected="0">
            <x v="27"/>
          </reference>
          <reference field="12" count="1" selected="0">
            <x v="119"/>
          </reference>
          <reference field="41" count="1">
            <x v="116"/>
          </reference>
        </references>
      </pivotArea>
    </format>
    <format dxfId="3874">
      <pivotArea dataOnly="0" labelOnly="1" fieldPosition="0">
        <references count="3">
          <reference field="8" count="1" selected="0">
            <x v="27"/>
          </reference>
          <reference field="12" count="1" selected="0">
            <x v="178"/>
          </reference>
          <reference field="41" count="1">
            <x v="105"/>
          </reference>
        </references>
      </pivotArea>
    </format>
    <format dxfId="3873">
      <pivotArea dataOnly="0" labelOnly="1" fieldPosition="0">
        <references count="3">
          <reference field="8" count="1" selected="0">
            <x v="27"/>
          </reference>
          <reference field="12" count="1" selected="0">
            <x v="179"/>
          </reference>
          <reference field="41" count="1">
            <x v="110"/>
          </reference>
        </references>
      </pivotArea>
    </format>
    <format dxfId="3872">
      <pivotArea dataOnly="0" labelOnly="1" fieldPosition="0">
        <references count="3">
          <reference field="8" count="1" selected="0">
            <x v="29"/>
          </reference>
          <reference field="12" count="1" selected="0">
            <x v="106"/>
          </reference>
          <reference field="41" count="1">
            <x v="95"/>
          </reference>
        </references>
      </pivotArea>
    </format>
    <format dxfId="3871">
      <pivotArea dataOnly="0" labelOnly="1" fieldPosition="0">
        <references count="3">
          <reference field="8" count="1" selected="0">
            <x v="30"/>
          </reference>
          <reference field="12" count="1" selected="0">
            <x v="41"/>
          </reference>
          <reference field="41" count="1">
            <x v="2"/>
          </reference>
        </references>
      </pivotArea>
    </format>
    <format dxfId="3870">
      <pivotArea dataOnly="0" labelOnly="1" fieldPosition="0">
        <references count="3">
          <reference field="8" count="1" selected="0">
            <x v="30"/>
          </reference>
          <reference field="12" count="1" selected="0">
            <x v="54"/>
          </reference>
          <reference field="41" count="1">
            <x v="2"/>
          </reference>
        </references>
      </pivotArea>
    </format>
    <format dxfId="3869">
      <pivotArea dataOnly="0" labelOnly="1" fieldPosition="0">
        <references count="3">
          <reference field="8" count="1" selected="0">
            <x v="33"/>
          </reference>
          <reference field="12" count="1" selected="0">
            <x v="3"/>
          </reference>
          <reference field="41" count="1">
            <x v="41"/>
          </reference>
        </references>
      </pivotArea>
    </format>
    <format dxfId="3868">
      <pivotArea dataOnly="0" labelOnly="1" fieldPosition="0">
        <references count="3">
          <reference field="8" count="1" selected="0">
            <x v="33"/>
          </reference>
          <reference field="12" count="1" selected="0">
            <x v="161"/>
          </reference>
          <reference field="41" count="1">
            <x v="59"/>
          </reference>
        </references>
      </pivotArea>
    </format>
    <format dxfId="3867">
      <pivotArea dataOnly="0" labelOnly="1" fieldPosition="0">
        <references count="3">
          <reference field="8" count="1" selected="0">
            <x v="34"/>
          </reference>
          <reference field="12" count="1" selected="0">
            <x v="137"/>
          </reference>
          <reference field="41" count="1">
            <x v="2"/>
          </reference>
        </references>
      </pivotArea>
    </format>
    <format dxfId="3866">
      <pivotArea dataOnly="0" labelOnly="1" fieldPosition="0">
        <references count="3">
          <reference field="8" count="1" selected="0">
            <x v="34"/>
          </reference>
          <reference field="12" count="1" selected="0">
            <x v="217"/>
          </reference>
          <reference field="41" count="1">
            <x v="2"/>
          </reference>
        </references>
      </pivotArea>
    </format>
    <format dxfId="3865">
      <pivotArea dataOnly="0" labelOnly="1" fieldPosition="0">
        <references count="3">
          <reference field="8" count="1" selected="0">
            <x v="35"/>
          </reference>
          <reference field="12" count="1" selected="0">
            <x v="123"/>
          </reference>
          <reference field="41" count="1">
            <x v="90"/>
          </reference>
        </references>
      </pivotArea>
    </format>
    <format dxfId="3864">
      <pivotArea dataOnly="0" labelOnly="1" fieldPosition="0">
        <references count="3">
          <reference field="8" count="1" selected="0">
            <x v="35"/>
          </reference>
          <reference field="12" count="1" selected="0">
            <x v="175"/>
          </reference>
          <reference field="41" count="1">
            <x v="15"/>
          </reference>
        </references>
      </pivotArea>
    </format>
    <format dxfId="3863">
      <pivotArea dataOnly="0" labelOnly="1" fieldPosition="0">
        <references count="3">
          <reference field="8" count="1" selected="0">
            <x v="36"/>
          </reference>
          <reference field="12" count="1" selected="0">
            <x v="5"/>
          </reference>
          <reference field="41" count="1">
            <x v="94"/>
          </reference>
        </references>
      </pivotArea>
    </format>
    <format dxfId="3862">
      <pivotArea dataOnly="0" labelOnly="1" fieldPosition="0">
        <references count="3">
          <reference field="8" count="1" selected="0">
            <x v="36"/>
          </reference>
          <reference field="12" count="1" selected="0">
            <x v="6"/>
          </reference>
          <reference field="41" count="1">
            <x v="85"/>
          </reference>
        </references>
      </pivotArea>
    </format>
    <format dxfId="3861">
      <pivotArea dataOnly="0" labelOnly="1" fieldPosition="0">
        <references count="3">
          <reference field="8" count="1" selected="0">
            <x v="36"/>
          </reference>
          <reference field="12" count="1" selected="0">
            <x v="7"/>
          </reference>
          <reference field="41" count="1">
            <x v="64"/>
          </reference>
        </references>
      </pivotArea>
    </format>
    <format dxfId="3860">
      <pivotArea dataOnly="0" labelOnly="1" fieldPosition="0">
        <references count="3">
          <reference field="8" count="1" selected="0">
            <x v="36"/>
          </reference>
          <reference field="12" count="1" selected="0">
            <x v="9"/>
          </reference>
          <reference field="41" count="1">
            <x v="61"/>
          </reference>
        </references>
      </pivotArea>
    </format>
    <format dxfId="3859">
      <pivotArea dataOnly="0" labelOnly="1" fieldPosition="0">
        <references count="3">
          <reference field="8" count="1" selected="0">
            <x v="36"/>
          </reference>
          <reference field="12" count="1" selected="0">
            <x v="43"/>
          </reference>
          <reference field="41" count="1">
            <x v="108"/>
          </reference>
        </references>
      </pivotArea>
    </format>
    <format dxfId="3858">
      <pivotArea dataOnly="0" labelOnly="1" fieldPosition="0">
        <references count="3">
          <reference field="8" count="1" selected="0">
            <x v="36"/>
          </reference>
          <reference field="12" count="1" selected="0">
            <x v="108"/>
          </reference>
          <reference field="41" count="1">
            <x v="34"/>
          </reference>
        </references>
      </pivotArea>
    </format>
    <format dxfId="3857">
      <pivotArea dataOnly="0" labelOnly="1" fieldPosition="0">
        <references count="3">
          <reference field="8" count="1" selected="0">
            <x v="36"/>
          </reference>
          <reference field="12" count="1" selected="0">
            <x v="116"/>
          </reference>
          <reference field="41" count="1">
            <x v="39"/>
          </reference>
        </references>
      </pivotArea>
    </format>
    <format dxfId="3856">
      <pivotArea dataOnly="0" labelOnly="1" fieldPosition="0">
        <references count="3">
          <reference field="8" count="1" selected="0">
            <x v="36"/>
          </reference>
          <reference field="12" count="1" selected="0">
            <x v="190"/>
          </reference>
          <reference field="41" count="1">
            <x v="2"/>
          </reference>
        </references>
      </pivotArea>
    </format>
    <format dxfId="3855">
      <pivotArea dataOnly="0" labelOnly="1" fieldPosition="0">
        <references count="3">
          <reference field="8" count="1" selected="0">
            <x v="36"/>
          </reference>
          <reference field="12" count="1" selected="0">
            <x v="191"/>
          </reference>
          <reference field="41" count="1">
            <x v="63"/>
          </reference>
        </references>
      </pivotArea>
    </format>
    <format dxfId="3854">
      <pivotArea dataOnly="0" labelOnly="1" fieldPosition="0">
        <references count="3">
          <reference field="8" count="1" selected="0">
            <x v="36"/>
          </reference>
          <reference field="12" count="1" selected="0">
            <x v="192"/>
          </reference>
          <reference field="41" count="1">
            <x v="109"/>
          </reference>
        </references>
      </pivotArea>
    </format>
    <format dxfId="3853">
      <pivotArea dataOnly="0" labelOnly="1" fieldPosition="0">
        <references count="3">
          <reference field="8" count="1" selected="0">
            <x v="36"/>
          </reference>
          <reference field="12" count="1" selected="0">
            <x v="227"/>
          </reference>
          <reference field="41" count="1">
            <x v="64"/>
          </reference>
        </references>
      </pivotArea>
    </format>
    <format dxfId="3852">
      <pivotArea dataOnly="0" labelOnly="1" fieldPosition="0">
        <references count="3">
          <reference field="8" count="1" selected="0">
            <x v="37"/>
          </reference>
          <reference field="12" count="1" selected="0">
            <x v="210"/>
          </reference>
          <reference field="41" count="1">
            <x v="46"/>
          </reference>
        </references>
      </pivotArea>
    </format>
    <format dxfId="3851">
      <pivotArea dataOnly="0" labelOnly="1" fieldPosition="0">
        <references count="3">
          <reference field="8" count="1" selected="0">
            <x v="0"/>
          </reference>
          <reference field="12" count="1" selected="0">
            <x v="146"/>
          </reference>
          <reference field="41" count="1">
            <x v="49"/>
          </reference>
        </references>
      </pivotArea>
    </format>
    <format dxfId="3850">
      <pivotArea dataOnly="0" labelOnly="1" fieldPosition="0">
        <references count="3">
          <reference field="8" count="1" selected="0">
            <x v="1"/>
          </reference>
          <reference field="12" count="1" selected="0">
            <x v="31"/>
          </reference>
          <reference field="41" count="1">
            <x v="64"/>
          </reference>
        </references>
      </pivotArea>
    </format>
    <format dxfId="3849">
      <pivotArea dataOnly="0" labelOnly="1" fieldPosition="0">
        <references count="3">
          <reference field="8" count="1" selected="0">
            <x v="1"/>
          </reference>
          <reference field="12" count="1" selected="0">
            <x v="164"/>
          </reference>
          <reference field="41" count="1">
            <x v="122"/>
          </reference>
        </references>
      </pivotArea>
    </format>
    <format dxfId="3848">
      <pivotArea dataOnly="0" labelOnly="1" fieldPosition="0">
        <references count="3">
          <reference field="8" count="1" selected="0">
            <x v="1"/>
          </reference>
          <reference field="12" count="1" selected="0">
            <x v="165"/>
          </reference>
          <reference field="41" count="1">
            <x v="123"/>
          </reference>
        </references>
      </pivotArea>
    </format>
    <format dxfId="3847">
      <pivotArea dataOnly="0" labelOnly="1" fieldPosition="0">
        <references count="3">
          <reference field="8" count="1" selected="0">
            <x v="1"/>
          </reference>
          <reference field="12" count="1" selected="0">
            <x v="181"/>
          </reference>
          <reference field="41" count="1">
            <x v="66"/>
          </reference>
        </references>
      </pivotArea>
    </format>
    <format dxfId="3846">
      <pivotArea dataOnly="0" labelOnly="1" fieldPosition="0">
        <references count="3">
          <reference field="8" count="1" selected="0">
            <x v="1"/>
          </reference>
          <reference field="12" count="1" selected="0">
            <x v="182"/>
          </reference>
          <reference field="41" count="1">
            <x v="67"/>
          </reference>
        </references>
      </pivotArea>
    </format>
    <format dxfId="3845">
      <pivotArea dataOnly="0" labelOnly="1" fieldPosition="0">
        <references count="3">
          <reference field="8" count="1" selected="0">
            <x v="1"/>
          </reference>
          <reference field="12" count="1" selected="0">
            <x v="195"/>
          </reference>
          <reference field="41" count="1">
            <x v="64"/>
          </reference>
        </references>
      </pivotArea>
    </format>
    <format dxfId="3844">
      <pivotArea dataOnly="0" labelOnly="1" fieldPosition="0">
        <references count="3">
          <reference field="8" count="1" selected="0">
            <x v="2"/>
          </reference>
          <reference field="12" count="1" selected="0">
            <x v="71"/>
          </reference>
          <reference field="41" count="1">
            <x v="42"/>
          </reference>
        </references>
      </pivotArea>
    </format>
    <format dxfId="3843">
      <pivotArea dataOnly="0" labelOnly="1" fieldPosition="0">
        <references count="3">
          <reference field="8" count="1" selected="0">
            <x v="3"/>
          </reference>
          <reference field="12" count="1" selected="0">
            <x v="151"/>
          </reference>
          <reference field="41" count="1">
            <x v="22"/>
          </reference>
        </references>
      </pivotArea>
    </format>
    <format dxfId="3842">
      <pivotArea dataOnly="0" labelOnly="1" fieldPosition="0">
        <references count="3">
          <reference field="8" count="1" selected="0">
            <x v="3"/>
          </reference>
          <reference field="12" count="1" selected="0">
            <x v="166"/>
          </reference>
          <reference field="41" count="1">
            <x v="32"/>
          </reference>
        </references>
      </pivotArea>
    </format>
    <format dxfId="3841">
      <pivotArea dataOnly="0" labelOnly="1" fieldPosition="0">
        <references count="3">
          <reference field="8" count="1" selected="0">
            <x v="3"/>
          </reference>
          <reference field="12" count="1" selected="0">
            <x v="167"/>
          </reference>
          <reference field="41" count="1">
            <x v="26"/>
          </reference>
        </references>
      </pivotArea>
    </format>
    <format dxfId="3840">
      <pivotArea dataOnly="0" labelOnly="1" fieldPosition="0">
        <references count="3">
          <reference field="8" count="1" selected="0">
            <x v="3"/>
          </reference>
          <reference field="12" count="1" selected="0">
            <x v="171"/>
          </reference>
          <reference field="41" count="1">
            <x v="64"/>
          </reference>
        </references>
      </pivotArea>
    </format>
    <format dxfId="3839">
      <pivotArea dataOnly="0" labelOnly="1" fieldPosition="0">
        <references count="3">
          <reference field="8" count="1" selected="0">
            <x v="3"/>
          </reference>
          <reference field="12" count="1" selected="0">
            <x v="172"/>
          </reference>
          <reference field="41" count="1">
            <x v="14"/>
          </reference>
        </references>
      </pivotArea>
    </format>
    <format dxfId="3838">
      <pivotArea dataOnly="0" labelOnly="1" fieldPosition="0">
        <references count="3">
          <reference field="8" count="1" selected="0">
            <x v="4"/>
          </reference>
          <reference field="12" count="1" selected="0">
            <x v="109"/>
          </reference>
          <reference field="41" count="1">
            <x v="53"/>
          </reference>
        </references>
      </pivotArea>
    </format>
    <format dxfId="3837">
      <pivotArea dataOnly="0" labelOnly="1" fieldPosition="0">
        <references count="3">
          <reference field="8" count="1" selected="0">
            <x v="4"/>
          </reference>
          <reference field="12" count="1" selected="0">
            <x v="173"/>
          </reference>
          <reference field="41" count="1">
            <x v="30"/>
          </reference>
        </references>
      </pivotArea>
    </format>
    <format dxfId="3836">
      <pivotArea dataOnly="0" labelOnly="1" fieldPosition="0">
        <references count="3">
          <reference field="8" count="1" selected="0">
            <x v="5"/>
          </reference>
          <reference field="12" count="1" selected="0">
            <x v="213"/>
          </reference>
          <reference field="41" count="1">
            <x v="47"/>
          </reference>
        </references>
      </pivotArea>
    </format>
    <format dxfId="3835">
      <pivotArea dataOnly="0" labelOnly="1" fieldPosition="0">
        <references count="3">
          <reference field="8" count="1" selected="0">
            <x v="6"/>
          </reference>
          <reference field="12" count="1" selected="0">
            <x v="14"/>
          </reference>
          <reference field="41" count="1">
            <x v="65"/>
          </reference>
        </references>
      </pivotArea>
    </format>
    <format dxfId="3834">
      <pivotArea dataOnly="0" labelOnly="1" fieldPosition="0">
        <references count="3">
          <reference field="8" count="1" selected="0">
            <x v="6"/>
          </reference>
          <reference field="12" count="1" selected="0">
            <x v="55"/>
          </reference>
          <reference field="41" count="1">
            <x v="64"/>
          </reference>
        </references>
      </pivotArea>
    </format>
    <format dxfId="3833">
      <pivotArea dataOnly="0" labelOnly="1" fieldPosition="0">
        <references count="3">
          <reference field="8" count="1" selected="0">
            <x v="8"/>
          </reference>
          <reference field="12" count="1" selected="0">
            <x v="24"/>
          </reference>
          <reference field="41" count="1">
            <x v="64"/>
          </reference>
        </references>
      </pivotArea>
    </format>
    <format dxfId="3832">
      <pivotArea dataOnly="0" labelOnly="1" fieldPosition="0">
        <references count="3">
          <reference field="8" count="1" selected="0">
            <x v="8"/>
          </reference>
          <reference field="12" count="1" selected="0">
            <x v="105"/>
          </reference>
          <reference field="41" count="1">
            <x v="64"/>
          </reference>
        </references>
      </pivotArea>
    </format>
    <format dxfId="3831">
      <pivotArea dataOnly="0" labelOnly="1" fieldPosition="0">
        <references count="3">
          <reference field="8" count="1" selected="0">
            <x v="8"/>
          </reference>
          <reference field="12" count="1" selected="0">
            <x v="220"/>
          </reference>
          <reference field="41" count="1">
            <x v="2"/>
          </reference>
        </references>
      </pivotArea>
    </format>
    <format dxfId="3830">
      <pivotArea dataOnly="0" labelOnly="1" fieldPosition="0">
        <references count="3">
          <reference field="8" count="1" selected="0">
            <x v="9"/>
          </reference>
          <reference field="12" count="1" selected="0">
            <x v="180"/>
          </reference>
          <reference field="41" count="1">
            <x v="106"/>
          </reference>
        </references>
      </pivotArea>
    </format>
    <format dxfId="3829">
      <pivotArea dataOnly="0" labelOnly="1" fieldPosition="0">
        <references count="3">
          <reference field="8" count="1" selected="0">
            <x v="10"/>
          </reference>
          <reference field="12" count="1" selected="0">
            <x v="110"/>
          </reference>
          <reference field="41" count="1">
            <x v="31"/>
          </reference>
        </references>
      </pivotArea>
    </format>
    <format dxfId="3828">
      <pivotArea dataOnly="0" labelOnly="1" fieldPosition="0">
        <references count="3">
          <reference field="8" count="1" selected="0">
            <x v="10"/>
          </reference>
          <reference field="12" count="1" selected="0">
            <x v="133"/>
          </reference>
          <reference field="41" count="1">
            <x v="64"/>
          </reference>
        </references>
      </pivotArea>
    </format>
    <format dxfId="3827">
      <pivotArea dataOnly="0" labelOnly="1" fieldPosition="0">
        <references count="3">
          <reference field="8" count="1" selected="0">
            <x v="10"/>
          </reference>
          <reference field="12" count="1" selected="0">
            <x v="193"/>
          </reference>
          <reference field="41" count="1">
            <x v="102"/>
          </reference>
        </references>
      </pivotArea>
    </format>
    <format dxfId="3826">
      <pivotArea dataOnly="0" labelOnly="1" fieldPosition="0">
        <references count="3">
          <reference field="8" count="1" selected="0">
            <x v="11"/>
          </reference>
          <reference field="12" count="1" selected="0">
            <x v="83"/>
          </reference>
          <reference field="41" count="1">
            <x v="64"/>
          </reference>
        </references>
      </pivotArea>
    </format>
    <format dxfId="3825">
      <pivotArea dataOnly="0" labelOnly="1" fieldPosition="0">
        <references count="3">
          <reference field="8" count="1" selected="0">
            <x v="11"/>
          </reference>
          <reference field="12" count="1" selected="0">
            <x v="90"/>
          </reference>
          <reference field="41" count="1">
            <x v="2"/>
          </reference>
        </references>
      </pivotArea>
    </format>
    <format dxfId="3824">
      <pivotArea dataOnly="0" labelOnly="1" fieldPosition="0">
        <references count="3">
          <reference field="8" count="1" selected="0">
            <x v="12"/>
          </reference>
          <reference field="12" count="1" selected="0">
            <x v="177"/>
          </reference>
          <reference field="41" count="1">
            <x v="2"/>
          </reference>
        </references>
      </pivotArea>
    </format>
    <format dxfId="3823">
      <pivotArea dataOnly="0" labelOnly="1" fieldPosition="0">
        <references count="3">
          <reference field="8" count="1" selected="0">
            <x v="13"/>
          </reference>
          <reference field="12" count="1" selected="0">
            <x v="159"/>
          </reference>
          <reference field="41" count="1">
            <x v="2"/>
          </reference>
        </references>
      </pivotArea>
    </format>
    <format dxfId="3822">
      <pivotArea dataOnly="0" labelOnly="1" fieldPosition="0">
        <references count="3">
          <reference field="8" count="1" selected="0">
            <x v="14"/>
          </reference>
          <reference field="12" count="1" selected="0">
            <x v="8"/>
          </reference>
          <reference field="41" count="1">
            <x v="111"/>
          </reference>
        </references>
      </pivotArea>
    </format>
    <format dxfId="3821">
      <pivotArea dataOnly="0" labelOnly="1" fieldPosition="0">
        <references count="3">
          <reference field="8" count="1" selected="0">
            <x v="14"/>
          </reference>
          <reference field="12" count="1" selected="0">
            <x v="21"/>
          </reference>
          <reference field="41" count="1">
            <x v="115"/>
          </reference>
        </references>
      </pivotArea>
    </format>
    <format dxfId="3820">
      <pivotArea dataOnly="0" labelOnly="1" fieldPosition="0">
        <references count="3">
          <reference field="8" count="1" selected="0">
            <x v="14"/>
          </reference>
          <reference field="12" count="1" selected="0">
            <x v="22"/>
          </reference>
          <reference field="41" count="1">
            <x v="113"/>
          </reference>
        </references>
      </pivotArea>
    </format>
    <format dxfId="3819">
      <pivotArea dataOnly="0" labelOnly="1" fieldPosition="0">
        <references count="3">
          <reference field="8" count="1" selected="0">
            <x v="14"/>
          </reference>
          <reference field="12" count="1" selected="0">
            <x v="25"/>
          </reference>
          <reference field="41" count="1">
            <x v="25"/>
          </reference>
        </references>
      </pivotArea>
    </format>
    <format dxfId="3818">
      <pivotArea dataOnly="0" labelOnly="1" fieldPosition="0">
        <references count="3">
          <reference field="8" count="1" selected="0">
            <x v="14"/>
          </reference>
          <reference field="12" count="1" selected="0">
            <x v="29"/>
          </reference>
          <reference field="41" count="1">
            <x v="115"/>
          </reference>
        </references>
      </pivotArea>
    </format>
    <format dxfId="3817">
      <pivotArea dataOnly="0" labelOnly="1" fieldPosition="0">
        <references count="3">
          <reference field="8" count="1" selected="0">
            <x v="14"/>
          </reference>
          <reference field="12" count="1" selected="0">
            <x v="46"/>
          </reference>
          <reference field="41" count="1">
            <x v="1"/>
          </reference>
        </references>
      </pivotArea>
    </format>
    <format dxfId="3816">
      <pivotArea dataOnly="0" labelOnly="1" fieldPosition="0">
        <references count="3">
          <reference field="8" count="1" selected="0">
            <x v="14"/>
          </reference>
          <reference field="12" count="1" selected="0">
            <x v="61"/>
          </reference>
          <reference field="41" count="1">
            <x v="40"/>
          </reference>
        </references>
      </pivotArea>
    </format>
    <format dxfId="3815">
      <pivotArea dataOnly="0" labelOnly="1" fieldPosition="0">
        <references count="3">
          <reference field="8" count="1" selected="0">
            <x v="14"/>
          </reference>
          <reference field="12" count="1" selected="0">
            <x v="100"/>
          </reference>
          <reference field="41" count="1">
            <x v="79"/>
          </reference>
        </references>
      </pivotArea>
    </format>
    <format dxfId="3814">
      <pivotArea dataOnly="0" labelOnly="1" fieldPosition="0">
        <references count="3">
          <reference field="8" count="1" selected="0">
            <x v="14"/>
          </reference>
          <reference field="12" count="1" selected="0">
            <x v="117"/>
          </reference>
          <reference field="41" count="1">
            <x v="105"/>
          </reference>
        </references>
      </pivotArea>
    </format>
    <format dxfId="3813">
      <pivotArea dataOnly="0" labelOnly="1" fieldPosition="0">
        <references count="3">
          <reference field="8" count="1" selected="0">
            <x v="14"/>
          </reference>
          <reference field="12" count="1" selected="0">
            <x v="118"/>
          </reference>
          <reference field="41" count="1">
            <x v="115"/>
          </reference>
        </references>
      </pivotArea>
    </format>
    <format dxfId="3812">
      <pivotArea dataOnly="0" labelOnly="1" fieldPosition="0">
        <references count="3">
          <reference field="8" count="1" selected="0">
            <x v="14"/>
          </reference>
          <reference field="12" count="1" selected="0">
            <x v="121"/>
          </reference>
          <reference field="41" count="1">
            <x v="70"/>
          </reference>
        </references>
      </pivotArea>
    </format>
    <format dxfId="3811">
      <pivotArea dataOnly="0" labelOnly="1" fieldPosition="0">
        <references count="3">
          <reference field="8" count="1" selected="0">
            <x v="14"/>
          </reference>
          <reference field="12" count="1" selected="0">
            <x v="124"/>
          </reference>
          <reference field="41" count="1">
            <x v="60"/>
          </reference>
        </references>
      </pivotArea>
    </format>
    <format dxfId="3810">
      <pivotArea dataOnly="0" labelOnly="1" fieldPosition="0">
        <references count="3">
          <reference field="8" count="1" selected="0">
            <x v="14"/>
          </reference>
          <reference field="12" count="1" selected="0">
            <x v="148"/>
          </reference>
          <reference field="41" count="1">
            <x v="110"/>
          </reference>
        </references>
      </pivotArea>
    </format>
    <format dxfId="3809">
      <pivotArea dataOnly="0" labelOnly="1" fieldPosition="0">
        <references count="3">
          <reference field="8" count="1" selected="0">
            <x v="14"/>
          </reference>
          <reference field="12" count="1" selected="0">
            <x v="168"/>
          </reference>
          <reference field="41" count="1">
            <x v="45"/>
          </reference>
        </references>
      </pivotArea>
    </format>
    <format dxfId="3808">
      <pivotArea dataOnly="0" labelOnly="1" fieldPosition="0">
        <references count="3">
          <reference field="8" count="1" selected="0">
            <x v="14"/>
          </reference>
          <reference field="12" count="1" selected="0">
            <x v="170"/>
          </reference>
          <reference field="41" count="1">
            <x v="33"/>
          </reference>
        </references>
      </pivotArea>
    </format>
    <format dxfId="3807">
      <pivotArea dataOnly="0" labelOnly="1" fieldPosition="0">
        <references count="3">
          <reference field="8" count="1" selected="0">
            <x v="14"/>
          </reference>
          <reference field="12" count="1" selected="0">
            <x v="176"/>
          </reference>
          <reference field="41" count="1">
            <x v="71"/>
          </reference>
        </references>
      </pivotArea>
    </format>
    <format dxfId="3806">
      <pivotArea dataOnly="0" labelOnly="1" fieldPosition="0">
        <references count="3">
          <reference field="8" count="1" selected="0">
            <x v="15"/>
          </reference>
          <reference field="12" count="1" selected="0">
            <x v="18"/>
          </reference>
          <reference field="41" count="1">
            <x v="2"/>
          </reference>
        </references>
      </pivotArea>
    </format>
    <format dxfId="3805">
      <pivotArea dataOnly="0" labelOnly="1" fieldPosition="0">
        <references count="3">
          <reference field="8" count="1" selected="0">
            <x v="15"/>
          </reference>
          <reference field="12" count="1" selected="0">
            <x v="19"/>
          </reference>
          <reference field="41" count="1">
            <x v="2"/>
          </reference>
        </references>
      </pivotArea>
    </format>
    <format dxfId="3804">
      <pivotArea dataOnly="0" labelOnly="1" fieldPosition="0">
        <references count="3">
          <reference field="8" count="1" selected="0">
            <x v="15"/>
          </reference>
          <reference field="12" count="1" selected="0">
            <x v="20"/>
          </reference>
          <reference field="41" count="1">
            <x v="19"/>
          </reference>
        </references>
      </pivotArea>
    </format>
    <format dxfId="3803">
      <pivotArea dataOnly="0" labelOnly="1" fieldPosition="0">
        <references count="3">
          <reference field="8" count="1" selected="0">
            <x v="15"/>
          </reference>
          <reference field="12" count="1" selected="0">
            <x v="23"/>
          </reference>
          <reference field="41" count="1">
            <x v="2"/>
          </reference>
        </references>
      </pivotArea>
    </format>
    <format dxfId="3802">
      <pivotArea dataOnly="0" labelOnly="1" fieldPosition="0">
        <references count="3">
          <reference field="8" count="1" selected="0">
            <x v="15"/>
          </reference>
          <reference field="12" count="1" selected="0">
            <x v="114"/>
          </reference>
          <reference field="41" count="1">
            <x v="2"/>
          </reference>
        </references>
      </pivotArea>
    </format>
    <format dxfId="3801">
      <pivotArea dataOnly="0" labelOnly="1" fieldPosition="0">
        <references count="3">
          <reference field="8" count="1" selected="0">
            <x v="15"/>
          </reference>
          <reference field="12" count="1" selected="0">
            <x v="115"/>
          </reference>
          <reference field="41" count="1">
            <x v="64"/>
          </reference>
        </references>
      </pivotArea>
    </format>
    <format dxfId="3800">
      <pivotArea dataOnly="0" labelOnly="1" fieldPosition="0">
        <references count="3">
          <reference field="8" count="1" selected="0">
            <x v="15"/>
          </reference>
          <reference field="12" count="1" selected="0">
            <x v="127"/>
          </reference>
          <reference field="41" count="1">
            <x v="2"/>
          </reference>
        </references>
      </pivotArea>
    </format>
    <format dxfId="3799">
      <pivotArea dataOnly="0" labelOnly="1" fieldPosition="0">
        <references count="3">
          <reference field="8" count="1" selected="0">
            <x v="15"/>
          </reference>
          <reference field="12" count="1" selected="0">
            <x v="134"/>
          </reference>
          <reference field="41" count="1">
            <x v="2"/>
          </reference>
        </references>
      </pivotArea>
    </format>
    <format dxfId="3798">
      <pivotArea dataOnly="0" labelOnly="1" fieldPosition="0">
        <references count="3">
          <reference field="8" count="1" selected="0">
            <x v="15"/>
          </reference>
          <reference field="12" count="1" selected="0">
            <x v="135"/>
          </reference>
          <reference field="41" count="1">
            <x v="2"/>
          </reference>
        </references>
      </pivotArea>
    </format>
    <format dxfId="3797">
      <pivotArea dataOnly="0" labelOnly="1" fieldPosition="0">
        <references count="3">
          <reference field="8" count="1" selected="0">
            <x v="15"/>
          </reference>
          <reference field="12" count="1" selected="0">
            <x v="153"/>
          </reference>
          <reference field="41" count="1">
            <x v="2"/>
          </reference>
        </references>
      </pivotArea>
    </format>
    <format dxfId="3796">
      <pivotArea dataOnly="0" labelOnly="1" fieldPosition="0">
        <references count="3">
          <reference field="8" count="1" selected="0">
            <x v="15"/>
          </reference>
          <reference field="12" count="1" selected="0">
            <x v="154"/>
          </reference>
          <reference field="41" count="1">
            <x v="2"/>
          </reference>
        </references>
      </pivotArea>
    </format>
    <format dxfId="3795">
      <pivotArea dataOnly="0" labelOnly="1" fieldPosition="0">
        <references count="3">
          <reference field="8" count="1" selected="0">
            <x v="15"/>
          </reference>
          <reference field="12" count="1" selected="0">
            <x v="155"/>
          </reference>
          <reference field="41" count="1">
            <x v="2"/>
          </reference>
        </references>
      </pivotArea>
    </format>
    <format dxfId="3794">
      <pivotArea dataOnly="0" labelOnly="1" fieldPosition="0">
        <references count="3">
          <reference field="8" count="1" selected="0">
            <x v="15"/>
          </reference>
          <reference field="12" count="1" selected="0">
            <x v="199"/>
          </reference>
          <reference field="41" count="1">
            <x v="64"/>
          </reference>
        </references>
      </pivotArea>
    </format>
    <format dxfId="3793">
      <pivotArea dataOnly="0" labelOnly="1" fieldPosition="0">
        <references count="3">
          <reference field="8" count="1" selected="0">
            <x v="15"/>
          </reference>
          <reference field="12" count="1" selected="0">
            <x v="203"/>
          </reference>
          <reference field="41" count="1">
            <x v="64"/>
          </reference>
        </references>
      </pivotArea>
    </format>
    <format dxfId="3792">
      <pivotArea dataOnly="0" labelOnly="1" fieldPosition="0">
        <references count="3">
          <reference field="8" count="1" selected="0">
            <x v="16"/>
          </reference>
          <reference field="12" count="1" selected="0">
            <x v="0"/>
          </reference>
          <reference field="41" count="1">
            <x v="101"/>
          </reference>
        </references>
      </pivotArea>
    </format>
    <format dxfId="3791">
      <pivotArea dataOnly="0" labelOnly="1" fieldPosition="0">
        <references count="3">
          <reference field="8" count="1" selected="0">
            <x v="16"/>
          </reference>
          <reference field="12" count="1" selected="0">
            <x v="2"/>
          </reference>
          <reference field="41" count="1">
            <x v="58"/>
          </reference>
        </references>
      </pivotArea>
    </format>
    <format dxfId="3790">
      <pivotArea dataOnly="0" labelOnly="1" fieldPosition="0">
        <references count="3">
          <reference field="8" count="1" selected="0">
            <x v="16"/>
          </reference>
          <reference field="12" count="1" selected="0">
            <x v="10"/>
          </reference>
          <reference field="41" count="1">
            <x v="82"/>
          </reference>
        </references>
      </pivotArea>
    </format>
    <format dxfId="3789">
      <pivotArea dataOnly="0" labelOnly="1" fieldPosition="0">
        <references count="3">
          <reference field="8" count="1" selected="0">
            <x v="16"/>
          </reference>
          <reference field="12" count="1" selected="0">
            <x v="11"/>
          </reference>
          <reference field="41" count="1">
            <x v="107"/>
          </reference>
        </references>
      </pivotArea>
    </format>
    <format dxfId="3788">
      <pivotArea dataOnly="0" labelOnly="1" fieldPosition="0">
        <references count="3">
          <reference field="8" count="1" selected="0">
            <x v="16"/>
          </reference>
          <reference field="12" count="1" selected="0">
            <x v="73"/>
          </reference>
          <reference field="41" count="1">
            <x v="54"/>
          </reference>
        </references>
      </pivotArea>
    </format>
    <format dxfId="3787">
      <pivotArea dataOnly="0" labelOnly="1" fieldPosition="0">
        <references count="3">
          <reference field="8" count="1" selected="0">
            <x v="16"/>
          </reference>
          <reference field="12" count="1" selected="0">
            <x v="74"/>
          </reference>
          <reference field="41" count="1">
            <x v="54"/>
          </reference>
        </references>
      </pivotArea>
    </format>
    <format dxfId="3786">
      <pivotArea dataOnly="0" labelOnly="1" fieldPosition="0">
        <references count="3">
          <reference field="8" count="1" selected="0">
            <x v="16"/>
          </reference>
          <reference field="12" count="1" selected="0">
            <x v="75"/>
          </reference>
          <reference field="41" count="1">
            <x v="16"/>
          </reference>
        </references>
      </pivotArea>
    </format>
    <format dxfId="3785">
      <pivotArea dataOnly="0" labelOnly="1" fieldPosition="0">
        <references count="3">
          <reference field="8" count="1" selected="0">
            <x v="17"/>
          </reference>
          <reference field="12" count="1" selected="0">
            <x v="99"/>
          </reference>
          <reference field="41" count="1">
            <x v="64"/>
          </reference>
        </references>
      </pivotArea>
    </format>
    <format dxfId="3784">
      <pivotArea dataOnly="0" labelOnly="1" fieldPosition="0">
        <references count="3">
          <reference field="8" count="1" selected="0">
            <x v="17"/>
          </reference>
          <reference field="12" count="1" selected="0">
            <x v="187"/>
          </reference>
          <reference field="41" count="1">
            <x v="38"/>
          </reference>
        </references>
      </pivotArea>
    </format>
    <format dxfId="3783">
      <pivotArea dataOnly="0" labelOnly="1" fieldPosition="0">
        <references count="3">
          <reference field="8" count="1" selected="0">
            <x v="17"/>
          </reference>
          <reference field="12" count="1" selected="0">
            <x v="211"/>
          </reference>
          <reference field="41" count="1">
            <x v="0"/>
          </reference>
        </references>
      </pivotArea>
    </format>
    <format dxfId="3782">
      <pivotArea dataOnly="0" labelOnly="1" fieldPosition="0">
        <references count="3">
          <reference field="8" count="1" selected="0">
            <x v="18"/>
          </reference>
          <reference field="12" count="1" selected="0">
            <x v="26"/>
          </reference>
          <reference field="41" count="1">
            <x v="2"/>
          </reference>
        </references>
      </pivotArea>
    </format>
    <format dxfId="3781">
      <pivotArea dataOnly="0" labelOnly="1" fieldPosition="0">
        <references count="3">
          <reference field="8" count="1" selected="0">
            <x v="18"/>
          </reference>
          <reference field="12" count="1" selected="0">
            <x v="84"/>
          </reference>
          <reference field="41" count="1">
            <x v="78"/>
          </reference>
        </references>
      </pivotArea>
    </format>
    <format dxfId="3780">
      <pivotArea dataOnly="0" labelOnly="1" fieldPosition="0">
        <references count="3">
          <reference field="8" count="1" selected="0">
            <x v="19"/>
          </reference>
          <reference field="12" count="1" selected="0">
            <x v="17"/>
          </reference>
          <reference field="41" count="1">
            <x v="64"/>
          </reference>
        </references>
      </pivotArea>
    </format>
    <format dxfId="3779">
      <pivotArea dataOnly="0" labelOnly="1" fieldPosition="0">
        <references count="3">
          <reference field="8" count="1" selected="0">
            <x v="19"/>
          </reference>
          <reference field="12" count="1" selected="0">
            <x v="47"/>
          </reference>
          <reference field="41" count="1">
            <x v="118"/>
          </reference>
        </references>
      </pivotArea>
    </format>
    <format dxfId="3778">
      <pivotArea dataOnly="0" labelOnly="1" fieldPosition="0">
        <references count="3">
          <reference field="8" count="1" selected="0">
            <x v="19"/>
          </reference>
          <reference field="12" count="1" selected="0">
            <x v="48"/>
          </reference>
          <reference field="41" count="1">
            <x v="119"/>
          </reference>
        </references>
      </pivotArea>
    </format>
    <format dxfId="3777">
      <pivotArea dataOnly="0" labelOnly="1" fieldPosition="0">
        <references count="3">
          <reference field="8" count="1" selected="0">
            <x v="20"/>
          </reference>
          <reference field="12" count="1" selected="0">
            <x v="1"/>
          </reference>
          <reference field="41" count="1">
            <x v="112"/>
          </reference>
        </references>
      </pivotArea>
    </format>
    <format dxfId="3776">
      <pivotArea dataOnly="0" labelOnly="1" fieldPosition="0">
        <references count="3">
          <reference field="8" count="1" selected="0">
            <x v="20"/>
          </reference>
          <reference field="12" count="1" selected="0">
            <x v="16"/>
          </reference>
          <reference field="41" count="1">
            <x v="64"/>
          </reference>
        </references>
      </pivotArea>
    </format>
    <format dxfId="3775">
      <pivotArea dataOnly="0" labelOnly="1" fieldPosition="0">
        <references count="3">
          <reference field="8" count="1" selected="0">
            <x v="20"/>
          </reference>
          <reference field="12" count="1" selected="0">
            <x v="60"/>
          </reference>
          <reference field="41" count="1">
            <x v="96"/>
          </reference>
        </references>
      </pivotArea>
    </format>
    <format dxfId="3774">
      <pivotArea dataOnly="0" labelOnly="1" fieldPosition="0">
        <references count="3">
          <reference field="8" count="1" selected="0">
            <x v="20"/>
          </reference>
          <reference field="12" count="1" selected="0">
            <x v="125"/>
          </reference>
          <reference field="41" count="1">
            <x v="84"/>
          </reference>
        </references>
      </pivotArea>
    </format>
    <format dxfId="3773">
      <pivotArea dataOnly="0" labelOnly="1" fieldPosition="0">
        <references count="3">
          <reference field="8" count="1" selected="0">
            <x v="20"/>
          </reference>
          <reference field="12" count="1" selected="0">
            <x v="126"/>
          </reference>
          <reference field="41" count="1">
            <x v="89"/>
          </reference>
        </references>
      </pivotArea>
    </format>
    <format dxfId="3772">
      <pivotArea dataOnly="0" labelOnly="1" fieldPosition="0">
        <references count="3">
          <reference field="8" count="1" selected="0">
            <x v="21"/>
          </reference>
          <reference field="12" count="1" selected="0">
            <x v="27"/>
          </reference>
          <reference field="41" count="1">
            <x v="58"/>
          </reference>
        </references>
      </pivotArea>
    </format>
    <format dxfId="3771">
      <pivotArea dataOnly="0" labelOnly="1" fieldPosition="0">
        <references count="3">
          <reference field="8" count="1" selected="0">
            <x v="21"/>
          </reference>
          <reference field="12" count="1" selected="0">
            <x v="68"/>
          </reference>
          <reference field="41" count="1">
            <x v="28"/>
          </reference>
        </references>
      </pivotArea>
    </format>
    <format dxfId="3770">
      <pivotArea dataOnly="0" labelOnly="1" fieldPosition="0">
        <references count="3">
          <reference field="8" count="1" selected="0">
            <x v="21"/>
          </reference>
          <reference field="12" count="1" selected="0">
            <x v="94"/>
          </reference>
          <reference field="41" count="1">
            <x v="27"/>
          </reference>
        </references>
      </pivotArea>
    </format>
    <format dxfId="3769">
      <pivotArea dataOnly="0" labelOnly="1" fieldPosition="0">
        <references count="3">
          <reference field="8" count="1" selected="0">
            <x v="21"/>
          </reference>
          <reference field="12" count="1" selected="0">
            <x v="132"/>
          </reference>
          <reference field="41" count="1">
            <x v="10"/>
          </reference>
        </references>
      </pivotArea>
    </format>
    <format dxfId="3768">
      <pivotArea dataOnly="0" labelOnly="1" fieldPosition="0">
        <references count="3">
          <reference field="8" count="1" selected="0">
            <x v="22"/>
          </reference>
          <reference field="12" count="1" selected="0">
            <x v="97"/>
          </reference>
          <reference field="41" count="1">
            <x v="55"/>
          </reference>
        </references>
      </pivotArea>
    </format>
    <format dxfId="3767">
      <pivotArea dataOnly="0" labelOnly="1" fieldPosition="0">
        <references count="3">
          <reference field="8" count="1" selected="0">
            <x v="22"/>
          </reference>
          <reference field="12" count="1" selected="0">
            <x v="196"/>
          </reference>
          <reference field="41" count="1">
            <x v="48"/>
          </reference>
        </references>
      </pivotArea>
    </format>
    <format dxfId="3766">
      <pivotArea dataOnly="0" labelOnly="1" fieldPosition="0">
        <references count="3">
          <reference field="8" count="1" selected="0">
            <x v="23"/>
          </reference>
          <reference field="12" count="1" selected="0">
            <x v="85"/>
          </reference>
          <reference field="41" count="1">
            <x v="64"/>
          </reference>
        </references>
      </pivotArea>
    </format>
    <format dxfId="3765">
      <pivotArea dataOnly="0" labelOnly="1" fieldPosition="0">
        <references count="3">
          <reference field="8" count="1" selected="0">
            <x v="23"/>
          </reference>
          <reference field="12" count="1" selected="0">
            <x v="93"/>
          </reference>
          <reference field="41" count="1">
            <x v="2"/>
          </reference>
        </references>
      </pivotArea>
    </format>
    <format dxfId="3764">
      <pivotArea dataOnly="0" labelOnly="1" fieldPosition="0">
        <references count="3">
          <reference field="8" count="1" selected="0">
            <x v="23"/>
          </reference>
          <reference field="12" count="1" selected="0">
            <x v="96"/>
          </reference>
          <reference field="41" count="1">
            <x v="76"/>
          </reference>
        </references>
      </pivotArea>
    </format>
    <format dxfId="3763">
      <pivotArea dataOnly="0" labelOnly="1" fieldPosition="0">
        <references count="3">
          <reference field="8" count="1" selected="0">
            <x v="23"/>
          </reference>
          <reference field="12" count="1" selected="0">
            <x v="98"/>
          </reference>
          <reference field="41" count="1">
            <x v="2"/>
          </reference>
        </references>
      </pivotArea>
    </format>
    <format dxfId="3762">
      <pivotArea dataOnly="0" labelOnly="1" fieldPosition="0">
        <references count="3">
          <reference field="8" count="1" selected="0">
            <x v="23"/>
          </reference>
          <reference field="12" count="1" selected="0">
            <x v="101"/>
          </reference>
          <reference field="41" count="1">
            <x v="23"/>
          </reference>
        </references>
      </pivotArea>
    </format>
    <format dxfId="3761">
      <pivotArea dataOnly="0" labelOnly="1" fieldPosition="0">
        <references count="3">
          <reference field="8" count="1" selected="0">
            <x v="23"/>
          </reference>
          <reference field="12" count="1" selected="0">
            <x v="102"/>
          </reference>
          <reference field="41" count="1">
            <x v="44"/>
          </reference>
        </references>
      </pivotArea>
    </format>
    <format dxfId="3760">
      <pivotArea dataOnly="0" labelOnly="1" fieldPosition="0">
        <references count="3">
          <reference field="8" count="1" selected="0">
            <x v="23"/>
          </reference>
          <reference field="12" count="1" selected="0">
            <x v="103"/>
          </reference>
          <reference field="41" count="1">
            <x v="81"/>
          </reference>
        </references>
      </pivotArea>
    </format>
    <format dxfId="3759">
      <pivotArea dataOnly="0" labelOnly="1" fieldPosition="0">
        <references count="3">
          <reference field="8" count="1" selected="0">
            <x v="23"/>
          </reference>
          <reference field="12" count="1" selected="0">
            <x v="104"/>
          </reference>
          <reference field="41" count="1">
            <x v="36"/>
          </reference>
        </references>
      </pivotArea>
    </format>
    <format dxfId="3758">
      <pivotArea dataOnly="0" labelOnly="1" fieldPosition="0">
        <references count="3">
          <reference field="8" count="1" selected="0">
            <x v="23"/>
          </reference>
          <reference field="12" count="1" selected="0">
            <x v="111"/>
          </reference>
          <reference field="41" count="1">
            <x v="18"/>
          </reference>
        </references>
      </pivotArea>
    </format>
    <format dxfId="3757">
      <pivotArea dataOnly="0" labelOnly="1" fieldPosition="0">
        <references count="3">
          <reference field="8" count="1" selected="0">
            <x v="23"/>
          </reference>
          <reference field="12" count="1" selected="0">
            <x v="112"/>
          </reference>
          <reference field="41" count="1">
            <x v="24"/>
          </reference>
        </references>
      </pivotArea>
    </format>
    <format dxfId="3756">
      <pivotArea dataOnly="0" labelOnly="1" fieldPosition="0">
        <references count="3">
          <reference field="8" count="1" selected="0">
            <x v="23"/>
          </reference>
          <reference field="12" count="1" selected="0">
            <x v="113"/>
          </reference>
          <reference field="41" count="1">
            <x v="11"/>
          </reference>
        </references>
      </pivotArea>
    </format>
    <format dxfId="3755">
      <pivotArea dataOnly="0" labelOnly="1" fieldPosition="0">
        <references count="3">
          <reference field="8" count="1" selected="0">
            <x v="23"/>
          </reference>
          <reference field="12" count="1" selected="0">
            <x v="131"/>
          </reference>
          <reference field="41" count="1">
            <x v="2"/>
          </reference>
        </references>
      </pivotArea>
    </format>
    <format dxfId="3754">
      <pivotArea dataOnly="0" labelOnly="1" fieldPosition="0">
        <references count="3">
          <reference field="8" count="1" selected="0">
            <x v="23"/>
          </reference>
          <reference field="12" count="1" selected="0">
            <x v="138"/>
          </reference>
          <reference field="41" count="1">
            <x v="9"/>
          </reference>
        </references>
      </pivotArea>
    </format>
    <format dxfId="3753">
      <pivotArea dataOnly="0" labelOnly="1" fieldPosition="0">
        <references count="3">
          <reference field="8" count="1" selected="0">
            <x v="23"/>
          </reference>
          <reference field="12" count="1" selected="0">
            <x v="149"/>
          </reference>
          <reference field="41" count="1">
            <x v="86"/>
          </reference>
        </references>
      </pivotArea>
    </format>
    <format dxfId="3752">
      <pivotArea dataOnly="0" labelOnly="1" fieldPosition="0">
        <references count="3">
          <reference field="8" count="1" selected="0">
            <x v="23"/>
          </reference>
          <reference field="12" count="1" selected="0">
            <x v="160"/>
          </reference>
          <reference field="41" count="1">
            <x v="2"/>
          </reference>
        </references>
      </pivotArea>
    </format>
    <format dxfId="3751">
      <pivotArea dataOnly="0" labelOnly="1" fieldPosition="0">
        <references count="3">
          <reference field="8" count="1" selected="0">
            <x v="23"/>
          </reference>
          <reference field="12" count="1" selected="0">
            <x v="186"/>
          </reference>
          <reference field="41" count="1">
            <x v="7"/>
          </reference>
        </references>
      </pivotArea>
    </format>
    <format dxfId="3750">
      <pivotArea dataOnly="0" labelOnly="1" fieldPosition="0">
        <references count="3">
          <reference field="8" count="1" selected="0">
            <x v="23"/>
          </reference>
          <reference field="12" count="1" selected="0">
            <x v="218"/>
          </reference>
          <reference field="41" count="1">
            <x v="21"/>
          </reference>
        </references>
      </pivotArea>
    </format>
    <format dxfId="3749">
      <pivotArea dataOnly="0" labelOnly="1" fieldPosition="0">
        <references count="3">
          <reference field="8" count="1" selected="0">
            <x v="24"/>
          </reference>
          <reference field="12" count="1" selected="0">
            <x v="62"/>
          </reference>
          <reference field="41" count="1">
            <x v="83"/>
          </reference>
        </references>
      </pivotArea>
    </format>
    <format dxfId="3748">
      <pivotArea dataOnly="0" labelOnly="1" fieldPosition="0">
        <references count="3">
          <reference field="8" count="1" selected="0">
            <x v="24"/>
          </reference>
          <reference field="12" count="1" selected="0">
            <x v="65"/>
          </reference>
          <reference field="41" count="1">
            <x v="87"/>
          </reference>
        </references>
      </pivotArea>
    </format>
    <format dxfId="3747">
      <pivotArea dataOnly="0" labelOnly="1" fieldPosition="0">
        <references count="3">
          <reference field="8" count="1" selected="0">
            <x v="24"/>
          </reference>
          <reference field="12" count="1" selected="0">
            <x v="139"/>
          </reference>
          <reference field="41" count="1">
            <x v="56"/>
          </reference>
        </references>
      </pivotArea>
    </format>
    <format dxfId="3746">
      <pivotArea dataOnly="0" labelOnly="1" fieldPosition="0">
        <references count="3">
          <reference field="8" count="1" selected="0">
            <x v="24"/>
          </reference>
          <reference field="12" count="1" selected="0">
            <x v="144"/>
          </reference>
          <reference field="41" count="1">
            <x v="20"/>
          </reference>
        </references>
      </pivotArea>
    </format>
    <format dxfId="3745">
      <pivotArea dataOnly="0" labelOnly="1" fieldPosition="0">
        <references count="3">
          <reference field="8" count="1" selected="0">
            <x v="24"/>
          </reference>
          <reference field="12" count="1" selected="0">
            <x v="156"/>
          </reference>
          <reference field="41" count="1">
            <x v="120"/>
          </reference>
        </references>
      </pivotArea>
    </format>
    <format dxfId="3744">
      <pivotArea dataOnly="0" labelOnly="1" fieldPosition="0">
        <references count="3">
          <reference field="8" count="1" selected="0">
            <x v="24"/>
          </reference>
          <reference field="12" count="1" selected="0">
            <x v="188"/>
          </reference>
          <reference field="41" count="1">
            <x v="92"/>
          </reference>
        </references>
      </pivotArea>
    </format>
    <format dxfId="3743">
      <pivotArea dataOnly="0" labelOnly="1" fieldPosition="0">
        <references count="3">
          <reference field="8" count="1" selected="0">
            <x v="24"/>
          </reference>
          <reference field="12" count="1" selected="0">
            <x v="198"/>
          </reference>
          <reference field="41" count="1">
            <x v="100"/>
          </reference>
        </references>
      </pivotArea>
    </format>
    <format dxfId="3742">
      <pivotArea dataOnly="0" labelOnly="1" fieldPosition="0">
        <references count="3">
          <reference field="8" count="1" selected="0">
            <x v="25"/>
          </reference>
          <reference field="12" count="1" selected="0">
            <x v="145"/>
          </reference>
          <reference field="41" count="1">
            <x v="17"/>
          </reference>
        </references>
      </pivotArea>
    </format>
    <format dxfId="3741">
      <pivotArea dataOnly="0" labelOnly="1" fieldPosition="0">
        <references count="3">
          <reference field="8" count="1" selected="0">
            <x v="26"/>
          </reference>
          <reference field="12" count="1" selected="0">
            <x v="201"/>
          </reference>
          <reference field="41" count="1">
            <x v="62"/>
          </reference>
        </references>
      </pivotArea>
    </format>
    <format dxfId="3740">
      <pivotArea dataOnly="0" labelOnly="1" fieldPosition="0">
        <references count="3">
          <reference field="8" count="1" selected="0">
            <x v="27"/>
          </reference>
          <reference field="12" count="1" selected="0">
            <x v="119"/>
          </reference>
          <reference field="41" count="1">
            <x v="116"/>
          </reference>
        </references>
      </pivotArea>
    </format>
    <format dxfId="3739">
      <pivotArea dataOnly="0" labelOnly="1" fieldPosition="0">
        <references count="3">
          <reference field="8" count="1" selected="0">
            <x v="27"/>
          </reference>
          <reference field="12" count="1" selected="0">
            <x v="178"/>
          </reference>
          <reference field="41" count="1">
            <x v="105"/>
          </reference>
        </references>
      </pivotArea>
    </format>
    <format dxfId="3738">
      <pivotArea dataOnly="0" labelOnly="1" fieldPosition="0">
        <references count="3">
          <reference field="8" count="1" selected="0">
            <x v="27"/>
          </reference>
          <reference field="12" count="1" selected="0">
            <x v="179"/>
          </reference>
          <reference field="41" count="1">
            <x v="110"/>
          </reference>
        </references>
      </pivotArea>
    </format>
    <format dxfId="3737">
      <pivotArea dataOnly="0" labelOnly="1" fieldPosition="0">
        <references count="3">
          <reference field="8" count="1" selected="0">
            <x v="29"/>
          </reference>
          <reference field="12" count="1" selected="0">
            <x v="106"/>
          </reference>
          <reference field="41" count="1">
            <x v="95"/>
          </reference>
        </references>
      </pivotArea>
    </format>
    <format dxfId="3736">
      <pivotArea dataOnly="0" labelOnly="1" fieldPosition="0">
        <references count="3">
          <reference field="8" count="1" selected="0">
            <x v="30"/>
          </reference>
          <reference field="12" count="1" selected="0">
            <x v="41"/>
          </reference>
          <reference field="41" count="1">
            <x v="2"/>
          </reference>
        </references>
      </pivotArea>
    </format>
    <format dxfId="3735">
      <pivotArea dataOnly="0" labelOnly="1" fieldPosition="0">
        <references count="3">
          <reference field="8" count="1" selected="0">
            <x v="30"/>
          </reference>
          <reference field="12" count="1" selected="0">
            <x v="54"/>
          </reference>
          <reference field="41" count="1">
            <x v="2"/>
          </reference>
        </references>
      </pivotArea>
    </format>
    <format dxfId="3734">
      <pivotArea dataOnly="0" labelOnly="1" fieldPosition="0">
        <references count="3">
          <reference field="8" count="1" selected="0">
            <x v="33"/>
          </reference>
          <reference field="12" count="1" selected="0">
            <x v="3"/>
          </reference>
          <reference field="41" count="1">
            <x v="41"/>
          </reference>
        </references>
      </pivotArea>
    </format>
    <format dxfId="3733">
      <pivotArea dataOnly="0" labelOnly="1" fieldPosition="0">
        <references count="3">
          <reference field="8" count="1" selected="0">
            <x v="33"/>
          </reference>
          <reference field="12" count="1" selected="0">
            <x v="161"/>
          </reference>
          <reference field="41" count="1">
            <x v="59"/>
          </reference>
        </references>
      </pivotArea>
    </format>
    <format dxfId="3732">
      <pivotArea dataOnly="0" labelOnly="1" fieldPosition="0">
        <references count="3">
          <reference field="8" count="1" selected="0">
            <x v="34"/>
          </reference>
          <reference field="12" count="1" selected="0">
            <x v="137"/>
          </reference>
          <reference field="41" count="1">
            <x v="2"/>
          </reference>
        </references>
      </pivotArea>
    </format>
    <format dxfId="3731">
      <pivotArea dataOnly="0" labelOnly="1" fieldPosition="0">
        <references count="3">
          <reference field="8" count="1" selected="0">
            <x v="34"/>
          </reference>
          <reference field="12" count="1" selected="0">
            <x v="217"/>
          </reference>
          <reference field="41" count="1">
            <x v="2"/>
          </reference>
        </references>
      </pivotArea>
    </format>
    <format dxfId="3730">
      <pivotArea dataOnly="0" labelOnly="1" fieldPosition="0">
        <references count="3">
          <reference field="8" count="1" selected="0">
            <x v="35"/>
          </reference>
          <reference field="12" count="1" selected="0">
            <x v="123"/>
          </reference>
          <reference field="41" count="1">
            <x v="90"/>
          </reference>
        </references>
      </pivotArea>
    </format>
    <format dxfId="3729">
      <pivotArea dataOnly="0" labelOnly="1" fieldPosition="0">
        <references count="3">
          <reference field="8" count="1" selected="0">
            <x v="35"/>
          </reference>
          <reference field="12" count="1" selected="0">
            <x v="175"/>
          </reference>
          <reference field="41" count="1">
            <x v="15"/>
          </reference>
        </references>
      </pivotArea>
    </format>
    <format dxfId="3728">
      <pivotArea dataOnly="0" labelOnly="1" fieldPosition="0">
        <references count="3">
          <reference field="8" count="1" selected="0">
            <x v="36"/>
          </reference>
          <reference field="12" count="1" selected="0">
            <x v="5"/>
          </reference>
          <reference field="41" count="1">
            <x v="94"/>
          </reference>
        </references>
      </pivotArea>
    </format>
    <format dxfId="3727">
      <pivotArea dataOnly="0" labelOnly="1" fieldPosition="0">
        <references count="3">
          <reference field="8" count="1" selected="0">
            <x v="36"/>
          </reference>
          <reference field="12" count="1" selected="0">
            <x v="6"/>
          </reference>
          <reference field="41" count="1">
            <x v="85"/>
          </reference>
        </references>
      </pivotArea>
    </format>
    <format dxfId="3726">
      <pivotArea dataOnly="0" labelOnly="1" fieldPosition="0">
        <references count="3">
          <reference field="8" count="1" selected="0">
            <x v="36"/>
          </reference>
          <reference field="12" count="1" selected="0">
            <x v="7"/>
          </reference>
          <reference field="41" count="1">
            <x v="64"/>
          </reference>
        </references>
      </pivotArea>
    </format>
    <format dxfId="3725">
      <pivotArea dataOnly="0" labelOnly="1" fieldPosition="0">
        <references count="3">
          <reference field="8" count="1" selected="0">
            <x v="36"/>
          </reference>
          <reference field="12" count="1" selected="0">
            <x v="9"/>
          </reference>
          <reference field="41" count="1">
            <x v="61"/>
          </reference>
        </references>
      </pivotArea>
    </format>
    <format dxfId="3724">
      <pivotArea dataOnly="0" labelOnly="1" fieldPosition="0">
        <references count="3">
          <reference field="8" count="1" selected="0">
            <x v="36"/>
          </reference>
          <reference field="12" count="1" selected="0">
            <x v="43"/>
          </reference>
          <reference field="41" count="1">
            <x v="108"/>
          </reference>
        </references>
      </pivotArea>
    </format>
    <format dxfId="3723">
      <pivotArea dataOnly="0" labelOnly="1" fieldPosition="0">
        <references count="3">
          <reference field="8" count="1" selected="0">
            <x v="36"/>
          </reference>
          <reference field="12" count="1" selected="0">
            <x v="108"/>
          </reference>
          <reference field="41" count="1">
            <x v="34"/>
          </reference>
        </references>
      </pivotArea>
    </format>
    <format dxfId="3722">
      <pivotArea dataOnly="0" labelOnly="1" fieldPosition="0">
        <references count="3">
          <reference field="8" count="1" selected="0">
            <x v="36"/>
          </reference>
          <reference field="12" count="1" selected="0">
            <x v="116"/>
          </reference>
          <reference field="41" count="1">
            <x v="39"/>
          </reference>
        </references>
      </pivotArea>
    </format>
    <format dxfId="3721">
      <pivotArea dataOnly="0" labelOnly="1" fieldPosition="0">
        <references count="3">
          <reference field="8" count="1" selected="0">
            <x v="36"/>
          </reference>
          <reference field="12" count="1" selected="0">
            <x v="190"/>
          </reference>
          <reference field="41" count="1">
            <x v="2"/>
          </reference>
        </references>
      </pivotArea>
    </format>
    <format dxfId="3720">
      <pivotArea dataOnly="0" labelOnly="1" fieldPosition="0">
        <references count="3">
          <reference field="8" count="1" selected="0">
            <x v="36"/>
          </reference>
          <reference field="12" count="1" selected="0">
            <x v="191"/>
          </reference>
          <reference field="41" count="1">
            <x v="63"/>
          </reference>
        </references>
      </pivotArea>
    </format>
    <format dxfId="3719">
      <pivotArea dataOnly="0" labelOnly="1" fieldPosition="0">
        <references count="3">
          <reference field="8" count="1" selected="0">
            <x v="36"/>
          </reference>
          <reference field="12" count="1" selected="0">
            <x v="192"/>
          </reference>
          <reference field="41" count="1">
            <x v="109"/>
          </reference>
        </references>
      </pivotArea>
    </format>
    <format dxfId="3718">
      <pivotArea dataOnly="0" labelOnly="1" fieldPosition="0">
        <references count="3">
          <reference field="8" count="1" selected="0">
            <x v="36"/>
          </reference>
          <reference field="12" count="1" selected="0">
            <x v="227"/>
          </reference>
          <reference field="41" count="1">
            <x v="64"/>
          </reference>
        </references>
      </pivotArea>
    </format>
    <format dxfId="3717">
      <pivotArea dataOnly="0" labelOnly="1" fieldPosition="0">
        <references count="3">
          <reference field="8" count="1" selected="0">
            <x v="37"/>
          </reference>
          <reference field="12" count="1" selected="0">
            <x v="210"/>
          </reference>
          <reference field="41" count="1">
            <x v="46"/>
          </reference>
        </references>
      </pivotArea>
    </format>
    <format dxfId="3716">
      <pivotArea dataOnly="0" labelOnly="1" fieldPosition="0">
        <references count="3">
          <reference field="8" count="1" selected="0">
            <x v="0"/>
          </reference>
          <reference field="12" count="1" selected="0">
            <x v="146"/>
          </reference>
          <reference field="41" count="1">
            <x v="49"/>
          </reference>
        </references>
      </pivotArea>
    </format>
    <format dxfId="3715">
      <pivotArea dataOnly="0" labelOnly="1" fieldPosition="0">
        <references count="3">
          <reference field="8" count="1" selected="0">
            <x v="1"/>
          </reference>
          <reference field="12" count="1" selected="0">
            <x v="31"/>
          </reference>
          <reference field="41" count="1">
            <x v="64"/>
          </reference>
        </references>
      </pivotArea>
    </format>
    <format dxfId="3714">
      <pivotArea dataOnly="0" labelOnly="1" fieldPosition="0">
        <references count="3">
          <reference field="8" count="1" selected="0">
            <x v="1"/>
          </reference>
          <reference field="12" count="1" selected="0">
            <x v="164"/>
          </reference>
          <reference field="41" count="1">
            <x v="122"/>
          </reference>
        </references>
      </pivotArea>
    </format>
    <format dxfId="3713">
      <pivotArea dataOnly="0" labelOnly="1" fieldPosition="0">
        <references count="3">
          <reference field="8" count="1" selected="0">
            <x v="1"/>
          </reference>
          <reference field="12" count="1" selected="0">
            <x v="165"/>
          </reference>
          <reference field="41" count="1">
            <x v="123"/>
          </reference>
        </references>
      </pivotArea>
    </format>
    <format dxfId="3712">
      <pivotArea dataOnly="0" labelOnly="1" fieldPosition="0">
        <references count="3">
          <reference field="8" count="1" selected="0">
            <x v="1"/>
          </reference>
          <reference field="12" count="1" selected="0">
            <x v="181"/>
          </reference>
          <reference field="41" count="1">
            <x v="66"/>
          </reference>
        </references>
      </pivotArea>
    </format>
    <format dxfId="3711">
      <pivotArea dataOnly="0" labelOnly="1" fieldPosition="0">
        <references count="3">
          <reference field="8" count="1" selected="0">
            <x v="1"/>
          </reference>
          <reference field="12" count="1" selected="0">
            <x v="182"/>
          </reference>
          <reference field="41" count="1">
            <x v="67"/>
          </reference>
        </references>
      </pivotArea>
    </format>
    <format dxfId="3710">
      <pivotArea dataOnly="0" labelOnly="1" fieldPosition="0">
        <references count="3">
          <reference field="8" count="1" selected="0">
            <x v="1"/>
          </reference>
          <reference field="12" count="1" selected="0">
            <x v="195"/>
          </reference>
          <reference field="41" count="1">
            <x v="64"/>
          </reference>
        </references>
      </pivotArea>
    </format>
    <format dxfId="3709">
      <pivotArea dataOnly="0" labelOnly="1" fieldPosition="0">
        <references count="3">
          <reference field="8" count="1" selected="0">
            <x v="2"/>
          </reference>
          <reference field="12" count="1" selected="0">
            <x v="71"/>
          </reference>
          <reference field="41" count="1">
            <x v="42"/>
          </reference>
        </references>
      </pivotArea>
    </format>
    <format dxfId="3708">
      <pivotArea dataOnly="0" labelOnly="1" fieldPosition="0">
        <references count="3">
          <reference field="8" count="1" selected="0">
            <x v="3"/>
          </reference>
          <reference field="12" count="1" selected="0">
            <x v="151"/>
          </reference>
          <reference field="41" count="1">
            <x v="22"/>
          </reference>
        </references>
      </pivotArea>
    </format>
    <format dxfId="3707">
      <pivotArea dataOnly="0" labelOnly="1" fieldPosition="0">
        <references count="3">
          <reference field="8" count="1" selected="0">
            <x v="3"/>
          </reference>
          <reference field="12" count="1" selected="0">
            <x v="166"/>
          </reference>
          <reference field="41" count="1">
            <x v="32"/>
          </reference>
        </references>
      </pivotArea>
    </format>
    <format dxfId="3706">
      <pivotArea dataOnly="0" labelOnly="1" fieldPosition="0">
        <references count="3">
          <reference field="8" count="1" selected="0">
            <x v="3"/>
          </reference>
          <reference field="12" count="1" selected="0">
            <x v="167"/>
          </reference>
          <reference field="41" count="1">
            <x v="26"/>
          </reference>
        </references>
      </pivotArea>
    </format>
    <format dxfId="3705">
      <pivotArea dataOnly="0" labelOnly="1" fieldPosition="0">
        <references count="3">
          <reference field="8" count="1" selected="0">
            <x v="3"/>
          </reference>
          <reference field="12" count="1" selected="0">
            <x v="171"/>
          </reference>
          <reference field="41" count="1">
            <x v="64"/>
          </reference>
        </references>
      </pivotArea>
    </format>
    <format dxfId="3704">
      <pivotArea dataOnly="0" labelOnly="1" fieldPosition="0">
        <references count="3">
          <reference field="8" count="1" selected="0">
            <x v="3"/>
          </reference>
          <reference field="12" count="1" selected="0">
            <x v="172"/>
          </reference>
          <reference field="41" count="1">
            <x v="14"/>
          </reference>
        </references>
      </pivotArea>
    </format>
    <format dxfId="3703">
      <pivotArea dataOnly="0" labelOnly="1" fieldPosition="0">
        <references count="3">
          <reference field="8" count="1" selected="0">
            <x v="4"/>
          </reference>
          <reference field="12" count="1" selected="0">
            <x v="109"/>
          </reference>
          <reference field="41" count="1">
            <x v="53"/>
          </reference>
        </references>
      </pivotArea>
    </format>
    <format dxfId="3702">
      <pivotArea dataOnly="0" labelOnly="1" fieldPosition="0">
        <references count="3">
          <reference field="8" count="1" selected="0">
            <x v="4"/>
          </reference>
          <reference field="12" count="1" selected="0">
            <x v="173"/>
          </reference>
          <reference field="41" count="1">
            <x v="30"/>
          </reference>
        </references>
      </pivotArea>
    </format>
    <format dxfId="3701">
      <pivotArea dataOnly="0" labelOnly="1" fieldPosition="0">
        <references count="3">
          <reference field="8" count="1" selected="0">
            <x v="5"/>
          </reference>
          <reference field="12" count="1" selected="0">
            <x v="213"/>
          </reference>
          <reference field="41" count="1">
            <x v="47"/>
          </reference>
        </references>
      </pivotArea>
    </format>
    <format dxfId="3700">
      <pivotArea dataOnly="0" labelOnly="1" fieldPosition="0">
        <references count="3">
          <reference field="8" count="1" selected="0">
            <x v="6"/>
          </reference>
          <reference field="12" count="1" selected="0">
            <x v="14"/>
          </reference>
          <reference field="41" count="1">
            <x v="65"/>
          </reference>
        </references>
      </pivotArea>
    </format>
    <format dxfId="3699">
      <pivotArea dataOnly="0" labelOnly="1" fieldPosition="0">
        <references count="3">
          <reference field="8" count="1" selected="0">
            <x v="6"/>
          </reference>
          <reference field="12" count="1" selected="0">
            <x v="55"/>
          </reference>
          <reference field="41" count="1">
            <x v="64"/>
          </reference>
        </references>
      </pivotArea>
    </format>
    <format dxfId="3698">
      <pivotArea dataOnly="0" labelOnly="1" fieldPosition="0">
        <references count="3">
          <reference field="8" count="1" selected="0">
            <x v="8"/>
          </reference>
          <reference field="12" count="1" selected="0">
            <x v="24"/>
          </reference>
          <reference field="41" count="1">
            <x v="64"/>
          </reference>
        </references>
      </pivotArea>
    </format>
    <format dxfId="3697">
      <pivotArea dataOnly="0" labelOnly="1" fieldPosition="0">
        <references count="3">
          <reference field="8" count="1" selected="0">
            <x v="8"/>
          </reference>
          <reference field="12" count="1" selected="0">
            <x v="105"/>
          </reference>
          <reference field="41" count="1">
            <x v="64"/>
          </reference>
        </references>
      </pivotArea>
    </format>
    <format dxfId="3696">
      <pivotArea dataOnly="0" labelOnly="1" fieldPosition="0">
        <references count="3">
          <reference field="8" count="1" selected="0">
            <x v="8"/>
          </reference>
          <reference field="12" count="1" selected="0">
            <x v="220"/>
          </reference>
          <reference field="41" count="1">
            <x v="2"/>
          </reference>
        </references>
      </pivotArea>
    </format>
    <format dxfId="3695">
      <pivotArea dataOnly="0" labelOnly="1" fieldPosition="0">
        <references count="3">
          <reference field="8" count="1" selected="0">
            <x v="9"/>
          </reference>
          <reference field="12" count="1" selected="0">
            <x v="180"/>
          </reference>
          <reference field="41" count="1">
            <x v="106"/>
          </reference>
        </references>
      </pivotArea>
    </format>
    <format dxfId="3694">
      <pivotArea dataOnly="0" labelOnly="1" fieldPosition="0">
        <references count="3">
          <reference field="8" count="1" selected="0">
            <x v="10"/>
          </reference>
          <reference field="12" count="1" selected="0">
            <x v="110"/>
          </reference>
          <reference field="41" count="1">
            <x v="31"/>
          </reference>
        </references>
      </pivotArea>
    </format>
    <format dxfId="3693">
      <pivotArea dataOnly="0" labelOnly="1" fieldPosition="0">
        <references count="3">
          <reference field="8" count="1" selected="0">
            <x v="10"/>
          </reference>
          <reference field="12" count="1" selected="0">
            <x v="133"/>
          </reference>
          <reference field="41" count="1">
            <x v="64"/>
          </reference>
        </references>
      </pivotArea>
    </format>
    <format dxfId="3692">
      <pivotArea dataOnly="0" labelOnly="1" fieldPosition="0">
        <references count="3">
          <reference field="8" count="1" selected="0">
            <x v="10"/>
          </reference>
          <reference field="12" count="1" selected="0">
            <x v="193"/>
          </reference>
          <reference field="41" count="1">
            <x v="102"/>
          </reference>
        </references>
      </pivotArea>
    </format>
    <format dxfId="3691">
      <pivotArea dataOnly="0" labelOnly="1" fieldPosition="0">
        <references count="3">
          <reference field="8" count="1" selected="0">
            <x v="11"/>
          </reference>
          <reference field="12" count="1" selected="0">
            <x v="83"/>
          </reference>
          <reference field="41" count="1">
            <x v="64"/>
          </reference>
        </references>
      </pivotArea>
    </format>
    <format dxfId="3690">
      <pivotArea dataOnly="0" labelOnly="1" fieldPosition="0">
        <references count="3">
          <reference field="8" count="1" selected="0">
            <x v="11"/>
          </reference>
          <reference field="12" count="1" selected="0">
            <x v="90"/>
          </reference>
          <reference field="41" count="1">
            <x v="2"/>
          </reference>
        </references>
      </pivotArea>
    </format>
    <format dxfId="3689">
      <pivotArea dataOnly="0" labelOnly="1" fieldPosition="0">
        <references count="3">
          <reference field="8" count="1" selected="0">
            <x v="12"/>
          </reference>
          <reference field="12" count="1" selected="0">
            <x v="177"/>
          </reference>
          <reference field="41" count="1">
            <x v="2"/>
          </reference>
        </references>
      </pivotArea>
    </format>
    <format dxfId="3688">
      <pivotArea dataOnly="0" labelOnly="1" fieldPosition="0">
        <references count="3">
          <reference field="8" count="1" selected="0">
            <x v="13"/>
          </reference>
          <reference field="12" count="1" selected="0">
            <x v="159"/>
          </reference>
          <reference field="41" count="1">
            <x v="2"/>
          </reference>
        </references>
      </pivotArea>
    </format>
    <format dxfId="3687">
      <pivotArea dataOnly="0" labelOnly="1" fieldPosition="0">
        <references count="3">
          <reference field="8" count="1" selected="0">
            <x v="14"/>
          </reference>
          <reference field="12" count="1" selected="0">
            <x v="8"/>
          </reference>
          <reference field="41" count="1">
            <x v="111"/>
          </reference>
        </references>
      </pivotArea>
    </format>
    <format dxfId="3686">
      <pivotArea dataOnly="0" labelOnly="1" fieldPosition="0">
        <references count="3">
          <reference field="8" count="1" selected="0">
            <x v="14"/>
          </reference>
          <reference field="12" count="1" selected="0">
            <x v="21"/>
          </reference>
          <reference field="41" count="1">
            <x v="115"/>
          </reference>
        </references>
      </pivotArea>
    </format>
    <format dxfId="3685">
      <pivotArea dataOnly="0" labelOnly="1" fieldPosition="0">
        <references count="3">
          <reference field="8" count="1" selected="0">
            <x v="14"/>
          </reference>
          <reference field="12" count="1" selected="0">
            <x v="22"/>
          </reference>
          <reference field="41" count="1">
            <x v="113"/>
          </reference>
        </references>
      </pivotArea>
    </format>
    <format dxfId="3684">
      <pivotArea dataOnly="0" labelOnly="1" fieldPosition="0">
        <references count="3">
          <reference field="8" count="1" selected="0">
            <x v="14"/>
          </reference>
          <reference field="12" count="1" selected="0">
            <x v="25"/>
          </reference>
          <reference field="41" count="1">
            <x v="25"/>
          </reference>
        </references>
      </pivotArea>
    </format>
    <format dxfId="3683">
      <pivotArea dataOnly="0" labelOnly="1" fieldPosition="0">
        <references count="3">
          <reference field="8" count="1" selected="0">
            <x v="14"/>
          </reference>
          <reference field="12" count="1" selected="0">
            <x v="29"/>
          </reference>
          <reference field="41" count="1">
            <x v="115"/>
          </reference>
        </references>
      </pivotArea>
    </format>
    <format dxfId="3682">
      <pivotArea dataOnly="0" labelOnly="1" fieldPosition="0">
        <references count="3">
          <reference field="8" count="1" selected="0">
            <x v="14"/>
          </reference>
          <reference field="12" count="1" selected="0">
            <x v="46"/>
          </reference>
          <reference field="41" count="1">
            <x v="1"/>
          </reference>
        </references>
      </pivotArea>
    </format>
    <format dxfId="3681">
      <pivotArea dataOnly="0" labelOnly="1" fieldPosition="0">
        <references count="3">
          <reference field="8" count="1" selected="0">
            <x v="14"/>
          </reference>
          <reference field="12" count="1" selected="0">
            <x v="61"/>
          </reference>
          <reference field="41" count="1">
            <x v="40"/>
          </reference>
        </references>
      </pivotArea>
    </format>
    <format dxfId="3680">
      <pivotArea dataOnly="0" labelOnly="1" fieldPosition="0">
        <references count="3">
          <reference field="8" count="1" selected="0">
            <x v="14"/>
          </reference>
          <reference field="12" count="1" selected="0">
            <x v="100"/>
          </reference>
          <reference field="41" count="1">
            <x v="79"/>
          </reference>
        </references>
      </pivotArea>
    </format>
    <format dxfId="3679">
      <pivotArea dataOnly="0" labelOnly="1" fieldPosition="0">
        <references count="3">
          <reference field="8" count="1" selected="0">
            <x v="14"/>
          </reference>
          <reference field="12" count="1" selected="0">
            <x v="117"/>
          </reference>
          <reference field="41" count="1">
            <x v="105"/>
          </reference>
        </references>
      </pivotArea>
    </format>
    <format dxfId="3678">
      <pivotArea dataOnly="0" labelOnly="1" fieldPosition="0">
        <references count="3">
          <reference field="8" count="1" selected="0">
            <x v="14"/>
          </reference>
          <reference field="12" count="1" selected="0">
            <x v="118"/>
          </reference>
          <reference field="41" count="1">
            <x v="115"/>
          </reference>
        </references>
      </pivotArea>
    </format>
    <format dxfId="3677">
      <pivotArea dataOnly="0" labelOnly="1" fieldPosition="0">
        <references count="3">
          <reference field="8" count="1" selected="0">
            <x v="14"/>
          </reference>
          <reference field="12" count="1" selected="0">
            <x v="121"/>
          </reference>
          <reference field="41" count="1">
            <x v="70"/>
          </reference>
        </references>
      </pivotArea>
    </format>
    <format dxfId="3676">
      <pivotArea dataOnly="0" labelOnly="1" fieldPosition="0">
        <references count="3">
          <reference field="8" count="1" selected="0">
            <x v="14"/>
          </reference>
          <reference field="12" count="1" selected="0">
            <x v="124"/>
          </reference>
          <reference field="41" count="1">
            <x v="60"/>
          </reference>
        </references>
      </pivotArea>
    </format>
    <format dxfId="3675">
      <pivotArea dataOnly="0" labelOnly="1" fieldPosition="0">
        <references count="3">
          <reference field="8" count="1" selected="0">
            <x v="14"/>
          </reference>
          <reference field="12" count="1" selected="0">
            <x v="148"/>
          </reference>
          <reference field="41" count="1">
            <x v="110"/>
          </reference>
        </references>
      </pivotArea>
    </format>
    <format dxfId="3674">
      <pivotArea dataOnly="0" labelOnly="1" fieldPosition="0">
        <references count="3">
          <reference field="8" count="1" selected="0">
            <x v="14"/>
          </reference>
          <reference field="12" count="1" selected="0">
            <x v="168"/>
          </reference>
          <reference field="41" count="1">
            <x v="45"/>
          </reference>
        </references>
      </pivotArea>
    </format>
    <format dxfId="3673">
      <pivotArea dataOnly="0" labelOnly="1" fieldPosition="0">
        <references count="3">
          <reference field="8" count="1" selected="0">
            <x v="14"/>
          </reference>
          <reference field="12" count="1" selected="0">
            <x v="170"/>
          </reference>
          <reference field="41" count="1">
            <x v="33"/>
          </reference>
        </references>
      </pivotArea>
    </format>
    <format dxfId="3672">
      <pivotArea dataOnly="0" labelOnly="1" fieldPosition="0">
        <references count="3">
          <reference field="8" count="1" selected="0">
            <x v="14"/>
          </reference>
          <reference field="12" count="1" selected="0">
            <x v="176"/>
          </reference>
          <reference field="41" count="1">
            <x v="71"/>
          </reference>
        </references>
      </pivotArea>
    </format>
    <format dxfId="3671">
      <pivotArea dataOnly="0" labelOnly="1" fieldPosition="0">
        <references count="3">
          <reference field="8" count="1" selected="0">
            <x v="15"/>
          </reference>
          <reference field="12" count="1" selected="0">
            <x v="18"/>
          </reference>
          <reference field="41" count="1">
            <x v="2"/>
          </reference>
        </references>
      </pivotArea>
    </format>
    <format dxfId="3670">
      <pivotArea dataOnly="0" labelOnly="1" fieldPosition="0">
        <references count="3">
          <reference field="8" count="1" selected="0">
            <x v="15"/>
          </reference>
          <reference field="12" count="1" selected="0">
            <x v="19"/>
          </reference>
          <reference field="41" count="1">
            <x v="2"/>
          </reference>
        </references>
      </pivotArea>
    </format>
    <format dxfId="3669">
      <pivotArea dataOnly="0" labelOnly="1" fieldPosition="0">
        <references count="3">
          <reference field="8" count="1" selected="0">
            <x v="15"/>
          </reference>
          <reference field="12" count="1" selected="0">
            <x v="20"/>
          </reference>
          <reference field="41" count="1">
            <x v="19"/>
          </reference>
        </references>
      </pivotArea>
    </format>
    <format dxfId="3668">
      <pivotArea dataOnly="0" labelOnly="1" fieldPosition="0">
        <references count="3">
          <reference field="8" count="1" selected="0">
            <x v="15"/>
          </reference>
          <reference field="12" count="1" selected="0">
            <x v="23"/>
          </reference>
          <reference field="41" count="1">
            <x v="2"/>
          </reference>
        </references>
      </pivotArea>
    </format>
    <format dxfId="3667">
      <pivotArea dataOnly="0" labelOnly="1" fieldPosition="0">
        <references count="3">
          <reference field="8" count="1" selected="0">
            <x v="15"/>
          </reference>
          <reference field="12" count="1" selected="0">
            <x v="114"/>
          </reference>
          <reference field="41" count="1">
            <x v="2"/>
          </reference>
        </references>
      </pivotArea>
    </format>
    <format dxfId="3666">
      <pivotArea dataOnly="0" labelOnly="1" fieldPosition="0">
        <references count="3">
          <reference field="8" count="1" selected="0">
            <x v="15"/>
          </reference>
          <reference field="12" count="1" selected="0">
            <x v="115"/>
          </reference>
          <reference field="41" count="1">
            <x v="64"/>
          </reference>
        </references>
      </pivotArea>
    </format>
    <format dxfId="3665">
      <pivotArea dataOnly="0" labelOnly="1" fieldPosition="0">
        <references count="3">
          <reference field="8" count="1" selected="0">
            <x v="15"/>
          </reference>
          <reference field="12" count="1" selected="0">
            <x v="127"/>
          </reference>
          <reference field="41" count="1">
            <x v="2"/>
          </reference>
        </references>
      </pivotArea>
    </format>
    <format dxfId="3664">
      <pivotArea dataOnly="0" labelOnly="1" fieldPosition="0">
        <references count="3">
          <reference field="8" count="1" selected="0">
            <x v="15"/>
          </reference>
          <reference field="12" count="1" selected="0">
            <x v="134"/>
          </reference>
          <reference field="41" count="1">
            <x v="2"/>
          </reference>
        </references>
      </pivotArea>
    </format>
    <format dxfId="3663">
      <pivotArea dataOnly="0" labelOnly="1" fieldPosition="0">
        <references count="3">
          <reference field="8" count="1" selected="0">
            <x v="15"/>
          </reference>
          <reference field="12" count="1" selected="0">
            <x v="135"/>
          </reference>
          <reference field="41" count="1">
            <x v="2"/>
          </reference>
        </references>
      </pivotArea>
    </format>
    <format dxfId="3662">
      <pivotArea dataOnly="0" labelOnly="1" fieldPosition="0">
        <references count="3">
          <reference field="8" count="1" selected="0">
            <x v="15"/>
          </reference>
          <reference field="12" count="1" selected="0">
            <x v="153"/>
          </reference>
          <reference field="41" count="1">
            <x v="2"/>
          </reference>
        </references>
      </pivotArea>
    </format>
    <format dxfId="3661">
      <pivotArea dataOnly="0" labelOnly="1" fieldPosition="0">
        <references count="3">
          <reference field="8" count="1" selected="0">
            <x v="15"/>
          </reference>
          <reference field="12" count="1" selected="0">
            <x v="154"/>
          </reference>
          <reference field="41" count="1">
            <x v="2"/>
          </reference>
        </references>
      </pivotArea>
    </format>
    <format dxfId="3660">
      <pivotArea dataOnly="0" labelOnly="1" fieldPosition="0">
        <references count="3">
          <reference field="8" count="1" selected="0">
            <x v="15"/>
          </reference>
          <reference field="12" count="1" selected="0">
            <x v="155"/>
          </reference>
          <reference field="41" count="1">
            <x v="2"/>
          </reference>
        </references>
      </pivotArea>
    </format>
    <format dxfId="3659">
      <pivotArea dataOnly="0" labelOnly="1" fieldPosition="0">
        <references count="3">
          <reference field="8" count="1" selected="0">
            <x v="15"/>
          </reference>
          <reference field="12" count="1" selected="0">
            <x v="199"/>
          </reference>
          <reference field="41" count="1">
            <x v="64"/>
          </reference>
        </references>
      </pivotArea>
    </format>
    <format dxfId="3658">
      <pivotArea dataOnly="0" labelOnly="1" fieldPosition="0">
        <references count="3">
          <reference field="8" count="1" selected="0">
            <x v="15"/>
          </reference>
          <reference field="12" count="1" selected="0">
            <x v="203"/>
          </reference>
          <reference field="41" count="1">
            <x v="64"/>
          </reference>
        </references>
      </pivotArea>
    </format>
    <format dxfId="3657">
      <pivotArea dataOnly="0" labelOnly="1" fieldPosition="0">
        <references count="3">
          <reference field="8" count="1" selected="0">
            <x v="16"/>
          </reference>
          <reference field="12" count="1" selected="0">
            <x v="0"/>
          </reference>
          <reference field="41" count="1">
            <x v="101"/>
          </reference>
        </references>
      </pivotArea>
    </format>
    <format dxfId="3656">
      <pivotArea dataOnly="0" labelOnly="1" fieldPosition="0">
        <references count="3">
          <reference field="8" count="1" selected="0">
            <x v="16"/>
          </reference>
          <reference field="12" count="1" selected="0">
            <x v="2"/>
          </reference>
          <reference field="41" count="1">
            <x v="58"/>
          </reference>
        </references>
      </pivotArea>
    </format>
    <format dxfId="3655">
      <pivotArea dataOnly="0" labelOnly="1" fieldPosition="0">
        <references count="3">
          <reference field="8" count="1" selected="0">
            <x v="16"/>
          </reference>
          <reference field="12" count="1" selected="0">
            <x v="10"/>
          </reference>
          <reference field="41" count="1">
            <x v="82"/>
          </reference>
        </references>
      </pivotArea>
    </format>
    <format dxfId="3654">
      <pivotArea dataOnly="0" labelOnly="1" fieldPosition="0">
        <references count="3">
          <reference field="8" count="1" selected="0">
            <x v="16"/>
          </reference>
          <reference field="12" count="1" selected="0">
            <x v="11"/>
          </reference>
          <reference field="41" count="1">
            <x v="107"/>
          </reference>
        </references>
      </pivotArea>
    </format>
    <format dxfId="3653">
      <pivotArea dataOnly="0" labelOnly="1" fieldPosition="0">
        <references count="3">
          <reference field="8" count="1" selected="0">
            <x v="16"/>
          </reference>
          <reference field="12" count="1" selected="0">
            <x v="73"/>
          </reference>
          <reference field="41" count="1">
            <x v="54"/>
          </reference>
        </references>
      </pivotArea>
    </format>
    <format dxfId="3652">
      <pivotArea dataOnly="0" labelOnly="1" fieldPosition="0">
        <references count="3">
          <reference field="8" count="1" selected="0">
            <x v="16"/>
          </reference>
          <reference field="12" count="1" selected="0">
            <x v="74"/>
          </reference>
          <reference field="41" count="1">
            <x v="54"/>
          </reference>
        </references>
      </pivotArea>
    </format>
    <format dxfId="3651">
      <pivotArea dataOnly="0" labelOnly="1" fieldPosition="0">
        <references count="3">
          <reference field="8" count="1" selected="0">
            <x v="16"/>
          </reference>
          <reference field="12" count="1" selected="0">
            <x v="75"/>
          </reference>
          <reference field="41" count="1">
            <x v="16"/>
          </reference>
        </references>
      </pivotArea>
    </format>
    <format dxfId="3650">
      <pivotArea dataOnly="0" labelOnly="1" fieldPosition="0">
        <references count="3">
          <reference field="8" count="1" selected="0">
            <x v="17"/>
          </reference>
          <reference field="12" count="1" selected="0">
            <x v="99"/>
          </reference>
          <reference field="41" count="1">
            <x v="64"/>
          </reference>
        </references>
      </pivotArea>
    </format>
    <format dxfId="3649">
      <pivotArea dataOnly="0" labelOnly="1" fieldPosition="0">
        <references count="3">
          <reference field="8" count="1" selected="0">
            <x v="17"/>
          </reference>
          <reference field="12" count="1" selected="0">
            <x v="187"/>
          </reference>
          <reference field="41" count="1">
            <x v="38"/>
          </reference>
        </references>
      </pivotArea>
    </format>
    <format dxfId="3648">
      <pivotArea dataOnly="0" labelOnly="1" fieldPosition="0">
        <references count="3">
          <reference field="8" count="1" selected="0">
            <x v="17"/>
          </reference>
          <reference field="12" count="1" selected="0">
            <x v="211"/>
          </reference>
          <reference field="41" count="1">
            <x v="0"/>
          </reference>
        </references>
      </pivotArea>
    </format>
    <format dxfId="3647">
      <pivotArea dataOnly="0" labelOnly="1" fieldPosition="0">
        <references count="3">
          <reference field="8" count="1" selected="0">
            <x v="18"/>
          </reference>
          <reference field="12" count="1" selected="0">
            <x v="26"/>
          </reference>
          <reference field="41" count="1">
            <x v="2"/>
          </reference>
        </references>
      </pivotArea>
    </format>
    <format dxfId="3646">
      <pivotArea dataOnly="0" labelOnly="1" fieldPosition="0">
        <references count="3">
          <reference field="8" count="1" selected="0">
            <x v="18"/>
          </reference>
          <reference field="12" count="1" selected="0">
            <x v="84"/>
          </reference>
          <reference field="41" count="1">
            <x v="78"/>
          </reference>
        </references>
      </pivotArea>
    </format>
    <format dxfId="3645">
      <pivotArea dataOnly="0" labelOnly="1" fieldPosition="0">
        <references count="3">
          <reference field="8" count="1" selected="0">
            <x v="19"/>
          </reference>
          <reference field="12" count="1" selected="0">
            <x v="17"/>
          </reference>
          <reference field="41" count="1">
            <x v="64"/>
          </reference>
        </references>
      </pivotArea>
    </format>
    <format dxfId="3644">
      <pivotArea dataOnly="0" labelOnly="1" fieldPosition="0">
        <references count="3">
          <reference field="8" count="1" selected="0">
            <x v="19"/>
          </reference>
          <reference field="12" count="1" selected="0">
            <x v="47"/>
          </reference>
          <reference field="41" count="1">
            <x v="118"/>
          </reference>
        </references>
      </pivotArea>
    </format>
    <format dxfId="3643">
      <pivotArea dataOnly="0" labelOnly="1" fieldPosition="0">
        <references count="3">
          <reference field="8" count="1" selected="0">
            <x v="19"/>
          </reference>
          <reference field="12" count="1" selected="0">
            <x v="48"/>
          </reference>
          <reference field="41" count="1">
            <x v="119"/>
          </reference>
        </references>
      </pivotArea>
    </format>
    <format dxfId="3642">
      <pivotArea dataOnly="0" labelOnly="1" fieldPosition="0">
        <references count="3">
          <reference field="8" count="1" selected="0">
            <x v="20"/>
          </reference>
          <reference field="12" count="1" selected="0">
            <x v="1"/>
          </reference>
          <reference field="41" count="1">
            <x v="112"/>
          </reference>
        </references>
      </pivotArea>
    </format>
    <format dxfId="3641">
      <pivotArea dataOnly="0" labelOnly="1" fieldPosition="0">
        <references count="3">
          <reference field="8" count="1" selected="0">
            <x v="20"/>
          </reference>
          <reference field="12" count="1" selected="0">
            <x v="16"/>
          </reference>
          <reference field="41" count="1">
            <x v="64"/>
          </reference>
        </references>
      </pivotArea>
    </format>
    <format dxfId="3640">
      <pivotArea dataOnly="0" labelOnly="1" fieldPosition="0">
        <references count="3">
          <reference field="8" count="1" selected="0">
            <x v="20"/>
          </reference>
          <reference field="12" count="1" selected="0">
            <x v="60"/>
          </reference>
          <reference field="41" count="1">
            <x v="96"/>
          </reference>
        </references>
      </pivotArea>
    </format>
    <format dxfId="3639">
      <pivotArea dataOnly="0" labelOnly="1" fieldPosition="0">
        <references count="3">
          <reference field="8" count="1" selected="0">
            <x v="20"/>
          </reference>
          <reference field="12" count="1" selected="0">
            <x v="125"/>
          </reference>
          <reference field="41" count="1">
            <x v="84"/>
          </reference>
        </references>
      </pivotArea>
    </format>
    <format dxfId="3638">
      <pivotArea dataOnly="0" labelOnly="1" fieldPosition="0">
        <references count="3">
          <reference field="8" count="1" selected="0">
            <x v="20"/>
          </reference>
          <reference field="12" count="1" selected="0">
            <x v="126"/>
          </reference>
          <reference field="41" count="1">
            <x v="89"/>
          </reference>
        </references>
      </pivotArea>
    </format>
    <format dxfId="3637">
      <pivotArea dataOnly="0" labelOnly="1" fieldPosition="0">
        <references count="3">
          <reference field="8" count="1" selected="0">
            <x v="21"/>
          </reference>
          <reference field="12" count="1" selected="0">
            <x v="27"/>
          </reference>
          <reference field="41" count="1">
            <x v="58"/>
          </reference>
        </references>
      </pivotArea>
    </format>
    <format dxfId="3636">
      <pivotArea dataOnly="0" labelOnly="1" fieldPosition="0">
        <references count="3">
          <reference field="8" count="1" selected="0">
            <x v="21"/>
          </reference>
          <reference field="12" count="1" selected="0">
            <x v="68"/>
          </reference>
          <reference field="41" count="1">
            <x v="28"/>
          </reference>
        </references>
      </pivotArea>
    </format>
    <format dxfId="3635">
      <pivotArea dataOnly="0" labelOnly="1" fieldPosition="0">
        <references count="3">
          <reference field="8" count="1" selected="0">
            <x v="21"/>
          </reference>
          <reference field="12" count="1" selected="0">
            <x v="94"/>
          </reference>
          <reference field="41" count="1">
            <x v="27"/>
          </reference>
        </references>
      </pivotArea>
    </format>
    <format dxfId="3634">
      <pivotArea dataOnly="0" labelOnly="1" fieldPosition="0">
        <references count="3">
          <reference field="8" count="1" selected="0">
            <x v="21"/>
          </reference>
          <reference field="12" count="1" selected="0">
            <x v="132"/>
          </reference>
          <reference field="41" count="1">
            <x v="10"/>
          </reference>
        </references>
      </pivotArea>
    </format>
    <format dxfId="3633">
      <pivotArea dataOnly="0" labelOnly="1" fieldPosition="0">
        <references count="3">
          <reference field="8" count="1" selected="0">
            <x v="22"/>
          </reference>
          <reference field="12" count="1" selected="0">
            <x v="97"/>
          </reference>
          <reference field="41" count="1">
            <x v="55"/>
          </reference>
        </references>
      </pivotArea>
    </format>
    <format dxfId="3632">
      <pivotArea dataOnly="0" labelOnly="1" fieldPosition="0">
        <references count="3">
          <reference field="8" count="1" selected="0">
            <x v="22"/>
          </reference>
          <reference field="12" count="1" selected="0">
            <x v="196"/>
          </reference>
          <reference field="41" count="1">
            <x v="48"/>
          </reference>
        </references>
      </pivotArea>
    </format>
    <format dxfId="3631">
      <pivotArea dataOnly="0" labelOnly="1" fieldPosition="0">
        <references count="3">
          <reference field="8" count="1" selected="0">
            <x v="23"/>
          </reference>
          <reference field="12" count="1" selected="0">
            <x v="85"/>
          </reference>
          <reference field="41" count="1">
            <x v="64"/>
          </reference>
        </references>
      </pivotArea>
    </format>
    <format dxfId="3630">
      <pivotArea dataOnly="0" labelOnly="1" fieldPosition="0">
        <references count="3">
          <reference field="8" count="1" selected="0">
            <x v="23"/>
          </reference>
          <reference field="12" count="1" selected="0">
            <x v="93"/>
          </reference>
          <reference field="41" count="1">
            <x v="2"/>
          </reference>
        </references>
      </pivotArea>
    </format>
    <format dxfId="3629">
      <pivotArea dataOnly="0" labelOnly="1" fieldPosition="0">
        <references count="3">
          <reference field="8" count="1" selected="0">
            <x v="23"/>
          </reference>
          <reference field="12" count="1" selected="0">
            <x v="96"/>
          </reference>
          <reference field="41" count="1">
            <x v="76"/>
          </reference>
        </references>
      </pivotArea>
    </format>
    <format dxfId="3628">
      <pivotArea dataOnly="0" labelOnly="1" fieldPosition="0">
        <references count="3">
          <reference field="8" count="1" selected="0">
            <x v="23"/>
          </reference>
          <reference field="12" count="1" selected="0">
            <x v="98"/>
          </reference>
          <reference field="41" count="1">
            <x v="2"/>
          </reference>
        </references>
      </pivotArea>
    </format>
    <format dxfId="3627">
      <pivotArea dataOnly="0" labelOnly="1" fieldPosition="0">
        <references count="3">
          <reference field="8" count="1" selected="0">
            <x v="23"/>
          </reference>
          <reference field="12" count="1" selected="0">
            <x v="101"/>
          </reference>
          <reference field="41" count="1">
            <x v="23"/>
          </reference>
        </references>
      </pivotArea>
    </format>
    <format dxfId="3626">
      <pivotArea dataOnly="0" labelOnly="1" fieldPosition="0">
        <references count="3">
          <reference field="8" count="1" selected="0">
            <x v="23"/>
          </reference>
          <reference field="12" count="1" selected="0">
            <x v="102"/>
          </reference>
          <reference field="41" count="1">
            <x v="44"/>
          </reference>
        </references>
      </pivotArea>
    </format>
    <format dxfId="3625">
      <pivotArea dataOnly="0" labelOnly="1" fieldPosition="0">
        <references count="3">
          <reference field="8" count="1" selected="0">
            <x v="23"/>
          </reference>
          <reference field="12" count="1" selected="0">
            <x v="103"/>
          </reference>
          <reference field="41" count="1">
            <x v="81"/>
          </reference>
        </references>
      </pivotArea>
    </format>
    <format dxfId="3624">
      <pivotArea dataOnly="0" labelOnly="1" fieldPosition="0">
        <references count="3">
          <reference field="8" count="1" selected="0">
            <x v="23"/>
          </reference>
          <reference field="12" count="1" selected="0">
            <x v="104"/>
          </reference>
          <reference field="41" count="1">
            <x v="36"/>
          </reference>
        </references>
      </pivotArea>
    </format>
    <format dxfId="3623">
      <pivotArea dataOnly="0" labelOnly="1" fieldPosition="0">
        <references count="3">
          <reference field="8" count="1" selected="0">
            <x v="23"/>
          </reference>
          <reference field="12" count="1" selected="0">
            <x v="111"/>
          </reference>
          <reference field="41" count="1">
            <x v="18"/>
          </reference>
        </references>
      </pivotArea>
    </format>
    <format dxfId="3622">
      <pivotArea dataOnly="0" labelOnly="1" fieldPosition="0">
        <references count="3">
          <reference field="8" count="1" selected="0">
            <x v="23"/>
          </reference>
          <reference field="12" count="1" selected="0">
            <x v="112"/>
          </reference>
          <reference field="41" count="1">
            <x v="24"/>
          </reference>
        </references>
      </pivotArea>
    </format>
    <format dxfId="3621">
      <pivotArea dataOnly="0" labelOnly="1" fieldPosition="0">
        <references count="3">
          <reference field="8" count="1" selected="0">
            <x v="23"/>
          </reference>
          <reference field="12" count="1" selected="0">
            <x v="113"/>
          </reference>
          <reference field="41" count="1">
            <x v="11"/>
          </reference>
        </references>
      </pivotArea>
    </format>
    <format dxfId="3620">
      <pivotArea dataOnly="0" labelOnly="1" fieldPosition="0">
        <references count="3">
          <reference field="8" count="1" selected="0">
            <x v="23"/>
          </reference>
          <reference field="12" count="1" selected="0">
            <x v="131"/>
          </reference>
          <reference field="41" count="1">
            <x v="2"/>
          </reference>
        </references>
      </pivotArea>
    </format>
    <format dxfId="3619">
      <pivotArea dataOnly="0" labelOnly="1" fieldPosition="0">
        <references count="3">
          <reference field="8" count="1" selected="0">
            <x v="23"/>
          </reference>
          <reference field="12" count="1" selected="0">
            <x v="138"/>
          </reference>
          <reference field="41" count="1">
            <x v="9"/>
          </reference>
        </references>
      </pivotArea>
    </format>
    <format dxfId="3618">
      <pivotArea dataOnly="0" labelOnly="1" fieldPosition="0">
        <references count="3">
          <reference field="8" count="1" selected="0">
            <x v="23"/>
          </reference>
          <reference field="12" count="1" selected="0">
            <x v="149"/>
          </reference>
          <reference field="41" count="1">
            <x v="86"/>
          </reference>
        </references>
      </pivotArea>
    </format>
    <format dxfId="3617">
      <pivotArea dataOnly="0" labelOnly="1" fieldPosition="0">
        <references count="3">
          <reference field="8" count="1" selected="0">
            <x v="23"/>
          </reference>
          <reference field="12" count="1" selected="0">
            <x v="160"/>
          </reference>
          <reference field="41" count="1">
            <x v="2"/>
          </reference>
        </references>
      </pivotArea>
    </format>
    <format dxfId="3616">
      <pivotArea dataOnly="0" labelOnly="1" fieldPosition="0">
        <references count="3">
          <reference field="8" count="1" selected="0">
            <x v="23"/>
          </reference>
          <reference field="12" count="1" selected="0">
            <x v="186"/>
          </reference>
          <reference field="41" count="1">
            <x v="7"/>
          </reference>
        </references>
      </pivotArea>
    </format>
    <format dxfId="3615">
      <pivotArea dataOnly="0" labelOnly="1" fieldPosition="0">
        <references count="3">
          <reference field="8" count="1" selected="0">
            <x v="23"/>
          </reference>
          <reference field="12" count="1" selected="0">
            <x v="218"/>
          </reference>
          <reference field="41" count="1">
            <x v="21"/>
          </reference>
        </references>
      </pivotArea>
    </format>
    <format dxfId="3614">
      <pivotArea dataOnly="0" labelOnly="1" fieldPosition="0">
        <references count="3">
          <reference field="8" count="1" selected="0">
            <x v="24"/>
          </reference>
          <reference field="12" count="1" selected="0">
            <x v="62"/>
          </reference>
          <reference field="41" count="1">
            <x v="83"/>
          </reference>
        </references>
      </pivotArea>
    </format>
    <format dxfId="3613">
      <pivotArea dataOnly="0" labelOnly="1" fieldPosition="0">
        <references count="3">
          <reference field="8" count="1" selected="0">
            <x v="24"/>
          </reference>
          <reference field="12" count="1" selected="0">
            <x v="65"/>
          </reference>
          <reference field="41" count="1">
            <x v="87"/>
          </reference>
        </references>
      </pivotArea>
    </format>
    <format dxfId="3612">
      <pivotArea dataOnly="0" labelOnly="1" fieldPosition="0">
        <references count="3">
          <reference field="8" count="1" selected="0">
            <x v="24"/>
          </reference>
          <reference field="12" count="1" selected="0">
            <x v="139"/>
          </reference>
          <reference field="41" count="1">
            <x v="56"/>
          </reference>
        </references>
      </pivotArea>
    </format>
    <format dxfId="3611">
      <pivotArea dataOnly="0" labelOnly="1" fieldPosition="0">
        <references count="3">
          <reference field="8" count="1" selected="0">
            <x v="24"/>
          </reference>
          <reference field="12" count="1" selected="0">
            <x v="144"/>
          </reference>
          <reference field="41" count="1">
            <x v="20"/>
          </reference>
        </references>
      </pivotArea>
    </format>
    <format dxfId="3610">
      <pivotArea dataOnly="0" labelOnly="1" fieldPosition="0">
        <references count="3">
          <reference field="8" count="1" selected="0">
            <x v="24"/>
          </reference>
          <reference field="12" count="1" selected="0">
            <x v="156"/>
          </reference>
          <reference field="41" count="1">
            <x v="120"/>
          </reference>
        </references>
      </pivotArea>
    </format>
    <format dxfId="3609">
      <pivotArea dataOnly="0" labelOnly="1" fieldPosition="0">
        <references count="3">
          <reference field="8" count="1" selected="0">
            <x v="24"/>
          </reference>
          <reference field="12" count="1" selected="0">
            <x v="188"/>
          </reference>
          <reference field="41" count="1">
            <x v="92"/>
          </reference>
        </references>
      </pivotArea>
    </format>
    <format dxfId="3608">
      <pivotArea dataOnly="0" labelOnly="1" fieldPosition="0">
        <references count="3">
          <reference field="8" count="1" selected="0">
            <x v="24"/>
          </reference>
          <reference field="12" count="1" selected="0">
            <x v="198"/>
          </reference>
          <reference field="41" count="1">
            <x v="100"/>
          </reference>
        </references>
      </pivotArea>
    </format>
    <format dxfId="3607">
      <pivotArea dataOnly="0" labelOnly="1" fieldPosition="0">
        <references count="3">
          <reference field="8" count="1" selected="0">
            <x v="25"/>
          </reference>
          <reference field="12" count="1" selected="0">
            <x v="145"/>
          </reference>
          <reference field="41" count="1">
            <x v="17"/>
          </reference>
        </references>
      </pivotArea>
    </format>
    <format dxfId="3606">
      <pivotArea dataOnly="0" labelOnly="1" fieldPosition="0">
        <references count="3">
          <reference field="8" count="1" selected="0">
            <x v="26"/>
          </reference>
          <reference field="12" count="1" selected="0">
            <x v="201"/>
          </reference>
          <reference field="41" count="1">
            <x v="62"/>
          </reference>
        </references>
      </pivotArea>
    </format>
    <format dxfId="3605">
      <pivotArea dataOnly="0" labelOnly="1" fieldPosition="0">
        <references count="3">
          <reference field="8" count="1" selected="0">
            <x v="27"/>
          </reference>
          <reference field="12" count="1" selected="0">
            <x v="119"/>
          </reference>
          <reference field="41" count="1">
            <x v="116"/>
          </reference>
        </references>
      </pivotArea>
    </format>
    <format dxfId="3604">
      <pivotArea dataOnly="0" labelOnly="1" fieldPosition="0">
        <references count="3">
          <reference field="8" count="1" selected="0">
            <x v="27"/>
          </reference>
          <reference field="12" count="1" selected="0">
            <x v="178"/>
          </reference>
          <reference field="41" count="1">
            <x v="105"/>
          </reference>
        </references>
      </pivotArea>
    </format>
    <format dxfId="3603">
      <pivotArea dataOnly="0" labelOnly="1" fieldPosition="0">
        <references count="3">
          <reference field="8" count="1" selected="0">
            <x v="27"/>
          </reference>
          <reference field="12" count="1" selected="0">
            <x v="179"/>
          </reference>
          <reference field="41" count="1">
            <x v="110"/>
          </reference>
        </references>
      </pivotArea>
    </format>
    <format dxfId="3602">
      <pivotArea dataOnly="0" labelOnly="1" fieldPosition="0">
        <references count="3">
          <reference field="8" count="1" selected="0">
            <x v="29"/>
          </reference>
          <reference field="12" count="1" selected="0">
            <x v="106"/>
          </reference>
          <reference field="41" count="1">
            <x v="95"/>
          </reference>
        </references>
      </pivotArea>
    </format>
    <format dxfId="3601">
      <pivotArea dataOnly="0" labelOnly="1" fieldPosition="0">
        <references count="3">
          <reference field="8" count="1" selected="0">
            <x v="30"/>
          </reference>
          <reference field="12" count="1" selected="0">
            <x v="41"/>
          </reference>
          <reference field="41" count="1">
            <x v="2"/>
          </reference>
        </references>
      </pivotArea>
    </format>
    <format dxfId="3600">
      <pivotArea dataOnly="0" labelOnly="1" fieldPosition="0">
        <references count="3">
          <reference field="8" count="1" selected="0">
            <x v="30"/>
          </reference>
          <reference field="12" count="1" selected="0">
            <x v="54"/>
          </reference>
          <reference field="41" count="1">
            <x v="2"/>
          </reference>
        </references>
      </pivotArea>
    </format>
    <format dxfId="3599">
      <pivotArea dataOnly="0" labelOnly="1" fieldPosition="0">
        <references count="3">
          <reference field="8" count="1" selected="0">
            <x v="33"/>
          </reference>
          <reference field="12" count="1" selected="0">
            <x v="3"/>
          </reference>
          <reference field="41" count="1">
            <x v="41"/>
          </reference>
        </references>
      </pivotArea>
    </format>
    <format dxfId="3598">
      <pivotArea dataOnly="0" labelOnly="1" fieldPosition="0">
        <references count="3">
          <reference field="8" count="1" selected="0">
            <x v="33"/>
          </reference>
          <reference field="12" count="1" selected="0">
            <x v="161"/>
          </reference>
          <reference field="41" count="1">
            <x v="59"/>
          </reference>
        </references>
      </pivotArea>
    </format>
    <format dxfId="3597">
      <pivotArea dataOnly="0" labelOnly="1" fieldPosition="0">
        <references count="3">
          <reference field="8" count="1" selected="0">
            <x v="34"/>
          </reference>
          <reference field="12" count="1" selected="0">
            <x v="137"/>
          </reference>
          <reference field="41" count="1">
            <x v="2"/>
          </reference>
        </references>
      </pivotArea>
    </format>
    <format dxfId="3596">
      <pivotArea dataOnly="0" labelOnly="1" fieldPosition="0">
        <references count="3">
          <reference field="8" count="1" selected="0">
            <x v="34"/>
          </reference>
          <reference field="12" count="1" selected="0">
            <x v="217"/>
          </reference>
          <reference field="41" count="1">
            <x v="2"/>
          </reference>
        </references>
      </pivotArea>
    </format>
    <format dxfId="3595">
      <pivotArea dataOnly="0" labelOnly="1" fieldPosition="0">
        <references count="3">
          <reference field="8" count="1" selected="0">
            <x v="35"/>
          </reference>
          <reference field="12" count="1" selected="0">
            <x v="123"/>
          </reference>
          <reference field="41" count="1">
            <x v="90"/>
          </reference>
        </references>
      </pivotArea>
    </format>
    <format dxfId="3594">
      <pivotArea dataOnly="0" labelOnly="1" fieldPosition="0">
        <references count="3">
          <reference field="8" count="1" selected="0">
            <x v="35"/>
          </reference>
          <reference field="12" count="1" selected="0">
            <x v="175"/>
          </reference>
          <reference field="41" count="1">
            <x v="15"/>
          </reference>
        </references>
      </pivotArea>
    </format>
    <format dxfId="3593">
      <pivotArea dataOnly="0" labelOnly="1" fieldPosition="0">
        <references count="3">
          <reference field="8" count="1" selected="0">
            <x v="36"/>
          </reference>
          <reference field="12" count="1" selected="0">
            <x v="5"/>
          </reference>
          <reference field="41" count="1">
            <x v="94"/>
          </reference>
        </references>
      </pivotArea>
    </format>
    <format dxfId="3592">
      <pivotArea dataOnly="0" labelOnly="1" fieldPosition="0">
        <references count="3">
          <reference field="8" count="1" selected="0">
            <x v="36"/>
          </reference>
          <reference field="12" count="1" selected="0">
            <x v="6"/>
          </reference>
          <reference field="41" count="1">
            <x v="85"/>
          </reference>
        </references>
      </pivotArea>
    </format>
    <format dxfId="3591">
      <pivotArea dataOnly="0" labelOnly="1" fieldPosition="0">
        <references count="3">
          <reference field="8" count="1" selected="0">
            <x v="36"/>
          </reference>
          <reference field="12" count="1" selected="0">
            <x v="7"/>
          </reference>
          <reference field="41" count="1">
            <x v="64"/>
          </reference>
        </references>
      </pivotArea>
    </format>
    <format dxfId="3590">
      <pivotArea dataOnly="0" labelOnly="1" fieldPosition="0">
        <references count="3">
          <reference field="8" count="1" selected="0">
            <x v="36"/>
          </reference>
          <reference field="12" count="1" selected="0">
            <x v="9"/>
          </reference>
          <reference field="41" count="1">
            <x v="61"/>
          </reference>
        </references>
      </pivotArea>
    </format>
    <format dxfId="3589">
      <pivotArea dataOnly="0" labelOnly="1" fieldPosition="0">
        <references count="3">
          <reference field="8" count="1" selected="0">
            <x v="36"/>
          </reference>
          <reference field="12" count="1" selected="0">
            <x v="43"/>
          </reference>
          <reference field="41" count="1">
            <x v="108"/>
          </reference>
        </references>
      </pivotArea>
    </format>
    <format dxfId="3588">
      <pivotArea dataOnly="0" labelOnly="1" fieldPosition="0">
        <references count="3">
          <reference field="8" count="1" selected="0">
            <x v="36"/>
          </reference>
          <reference field="12" count="1" selected="0">
            <x v="108"/>
          </reference>
          <reference field="41" count="1">
            <x v="34"/>
          </reference>
        </references>
      </pivotArea>
    </format>
    <format dxfId="3587">
      <pivotArea dataOnly="0" labelOnly="1" fieldPosition="0">
        <references count="3">
          <reference field="8" count="1" selected="0">
            <x v="36"/>
          </reference>
          <reference field="12" count="1" selected="0">
            <x v="116"/>
          </reference>
          <reference field="41" count="1">
            <x v="39"/>
          </reference>
        </references>
      </pivotArea>
    </format>
    <format dxfId="3586">
      <pivotArea dataOnly="0" labelOnly="1" fieldPosition="0">
        <references count="3">
          <reference field="8" count="1" selected="0">
            <x v="36"/>
          </reference>
          <reference field="12" count="1" selected="0">
            <x v="190"/>
          </reference>
          <reference field="41" count="1">
            <x v="2"/>
          </reference>
        </references>
      </pivotArea>
    </format>
    <format dxfId="3585">
      <pivotArea dataOnly="0" labelOnly="1" fieldPosition="0">
        <references count="3">
          <reference field="8" count="1" selected="0">
            <x v="36"/>
          </reference>
          <reference field="12" count="1" selected="0">
            <x v="191"/>
          </reference>
          <reference field="41" count="1">
            <x v="63"/>
          </reference>
        </references>
      </pivotArea>
    </format>
    <format dxfId="3584">
      <pivotArea dataOnly="0" labelOnly="1" fieldPosition="0">
        <references count="3">
          <reference field="8" count="1" selected="0">
            <x v="36"/>
          </reference>
          <reference field="12" count="1" selected="0">
            <x v="192"/>
          </reference>
          <reference field="41" count="1">
            <x v="109"/>
          </reference>
        </references>
      </pivotArea>
    </format>
    <format dxfId="3583">
      <pivotArea dataOnly="0" labelOnly="1" fieldPosition="0">
        <references count="3">
          <reference field="8" count="1" selected="0">
            <x v="36"/>
          </reference>
          <reference field="12" count="1" selected="0">
            <x v="227"/>
          </reference>
          <reference field="41" count="1">
            <x v="64"/>
          </reference>
        </references>
      </pivotArea>
    </format>
    <format dxfId="3582">
      <pivotArea dataOnly="0" labelOnly="1" fieldPosition="0">
        <references count="3">
          <reference field="8" count="1" selected="0">
            <x v="37"/>
          </reference>
          <reference field="12" count="1" selected="0">
            <x v="210"/>
          </reference>
          <reference field="41" count="1">
            <x v="46"/>
          </reference>
        </references>
      </pivotArea>
    </format>
    <format dxfId="3581">
      <pivotArea field="12" type="button" dataOnly="0" labelOnly="1" outline="0" axis="axisRow" fieldPosition="1"/>
    </format>
    <format dxfId="3580">
      <pivotArea field="41" type="button" dataOnly="0" labelOnly="1" outline="0" axis="axisRow" fieldPosition="2"/>
    </format>
    <format dxfId="3579">
      <pivotArea dataOnly="0" labelOnly="1" fieldPosition="0">
        <references count="2">
          <reference field="8" count="1" selected="0">
            <x v="0"/>
          </reference>
          <reference field="12" count="1">
            <x v="146"/>
          </reference>
        </references>
      </pivotArea>
    </format>
    <format dxfId="3578">
      <pivotArea dataOnly="0" labelOnly="1" fieldPosition="0">
        <references count="2">
          <reference field="8" count="1" selected="0">
            <x v="1"/>
          </reference>
          <reference field="12" count="6">
            <x v="31"/>
            <x v="164"/>
            <x v="165"/>
            <x v="181"/>
            <x v="182"/>
            <x v="195"/>
          </reference>
        </references>
      </pivotArea>
    </format>
    <format dxfId="3577">
      <pivotArea dataOnly="0" labelOnly="1" fieldPosition="0">
        <references count="2">
          <reference field="8" count="1" selected="0">
            <x v="2"/>
          </reference>
          <reference field="12" count="1">
            <x v="71"/>
          </reference>
        </references>
      </pivotArea>
    </format>
    <format dxfId="3576">
      <pivotArea dataOnly="0" labelOnly="1" fieldPosition="0">
        <references count="2">
          <reference field="8" count="1" selected="0">
            <x v="3"/>
          </reference>
          <reference field="12" count="5">
            <x v="151"/>
            <x v="166"/>
            <x v="167"/>
            <x v="171"/>
            <x v="172"/>
          </reference>
        </references>
      </pivotArea>
    </format>
    <format dxfId="3575">
      <pivotArea dataOnly="0" labelOnly="1" fieldPosition="0">
        <references count="2">
          <reference field="8" count="1" selected="0">
            <x v="4"/>
          </reference>
          <reference field="12" count="2">
            <x v="109"/>
            <x v="173"/>
          </reference>
        </references>
      </pivotArea>
    </format>
    <format dxfId="3574">
      <pivotArea dataOnly="0" labelOnly="1" fieldPosition="0">
        <references count="2">
          <reference field="8" count="1" selected="0">
            <x v="5"/>
          </reference>
          <reference field="12" count="1">
            <x v="213"/>
          </reference>
        </references>
      </pivotArea>
    </format>
    <format dxfId="3573">
      <pivotArea dataOnly="0" labelOnly="1" fieldPosition="0">
        <references count="2">
          <reference field="8" count="1" selected="0">
            <x v="6"/>
          </reference>
          <reference field="12" count="2">
            <x v="14"/>
            <x v="55"/>
          </reference>
        </references>
      </pivotArea>
    </format>
    <format dxfId="3572">
      <pivotArea dataOnly="0" labelOnly="1" fieldPosition="0">
        <references count="2">
          <reference field="8" count="1" selected="0">
            <x v="8"/>
          </reference>
          <reference field="12" count="3">
            <x v="24"/>
            <x v="105"/>
            <x v="220"/>
          </reference>
        </references>
      </pivotArea>
    </format>
    <format dxfId="3571">
      <pivotArea dataOnly="0" labelOnly="1" fieldPosition="0">
        <references count="2">
          <reference field="8" count="1" selected="0">
            <x v="9"/>
          </reference>
          <reference field="12" count="1">
            <x v="180"/>
          </reference>
        </references>
      </pivotArea>
    </format>
    <format dxfId="3570">
      <pivotArea dataOnly="0" labelOnly="1" fieldPosition="0">
        <references count="2">
          <reference field="8" count="1" selected="0">
            <x v="10"/>
          </reference>
          <reference field="12" count="3">
            <x v="110"/>
            <x v="133"/>
            <x v="193"/>
          </reference>
        </references>
      </pivotArea>
    </format>
    <format dxfId="3569">
      <pivotArea dataOnly="0" labelOnly="1" fieldPosition="0">
        <references count="2">
          <reference field="8" count="1" selected="0">
            <x v="11"/>
          </reference>
          <reference field="12" count="2">
            <x v="83"/>
            <x v="90"/>
          </reference>
        </references>
      </pivotArea>
    </format>
    <format dxfId="3568">
      <pivotArea dataOnly="0" labelOnly="1" fieldPosition="0">
        <references count="2">
          <reference field="8" count="1" selected="0">
            <x v="12"/>
          </reference>
          <reference field="12" count="1">
            <x v="177"/>
          </reference>
        </references>
      </pivotArea>
    </format>
    <format dxfId="3567">
      <pivotArea dataOnly="0" labelOnly="1" fieldPosition="0">
        <references count="2">
          <reference field="8" count="1" selected="0">
            <x v="13"/>
          </reference>
          <reference field="12" count="1">
            <x v="159"/>
          </reference>
        </references>
      </pivotArea>
    </format>
    <format dxfId="3566">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3565">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3564">
      <pivotArea dataOnly="0" labelOnly="1" fieldPosition="0">
        <references count="2">
          <reference field="8" count="1" selected="0">
            <x v="16"/>
          </reference>
          <reference field="12" count="7">
            <x v="0"/>
            <x v="2"/>
            <x v="10"/>
            <x v="11"/>
            <x v="73"/>
            <x v="74"/>
            <x v="75"/>
          </reference>
        </references>
      </pivotArea>
    </format>
    <format dxfId="3563">
      <pivotArea dataOnly="0" labelOnly="1" fieldPosition="0">
        <references count="2">
          <reference field="8" count="1" selected="0">
            <x v="17"/>
          </reference>
          <reference field="12" count="3">
            <x v="99"/>
            <x v="187"/>
            <x v="211"/>
          </reference>
        </references>
      </pivotArea>
    </format>
    <format dxfId="3562">
      <pivotArea dataOnly="0" labelOnly="1" fieldPosition="0">
        <references count="2">
          <reference field="8" count="1" selected="0">
            <x v="18"/>
          </reference>
          <reference field="12" count="2">
            <x v="26"/>
            <x v="84"/>
          </reference>
        </references>
      </pivotArea>
    </format>
    <format dxfId="3561">
      <pivotArea dataOnly="0" labelOnly="1" fieldPosition="0">
        <references count="2">
          <reference field="8" count="1" selected="0">
            <x v="19"/>
          </reference>
          <reference field="12" count="3">
            <x v="17"/>
            <x v="47"/>
            <x v="48"/>
          </reference>
        </references>
      </pivotArea>
    </format>
    <format dxfId="3560">
      <pivotArea dataOnly="0" labelOnly="1" fieldPosition="0">
        <references count="2">
          <reference field="8" count="1" selected="0">
            <x v="20"/>
          </reference>
          <reference field="12" count="5">
            <x v="1"/>
            <x v="16"/>
            <x v="60"/>
            <x v="125"/>
            <x v="126"/>
          </reference>
        </references>
      </pivotArea>
    </format>
    <format dxfId="3559">
      <pivotArea dataOnly="0" labelOnly="1" fieldPosition="0">
        <references count="2">
          <reference field="8" count="1" selected="0">
            <x v="21"/>
          </reference>
          <reference field="12" count="4">
            <x v="27"/>
            <x v="68"/>
            <x v="94"/>
            <x v="132"/>
          </reference>
        </references>
      </pivotArea>
    </format>
    <format dxfId="3558">
      <pivotArea dataOnly="0" labelOnly="1" fieldPosition="0">
        <references count="2">
          <reference field="8" count="1" selected="0">
            <x v="22"/>
          </reference>
          <reference field="12" count="2">
            <x v="97"/>
            <x v="196"/>
          </reference>
        </references>
      </pivotArea>
    </format>
    <format dxfId="3557">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3556">
      <pivotArea dataOnly="0" labelOnly="1" fieldPosition="0">
        <references count="2">
          <reference field="8" count="1" selected="0">
            <x v="24"/>
          </reference>
          <reference field="12" count="7">
            <x v="62"/>
            <x v="65"/>
            <x v="139"/>
            <x v="144"/>
            <x v="156"/>
            <x v="188"/>
            <x v="198"/>
          </reference>
        </references>
      </pivotArea>
    </format>
    <format dxfId="3555">
      <pivotArea dataOnly="0" labelOnly="1" fieldPosition="0">
        <references count="2">
          <reference field="8" count="1" selected="0">
            <x v="25"/>
          </reference>
          <reference field="12" count="1">
            <x v="145"/>
          </reference>
        </references>
      </pivotArea>
    </format>
    <format dxfId="3554">
      <pivotArea dataOnly="0" labelOnly="1" fieldPosition="0">
        <references count="2">
          <reference field="8" count="1" selected="0">
            <x v="26"/>
          </reference>
          <reference field="12" count="1">
            <x v="201"/>
          </reference>
        </references>
      </pivotArea>
    </format>
    <format dxfId="3553">
      <pivotArea dataOnly="0" labelOnly="1" fieldPosition="0">
        <references count="2">
          <reference field="8" count="1" selected="0">
            <x v="27"/>
          </reference>
          <reference field="12" count="3">
            <x v="119"/>
            <x v="178"/>
            <x v="179"/>
          </reference>
        </references>
      </pivotArea>
    </format>
    <format dxfId="3552">
      <pivotArea dataOnly="0" labelOnly="1" fieldPosition="0">
        <references count="2">
          <reference field="8" count="1" selected="0">
            <x v="29"/>
          </reference>
          <reference field="12" count="1">
            <x v="106"/>
          </reference>
        </references>
      </pivotArea>
    </format>
    <format dxfId="3551">
      <pivotArea dataOnly="0" labelOnly="1" fieldPosition="0">
        <references count="2">
          <reference field="8" count="1" selected="0">
            <x v="30"/>
          </reference>
          <reference field="12" count="2">
            <x v="41"/>
            <x v="54"/>
          </reference>
        </references>
      </pivotArea>
    </format>
    <format dxfId="3550">
      <pivotArea dataOnly="0" labelOnly="1" fieldPosition="0">
        <references count="2">
          <reference field="8" count="1" selected="0">
            <x v="33"/>
          </reference>
          <reference field="12" count="2">
            <x v="3"/>
            <x v="161"/>
          </reference>
        </references>
      </pivotArea>
    </format>
    <format dxfId="3549">
      <pivotArea dataOnly="0" labelOnly="1" fieldPosition="0">
        <references count="2">
          <reference field="8" count="1" selected="0">
            <x v="34"/>
          </reference>
          <reference field="12" count="2">
            <x v="137"/>
            <x v="217"/>
          </reference>
        </references>
      </pivotArea>
    </format>
    <format dxfId="3548">
      <pivotArea dataOnly="0" labelOnly="1" fieldPosition="0">
        <references count="2">
          <reference field="8" count="1" selected="0">
            <x v="35"/>
          </reference>
          <reference field="12" count="2">
            <x v="123"/>
            <x v="175"/>
          </reference>
        </references>
      </pivotArea>
    </format>
    <format dxfId="3547">
      <pivotArea dataOnly="0" labelOnly="1" fieldPosition="0">
        <references count="2">
          <reference field="8" count="1" selected="0">
            <x v="36"/>
          </reference>
          <reference field="12" count="11">
            <x v="5"/>
            <x v="6"/>
            <x v="7"/>
            <x v="9"/>
            <x v="43"/>
            <x v="108"/>
            <x v="116"/>
            <x v="190"/>
            <x v="191"/>
            <x v="192"/>
            <x v="227"/>
          </reference>
        </references>
      </pivotArea>
    </format>
    <format dxfId="3546">
      <pivotArea dataOnly="0" labelOnly="1" fieldPosition="0">
        <references count="2">
          <reference field="8" count="1" selected="0">
            <x v="37"/>
          </reference>
          <reference field="12" count="1">
            <x v="210"/>
          </reference>
        </references>
      </pivotArea>
    </format>
    <format dxfId="3545">
      <pivotArea dataOnly="0" labelOnly="1" fieldPosition="0">
        <references count="3">
          <reference field="8" count="1" selected="0">
            <x v="0"/>
          </reference>
          <reference field="12" count="1" selected="0">
            <x v="146"/>
          </reference>
          <reference field="41" count="1">
            <x v="49"/>
          </reference>
        </references>
      </pivotArea>
    </format>
    <format dxfId="3544">
      <pivotArea dataOnly="0" labelOnly="1" fieldPosition="0">
        <references count="3">
          <reference field="8" count="1" selected="0">
            <x v="1"/>
          </reference>
          <reference field="12" count="1" selected="0">
            <x v="31"/>
          </reference>
          <reference field="41" count="1">
            <x v="64"/>
          </reference>
        </references>
      </pivotArea>
    </format>
    <format dxfId="3543">
      <pivotArea dataOnly="0" labelOnly="1" fieldPosition="0">
        <references count="3">
          <reference field="8" count="1" selected="0">
            <x v="1"/>
          </reference>
          <reference field="12" count="1" selected="0">
            <x v="164"/>
          </reference>
          <reference field="41" count="1">
            <x v="122"/>
          </reference>
        </references>
      </pivotArea>
    </format>
    <format dxfId="3542">
      <pivotArea dataOnly="0" labelOnly="1" fieldPosition="0">
        <references count="3">
          <reference field="8" count="1" selected="0">
            <x v="1"/>
          </reference>
          <reference field="12" count="1" selected="0">
            <x v="165"/>
          </reference>
          <reference field="41" count="1">
            <x v="123"/>
          </reference>
        </references>
      </pivotArea>
    </format>
    <format dxfId="3541">
      <pivotArea dataOnly="0" labelOnly="1" fieldPosition="0">
        <references count="3">
          <reference field="8" count="1" selected="0">
            <x v="1"/>
          </reference>
          <reference field="12" count="1" selected="0">
            <x v="181"/>
          </reference>
          <reference field="41" count="1">
            <x v="66"/>
          </reference>
        </references>
      </pivotArea>
    </format>
    <format dxfId="3540">
      <pivotArea dataOnly="0" labelOnly="1" fieldPosition="0">
        <references count="3">
          <reference field="8" count="1" selected="0">
            <x v="1"/>
          </reference>
          <reference field="12" count="1" selected="0">
            <x v="182"/>
          </reference>
          <reference field="41" count="1">
            <x v="67"/>
          </reference>
        </references>
      </pivotArea>
    </format>
    <format dxfId="3539">
      <pivotArea dataOnly="0" labelOnly="1" fieldPosition="0">
        <references count="3">
          <reference field="8" count="1" selected="0">
            <x v="1"/>
          </reference>
          <reference field="12" count="1" selected="0">
            <x v="195"/>
          </reference>
          <reference field="41" count="1">
            <x v="64"/>
          </reference>
        </references>
      </pivotArea>
    </format>
    <format dxfId="3538">
      <pivotArea dataOnly="0" labelOnly="1" fieldPosition="0">
        <references count="3">
          <reference field="8" count="1" selected="0">
            <x v="2"/>
          </reference>
          <reference field="12" count="1" selected="0">
            <x v="71"/>
          </reference>
          <reference field="41" count="1">
            <x v="42"/>
          </reference>
        </references>
      </pivotArea>
    </format>
    <format dxfId="3537">
      <pivotArea dataOnly="0" labelOnly="1" fieldPosition="0">
        <references count="3">
          <reference field="8" count="1" selected="0">
            <x v="3"/>
          </reference>
          <reference field="12" count="1" selected="0">
            <x v="151"/>
          </reference>
          <reference field="41" count="1">
            <x v="22"/>
          </reference>
        </references>
      </pivotArea>
    </format>
    <format dxfId="3536">
      <pivotArea dataOnly="0" labelOnly="1" fieldPosition="0">
        <references count="3">
          <reference field="8" count="1" selected="0">
            <x v="3"/>
          </reference>
          <reference field="12" count="1" selected="0">
            <x v="166"/>
          </reference>
          <reference field="41" count="1">
            <x v="32"/>
          </reference>
        </references>
      </pivotArea>
    </format>
    <format dxfId="3535">
      <pivotArea dataOnly="0" labelOnly="1" fieldPosition="0">
        <references count="3">
          <reference field="8" count="1" selected="0">
            <x v="3"/>
          </reference>
          <reference field="12" count="1" selected="0">
            <x v="167"/>
          </reference>
          <reference field="41" count="1">
            <x v="26"/>
          </reference>
        </references>
      </pivotArea>
    </format>
    <format dxfId="3534">
      <pivotArea dataOnly="0" labelOnly="1" fieldPosition="0">
        <references count="3">
          <reference field="8" count="1" selected="0">
            <x v="3"/>
          </reference>
          <reference field="12" count="1" selected="0">
            <x v="171"/>
          </reference>
          <reference field="41" count="1">
            <x v="64"/>
          </reference>
        </references>
      </pivotArea>
    </format>
    <format dxfId="3533">
      <pivotArea dataOnly="0" labelOnly="1" fieldPosition="0">
        <references count="3">
          <reference field="8" count="1" selected="0">
            <x v="3"/>
          </reference>
          <reference field="12" count="1" selected="0">
            <x v="172"/>
          </reference>
          <reference field="41" count="1">
            <x v="14"/>
          </reference>
        </references>
      </pivotArea>
    </format>
    <format dxfId="3532">
      <pivotArea dataOnly="0" labelOnly="1" fieldPosition="0">
        <references count="3">
          <reference field="8" count="1" selected="0">
            <x v="4"/>
          </reference>
          <reference field="12" count="1" selected="0">
            <x v="109"/>
          </reference>
          <reference field="41" count="1">
            <x v="53"/>
          </reference>
        </references>
      </pivotArea>
    </format>
    <format dxfId="3531">
      <pivotArea dataOnly="0" labelOnly="1" fieldPosition="0">
        <references count="3">
          <reference field="8" count="1" selected="0">
            <x v="4"/>
          </reference>
          <reference field="12" count="1" selected="0">
            <x v="173"/>
          </reference>
          <reference field="41" count="1">
            <x v="30"/>
          </reference>
        </references>
      </pivotArea>
    </format>
    <format dxfId="3530">
      <pivotArea dataOnly="0" labelOnly="1" fieldPosition="0">
        <references count="3">
          <reference field="8" count="1" selected="0">
            <x v="5"/>
          </reference>
          <reference field="12" count="1" selected="0">
            <x v="213"/>
          </reference>
          <reference field="41" count="1">
            <x v="47"/>
          </reference>
        </references>
      </pivotArea>
    </format>
    <format dxfId="3529">
      <pivotArea dataOnly="0" labelOnly="1" fieldPosition="0">
        <references count="3">
          <reference field="8" count="1" selected="0">
            <x v="6"/>
          </reference>
          <reference field="12" count="1" selected="0">
            <x v="14"/>
          </reference>
          <reference field="41" count="1">
            <x v="65"/>
          </reference>
        </references>
      </pivotArea>
    </format>
    <format dxfId="3528">
      <pivotArea dataOnly="0" labelOnly="1" fieldPosition="0">
        <references count="3">
          <reference field="8" count="1" selected="0">
            <x v="6"/>
          </reference>
          <reference field="12" count="1" selected="0">
            <x v="55"/>
          </reference>
          <reference field="41" count="1">
            <x v="64"/>
          </reference>
        </references>
      </pivotArea>
    </format>
    <format dxfId="3527">
      <pivotArea dataOnly="0" labelOnly="1" fieldPosition="0">
        <references count="3">
          <reference field="8" count="1" selected="0">
            <x v="8"/>
          </reference>
          <reference field="12" count="1" selected="0">
            <x v="24"/>
          </reference>
          <reference field="41" count="1">
            <x v="64"/>
          </reference>
        </references>
      </pivotArea>
    </format>
    <format dxfId="3526">
      <pivotArea dataOnly="0" labelOnly="1" fieldPosition="0">
        <references count="3">
          <reference field="8" count="1" selected="0">
            <x v="8"/>
          </reference>
          <reference field="12" count="1" selected="0">
            <x v="105"/>
          </reference>
          <reference field="41" count="1">
            <x v="64"/>
          </reference>
        </references>
      </pivotArea>
    </format>
    <format dxfId="3525">
      <pivotArea dataOnly="0" labelOnly="1" fieldPosition="0">
        <references count="3">
          <reference field="8" count="1" selected="0">
            <x v="8"/>
          </reference>
          <reference field="12" count="1" selected="0">
            <x v="220"/>
          </reference>
          <reference field="41" count="1">
            <x v="2"/>
          </reference>
        </references>
      </pivotArea>
    </format>
    <format dxfId="3524">
      <pivotArea dataOnly="0" labelOnly="1" fieldPosition="0">
        <references count="3">
          <reference field="8" count="1" selected="0">
            <x v="9"/>
          </reference>
          <reference field="12" count="1" selected="0">
            <x v="180"/>
          </reference>
          <reference field="41" count="1">
            <x v="106"/>
          </reference>
        </references>
      </pivotArea>
    </format>
    <format dxfId="3523">
      <pivotArea dataOnly="0" labelOnly="1" fieldPosition="0">
        <references count="3">
          <reference field="8" count="1" selected="0">
            <x v="10"/>
          </reference>
          <reference field="12" count="1" selected="0">
            <x v="110"/>
          </reference>
          <reference field="41" count="1">
            <x v="31"/>
          </reference>
        </references>
      </pivotArea>
    </format>
    <format dxfId="3522">
      <pivotArea dataOnly="0" labelOnly="1" fieldPosition="0">
        <references count="3">
          <reference field="8" count="1" selected="0">
            <x v="10"/>
          </reference>
          <reference field="12" count="1" selected="0">
            <x v="133"/>
          </reference>
          <reference field="41" count="1">
            <x v="64"/>
          </reference>
        </references>
      </pivotArea>
    </format>
    <format dxfId="3521">
      <pivotArea dataOnly="0" labelOnly="1" fieldPosition="0">
        <references count="3">
          <reference field="8" count="1" selected="0">
            <x v="10"/>
          </reference>
          <reference field="12" count="1" selected="0">
            <x v="193"/>
          </reference>
          <reference field="41" count="1">
            <x v="102"/>
          </reference>
        </references>
      </pivotArea>
    </format>
    <format dxfId="3520">
      <pivotArea dataOnly="0" labelOnly="1" fieldPosition="0">
        <references count="3">
          <reference field="8" count="1" selected="0">
            <x v="11"/>
          </reference>
          <reference field="12" count="1" selected="0">
            <x v="83"/>
          </reference>
          <reference field="41" count="1">
            <x v="64"/>
          </reference>
        </references>
      </pivotArea>
    </format>
    <format dxfId="3519">
      <pivotArea dataOnly="0" labelOnly="1" fieldPosition="0">
        <references count="3">
          <reference field="8" count="1" selected="0">
            <x v="11"/>
          </reference>
          <reference field="12" count="1" selected="0">
            <x v="90"/>
          </reference>
          <reference field="41" count="1">
            <x v="2"/>
          </reference>
        </references>
      </pivotArea>
    </format>
    <format dxfId="3518">
      <pivotArea dataOnly="0" labelOnly="1" fieldPosition="0">
        <references count="3">
          <reference field="8" count="1" selected="0">
            <x v="12"/>
          </reference>
          <reference field="12" count="1" selected="0">
            <x v="177"/>
          </reference>
          <reference field="41" count="1">
            <x v="2"/>
          </reference>
        </references>
      </pivotArea>
    </format>
    <format dxfId="3517">
      <pivotArea dataOnly="0" labelOnly="1" fieldPosition="0">
        <references count="3">
          <reference field="8" count="1" selected="0">
            <x v="13"/>
          </reference>
          <reference field="12" count="1" selected="0">
            <x v="159"/>
          </reference>
          <reference field="41" count="1">
            <x v="2"/>
          </reference>
        </references>
      </pivotArea>
    </format>
    <format dxfId="3516">
      <pivotArea dataOnly="0" labelOnly="1" fieldPosition="0">
        <references count="3">
          <reference field="8" count="1" selected="0">
            <x v="14"/>
          </reference>
          <reference field="12" count="1" selected="0">
            <x v="8"/>
          </reference>
          <reference field="41" count="1">
            <x v="111"/>
          </reference>
        </references>
      </pivotArea>
    </format>
    <format dxfId="3515">
      <pivotArea dataOnly="0" labelOnly="1" fieldPosition="0">
        <references count="3">
          <reference field="8" count="1" selected="0">
            <x v="14"/>
          </reference>
          <reference field="12" count="1" selected="0">
            <x v="21"/>
          </reference>
          <reference field="41" count="1">
            <x v="115"/>
          </reference>
        </references>
      </pivotArea>
    </format>
    <format dxfId="3514">
      <pivotArea dataOnly="0" labelOnly="1" fieldPosition="0">
        <references count="3">
          <reference field="8" count="1" selected="0">
            <x v="14"/>
          </reference>
          <reference field="12" count="1" selected="0">
            <x v="22"/>
          </reference>
          <reference field="41" count="1">
            <x v="113"/>
          </reference>
        </references>
      </pivotArea>
    </format>
    <format dxfId="3513">
      <pivotArea dataOnly="0" labelOnly="1" fieldPosition="0">
        <references count="3">
          <reference field="8" count="1" selected="0">
            <x v="14"/>
          </reference>
          <reference field="12" count="1" selected="0">
            <x v="25"/>
          </reference>
          <reference field="41" count="1">
            <x v="25"/>
          </reference>
        </references>
      </pivotArea>
    </format>
    <format dxfId="3512">
      <pivotArea dataOnly="0" labelOnly="1" fieldPosition="0">
        <references count="3">
          <reference field="8" count="1" selected="0">
            <x v="14"/>
          </reference>
          <reference field="12" count="1" selected="0">
            <x v="29"/>
          </reference>
          <reference field="41" count="1">
            <x v="115"/>
          </reference>
        </references>
      </pivotArea>
    </format>
    <format dxfId="3511">
      <pivotArea dataOnly="0" labelOnly="1" fieldPosition="0">
        <references count="3">
          <reference field="8" count="1" selected="0">
            <x v="14"/>
          </reference>
          <reference field="12" count="1" selected="0">
            <x v="46"/>
          </reference>
          <reference field="41" count="1">
            <x v="1"/>
          </reference>
        </references>
      </pivotArea>
    </format>
    <format dxfId="3510">
      <pivotArea dataOnly="0" labelOnly="1" fieldPosition="0">
        <references count="3">
          <reference field="8" count="1" selected="0">
            <x v="14"/>
          </reference>
          <reference field="12" count="1" selected="0">
            <x v="61"/>
          </reference>
          <reference field="41" count="1">
            <x v="40"/>
          </reference>
        </references>
      </pivotArea>
    </format>
    <format dxfId="3509">
      <pivotArea dataOnly="0" labelOnly="1" fieldPosition="0">
        <references count="3">
          <reference field="8" count="1" selected="0">
            <x v="14"/>
          </reference>
          <reference field="12" count="1" selected="0">
            <x v="100"/>
          </reference>
          <reference field="41" count="1">
            <x v="79"/>
          </reference>
        </references>
      </pivotArea>
    </format>
    <format dxfId="3508">
      <pivotArea dataOnly="0" labelOnly="1" fieldPosition="0">
        <references count="3">
          <reference field="8" count="1" selected="0">
            <x v="14"/>
          </reference>
          <reference field="12" count="1" selected="0">
            <x v="117"/>
          </reference>
          <reference field="41" count="1">
            <x v="105"/>
          </reference>
        </references>
      </pivotArea>
    </format>
    <format dxfId="3507">
      <pivotArea dataOnly="0" labelOnly="1" fieldPosition="0">
        <references count="3">
          <reference field="8" count="1" selected="0">
            <x v="14"/>
          </reference>
          <reference field="12" count="1" selected="0">
            <x v="118"/>
          </reference>
          <reference field="41" count="1">
            <x v="115"/>
          </reference>
        </references>
      </pivotArea>
    </format>
    <format dxfId="3506">
      <pivotArea dataOnly="0" labelOnly="1" fieldPosition="0">
        <references count="3">
          <reference field="8" count="1" selected="0">
            <x v="14"/>
          </reference>
          <reference field="12" count="1" selected="0">
            <x v="121"/>
          </reference>
          <reference field="41" count="1">
            <x v="70"/>
          </reference>
        </references>
      </pivotArea>
    </format>
    <format dxfId="3505">
      <pivotArea dataOnly="0" labelOnly="1" fieldPosition="0">
        <references count="3">
          <reference field="8" count="1" selected="0">
            <x v="14"/>
          </reference>
          <reference field="12" count="1" selected="0">
            <x v="124"/>
          </reference>
          <reference field="41" count="1">
            <x v="60"/>
          </reference>
        </references>
      </pivotArea>
    </format>
    <format dxfId="3504">
      <pivotArea dataOnly="0" labelOnly="1" fieldPosition="0">
        <references count="3">
          <reference field="8" count="1" selected="0">
            <x v="14"/>
          </reference>
          <reference field="12" count="1" selected="0">
            <x v="148"/>
          </reference>
          <reference field="41" count="1">
            <x v="110"/>
          </reference>
        </references>
      </pivotArea>
    </format>
    <format dxfId="3503">
      <pivotArea dataOnly="0" labelOnly="1" fieldPosition="0">
        <references count="3">
          <reference field="8" count="1" selected="0">
            <x v="14"/>
          </reference>
          <reference field="12" count="1" selected="0">
            <x v="168"/>
          </reference>
          <reference field="41" count="1">
            <x v="45"/>
          </reference>
        </references>
      </pivotArea>
    </format>
    <format dxfId="3502">
      <pivotArea dataOnly="0" labelOnly="1" fieldPosition="0">
        <references count="3">
          <reference field="8" count="1" selected="0">
            <x v="14"/>
          </reference>
          <reference field="12" count="1" selected="0">
            <x v="170"/>
          </reference>
          <reference field="41" count="1">
            <x v="33"/>
          </reference>
        </references>
      </pivotArea>
    </format>
    <format dxfId="3501">
      <pivotArea dataOnly="0" labelOnly="1" fieldPosition="0">
        <references count="3">
          <reference field="8" count="1" selected="0">
            <x v="14"/>
          </reference>
          <reference field="12" count="1" selected="0">
            <x v="176"/>
          </reference>
          <reference field="41" count="1">
            <x v="71"/>
          </reference>
        </references>
      </pivotArea>
    </format>
    <format dxfId="3500">
      <pivotArea dataOnly="0" labelOnly="1" fieldPosition="0">
        <references count="3">
          <reference field="8" count="1" selected="0">
            <x v="15"/>
          </reference>
          <reference field="12" count="1" selected="0">
            <x v="18"/>
          </reference>
          <reference field="41" count="1">
            <x v="2"/>
          </reference>
        </references>
      </pivotArea>
    </format>
    <format dxfId="3499">
      <pivotArea dataOnly="0" labelOnly="1" fieldPosition="0">
        <references count="3">
          <reference field="8" count="1" selected="0">
            <x v="15"/>
          </reference>
          <reference field="12" count="1" selected="0">
            <x v="19"/>
          </reference>
          <reference field="41" count="1">
            <x v="2"/>
          </reference>
        </references>
      </pivotArea>
    </format>
    <format dxfId="3498">
      <pivotArea dataOnly="0" labelOnly="1" fieldPosition="0">
        <references count="3">
          <reference field="8" count="1" selected="0">
            <x v="15"/>
          </reference>
          <reference field="12" count="1" selected="0">
            <x v="20"/>
          </reference>
          <reference field="41" count="1">
            <x v="19"/>
          </reference>
        </references>
      </pivotArea>
    </format>
    <format dxfId="3497">
      <pivotArea dataOnly="0" labelOnly="1" fieldPosition="0">
        <references count="3">
          <reference field="8" count="1" selected="0">
            <x v="15"/>
          </reference>
          <reference field="12" count="1" selected="0">
            <x v="23"/>
          </reference>
          <reference field="41" count="1">
            <x v="2"/>
          </reference>
        </references>
      </pivotArea>
    </format>
    <format dxfId="3496">
      <pivotArea dataOnly="0" labelOnly="1" fieldPosition="0">
        <references count="3">
          <reference field="8" count="1" selected="0">
            <x v="15"/>
          </reference>
          <reference field="12" count="1" selected="0">
            <x v="114"/>
          </reference>
          <reference field="41" count="1">
            <x v="2"/>
          </reference>
        </references>
      </pivotArea>
    </format>
    <format dxfId="3495">
      <pivotArea dataOnly="0" labelOnly="1" fieldPosition="0">
        <references count="3">
          <reference field="8" count="1" selected="0">
            <x v="15"/>
          </reference>
          <reference field="12" count="1" selected="0">
            <x v="115"/>
          </reference>
          <reference field="41" count="1">
            <x v="64"/>
          </reference>
        </references>
      </pivotArea>
    </format>
    <format dxfId="3494">
      <pivotArea dataOnly="0" labelOnly="1" fieldPosition="0">
        <references count="3">
          <reference field="8" count="1" selected="0">
            <x v="15"/>
          </reference>
          <reference field="12" count="1" selected="0">
            <x v="127"/>
          </reference>
          <reference field="41" count="1">
            <x v="2"/>
          </reference>
        </references>
      </pivotArea>
    </format>
    <format dxfId="3493">
      <pivotArea dataOnly="0" labelOnly="1" fieldPosition="0">
        <references count="3">
          <reference field="8" count="1" selected="0">
            <x v="15"/>
          </reference>
          <reference field="12" count="1" selected="0">
            <x v="134"/>
          </reference>
          <reference field="41" count="1">
            <x v="2"/>
          </reference>
        </references>
      </pivotArea>
    </format>
    <format dxfId="3492">
      <pivotArea dataOnly="0" labelOnly="1" fieldPosition="0">
        <references count="3">
          <reference field="8" count="1" selected="0">
            <x v="15"/>
          </reference>
          <reference field="12" count="1" selected="0">
            <x v="135"/>
          </reference>
          <reference field="41" count="1">
            <x v="2"/>
          </reference>
        </references>
      </pivotArea>
    </format>
    <format dxfId="3491">
      <pivotArea dataOnly="0" labelOnly="1" fieldPosition="0">
        <references count="3">
          <reference field="8" count="1" selected="0">
            <x v="15"/>
          </reference>
          <reference field="12" count="1" selected="0">
            <x v="153"/>
          </reference>
          <reference field="41" count="1">
            <x v="2"/>
          </reference>
        </references>
      </pivotArea>
    </format>
    <format dxfId="3490">
      <pivotArea dataOnly="0" labelOnly="1" fieldPosition="0">
        <references count="3">
          <reference field="8" count="1" selected="0">
            <x v="15"/>
          </reference>
          <reference field="12" count="1" selected="0">
            <x v="154"/>
          </reference>
          <reference field="41" count="1">
            <x v="2"/>
          </reference>
        </references>
      </pivotArea>
    </format>
    <format dxfId="3489">
      <pivotArea dataOnly="0" labelOnly="1" fieldPosition="0">
        <references count="3">
          <reference field="8" count="1" selected="0">
            <x v="15"/>
          </reference>
          <reference field="12" count="1" selected="0">
            <x v="155"/>
          </reference>
          <reference field="41" count="1">
            <x v="2"/>
          </reference>
        </references>
      </pivotArea>
    </format>
    <format dxfId="3488">
      <pivotArea dataOnly="0" labelOnly="1" fieldPosition="0">
        <references count="3">
          <reference field="8" count="1" selected="0">
            <x v="15"/>
          </reference>
          <reference field="12" count="1" selected="0">
            <x v="199"/>
          </reference>
          <reference field="41" count="1">
            <x v="64"/>
          </reference>
        </references>
      </pivotArea>
    </format>
    <format dxfId="3487">
      <pivotArea dataOnly="0" labelOnly="1" fieldPosition="0">
        <references count="3">
          <reference field="8" count="1" selected="0">
            <x v="15"/>
          </reference>
          <reference field="12" count="1" selected="0">
            <x v="203"/>
          </reference>
          <reference field="41" count="1">
            <x v="64"/>
          </reference>
        </references>
      </pivotArea>
    </format>
    <format dxfId="3486">
      <pivotArea dataOnly="0" labelOnly="1" fieldPosition="0">
        <references count="3">
          <reference field="8" count="1" selected="0">
            <x v="16"/>
          </reference>
          <reference field="12" count="1" selected="0">
            <x v="0"/>
          </reference>
          <reference field="41" count="1">
            <x v="101"/>
          </reference>
        </references>
      </pivotArea>
    </format>
    <format dxfId="3485">
      <pivotArea dataOnly="0" labelOnly="1" fieldPosition="0">
        <references count="3">
          <reference field="8" count="1" selected="0">
            <x v="16"/>
          </reference>
          <reference field="12" count="1" selected="0">
            <x v="2"/>
          </reference>
          <reference field="41" count="1">
            <x v="58"/>
          </reference>
        </references>
      </pivotArea>
    </format>
    <format dxfId="3484">
      <pivotArea dataOnly="0" labelOnly="1" fieldPosition="0">
        <references count="3">
          <reference field="8" count="1" selected="0">
            <x v="16"/>
          </reference>
          <reference field="12" count="1" selected="0">
            <x v="10"/>
          </reference>
          <reference field="41" count="1">
            <x v="82"/>
          </reference>
        </references>
      </pivotArea>
    </format>
    <format dxfId="3483">
      <pivotArea dataOnly="0" labelOnly="1" fieldPosition="0">
        <references count="3">
          <reference field="8" count="1" selected="0">
            <x v="16"/>
          </reference>
          <reference field="12" count="1" selected="0">
            <x v="11"/>
          </reference>
          <reference field="41" count="1">
            <x v="107"/>
          </reference>
        </references>
      </pivotArea>
    </format>
    <format dxfId="3482">
      <pivotArea dataOnly="0" labelOnly="1" fieldPosition="0">
        <references count="3">
          <reference field="8" count="1" selected="0">
            <x v="16"/>
          </reference>
          <reference field="12" count="1" selected="0">
            <x v="73"/>
          </reference>
          <reference field="41" count="1">
            <x v="54"/>
          </reference>
        </references>
      </pivotArea>
    </format>
    <format dxfId="3481">
      <pivotArea dataOnly="0" labelOnly="1" fieldPosition="0">
        <references count="3">
          <reference field="8" count="1" selected="0">
            <x v="16"/>
          </reference>
          <reference field="12" count="1" selected="0">
            <x v="74"/>
          </reference>
          <reference field="41" count="1">
            <x v="54"/>
          </reference>
        </references>
      </pivotArea>
    </format>
    <format dxfId="3480">
      <pivotArea dataOnly="0" labelOnly="1" fieldPosition="0">
        <references count="3">
          <reference field="8" count="1" selected="0">
            <x v="16"/>
          </reference>
          <reference field="12" count="1" selected="0">
            <x v="75"/>
          </reference>
          <reference field="41" count="1">
            <x v="16"/>
          </reference>
        </references>
      </pivotArea>
    </format>
    <format dxfId="3479">
      <pivotArea dataOnly="0" labelOnly="1" fieldPosition="0">
        <references count="3">
          <reference field="8" count="1" selected="0">
            <x v="17"/>
          </reference>
          <reference field="12" count="1" selected="0">
            <x v="99"/>
          </reference>
          <reference field="41" count="1">
            <x v="64"/>
          </reference>
        </references>
      </pivotArea>
    </format>
    <format dxfId="3478">
      <pivotArea dataOnly="0" labelOnly="1" fieldPosition="0">
        <references count="3">
          <reference field="8" count="1" selected="0">
            <x v="17"/>
          </reference>
          <reference field="12" count="1" selected="0">
            <x v="187"/>
          </reference>
          <reference field="41" count="1">
            <x v="38"/>
          </reference>
        </references>
      </pivotArea>
    </format>
    <format dxfId="3477">
      <pivotArea dataOnly="0" labelOnly="1" fieldPosition="0">
        <references count="3">
          <reference field="8" count="1" selected="0">
            <x v="17"/>
          </reference>
          <reference field="12" count="1" selected="0">
            <x v="211"/>
          </reference>
          <reference field="41" count="1">
            <x v="0"/>
          </reference>
        </references>
      </pivotArea>
    </format>
    <format dxfId="3476">
      <pivotArea dataOnly="0" labelOnly="1" fieldPosition="0">
        <references count="3">
          <reference field="8" count="1" selected="0">
            <x v="18"/>
          </reference>
          <reference field="12" count="1" selected="0">
            <x v="26"/>
          </reference>
          <reference field="41" count="1">
            <x v="2"/>
          </reference>
        </references>
      </pivotArea>
    </format>
    <format dxfId="3475">
      <pivotArea dataOnly="0" labelOnly="1" fieldPosition="0">
        <references count="3">
          <reference field="8" count="1" selected="0">
            <x v="18"/>
          </reference>
          <reference field="12" count="1" selected="0">
            <x v="84"/>
          </reference>
          <reference field="41" count="1">
            <x v="78"/>
          </reference>
        </references>
      </pivotArea>
    </format>
    <format dxfId="3474">
      <pivotArea dataOnly="0" labelOnly="1" fieldPosition="0">
        <references count="3">
          <reference field="8" count="1" selected="0">
            <x v="19"/>
          </reference>
          <reference field="12" count="1" selected="0">
            <x v="17"/>
          </reference>
          <reference field="41" count="1">
            <x v="64"/>
          </reference>
        </references>
      </pivotArea>
    </format>
    <format dxfId="3473">
      <pivotArea dataOnly="0" labelOnly="1" fieldPosition="0">
        <references count="3">
          <reference field="8" count="1" selected="0">
            <x v="19"/>
          </reference>
          <reference field="12" count="1" selected="0">
            <x v="47"/>
          </reference>
          <reference field="41" count="1">
            <x v="118"/>
          </reference>
        </references>
      </pivotArea>
    </format>
    <format dxfId="3472">
      <pivotArea dataOnly="0" labelOnly="1" fieldPosition="0">
        <references count="3">
          <reference field="8" count="1" selected="0">
            <x v="19"/>
          </reference>
          <reference field="12" count="1" selected="0">
            <x v="48"/>
          </reference>
          <reference field="41" count="1">
            <x v="119"/>
          </reference>
        </references>
      </pivotArea>
    </format>
    <format dxfId="3471">
      <pivotArea dataOnly="0" labelOnly="1" fieldPosition="0">
        <references count="3">
          <reference field="8" count="1" selected="0">
            <x v="20"/>
          </reference>
          <reference field="12" count="1" selected="0">
            <x v="1"/>
          </reference>
          <reference field="41" count="1">
            <x v="112"/>
          </reference>
        </references>
      </pivotArea>
    </format>
    <format dxfId="3470">
      <pivotArea dataOnly="0" labelOnly="1" fieldPosition="0">
        <references count="3">
          <reference field="8" count="1" selected="0">
            <x v="20"/>
          </reference>
          <reference field="12" count="1" selected="0">
            <x v="16"/>
          </reference>
          <reference field="41" count="1">
            <x v="64"/>
          </reference>
        </references>
      </pivotArea>
    </format>
    <format dxfId="3469">
      <pivotArea dataOnly="0" labelOnly="1" fieldPosition="0">
        <references count="3">
          <reference field="8" count="1" selected="0">
            <x v="20"/>
          </reference>
          <reference field="12" count="1" selected="0">
            <x v="60"/>
          </reference>
          <reference field="41" count="1">
            <x v="96"/>
          </reference>
        </references>
      </pivotArea>
    </format>
    <format dxfId="3468">
      <pivotArea dataOnly="0" labelOnly="1" fieldPosition="0">
        <references count="3">
          <reference field="8" count="1" selected="0">
            <x v="20"/>
          </reference>
          <reference field="12" count="1" selected="0">
            <x v="125"/>
          </reference>
          <reference field="41" count="1">
            <x v="84"/>
          </reference>
        </references>
      </pivotArea>
    </format>
    <format dxfId="3467">
      <pivotArea dataOnly="0" labelOnly="1" fieldPosition="0">
        <references count="3">
          <reference field="8" count="1" selected="0">
            <x v="20"/>
          </reference>
          <reference field="12" count="1" selected="0">
            <x v="126"/>
          </reference>
          <reference field="41" count="1">
            <x v="89"/>
          </reference>
        </references>
      </pivotArea>
    </format>
    <format dxfId="3466">
      <pivotArea dataOnly="0" labelOnly="1" fieldPosition="0">
        <references count="3">
          <reference field="8" count="1" selected="0">
            <x v="21"/>
          </reference>
          <reference field="12" count="1" selected="0">
            <x v="27"/>
          </reference>
          <reference field="41" count="1">
            <x v="58"/>
          </reference>
        </references>
      </pivotArea>
    </format>
    <format dxfId="3465">
      <pivotArea dataOnly="0" labelOnly="1" fieldPosition="0">
        <references count="3">
          <reference field="8" count="1" selected="0">
            <x v="21"/>
          </reference>
          <reference field="12" count="1" selected="0">
            <x v="68"/>
          </reference>
          <reference field="41" count="1">
            <x v="28"/>
          </reference>
        </references>
      </pivotArea>
    </format>
    <format dxfId="3464">
      <pivotArea dataOnly="0" labelOnly="1" fieldPosition="0">
        <references count="3">
          <reference field="8" count="1" selected="0">
            <x v="21"/>
          </reference>
          <reference field="12" count="1" selected="0">
            <x v="94"/>
          </reference>
          <reference field="41" count="1">
            <x v="27"/>
          </reference>
        </references>
      </pivotArea>
    </format>
    <format dxfId="3463">
      <pivotArea dataOnly="0" labelOnly="1" fieldPosition="0">
        <references count="3">
          <reference field="8" count="1" selected="0">
            <x v="21"/>
          </reference>
          <reference field="12" count="1" selected="0">
            <x v="132"/>
          </reference>
          <reference field="41" count="1">
            <x v="10"/>
          </reference>
        </references>
      </pivotArea>
    </format>
    <format dxfId="3462">
      <pivotArea dataOnly="0" labelOnly="1" fieldPosition="0">
        <references count="3">
          <reference field="8" count="1" selected="0">
            <x v="22"/>
          </reference>
          <reference field="12" count="1" selected="0">
            <x v="97"/>
          </reference>
          <reference field="41" count="1">
            <x v="55"/>
          </reference>
        </references>
      </pivotArea>
    </format>
    <format dxfId="3461">
      <pivotArea dataOnly="0" labelOnly="1" fieldPosition="0">
        <references count="3">
          <reference field="8" count="1" selected="0">
            <x v="22"/>
          </reference>
          <reference field="12" count="1" selected="0">
            <x v="196"/>
          </reference>
          <reference field="41" count="1">
            <x v="48"/>
          </reference>
        </references>
      </pivotArea>
    </format>
    <format dxfId="3460">
      <pivotArea dataOnly="0" labelOnly="1" fieldPosition="0">
        <references count="3">
          <reference field="8" count="1" selected="0">
            <x v="23"/>
          </reference>
          <reference field="12" count="1" selected="0">
            <x v="85"/>
          </reference>
          <reference field="41" count="1">
            <x v="64"/>
          </reference>
        </references>
      </pivotArea>
    </format>
    <format dxfId="3459">
      <pivotArea dataOnly="0" labelOnly="1" fieldPosition="0">
        <references count="3">
          <reference field="8" count="1" selected="0">
            <x v="23"/>
          </reference>
          <reference field="12" count="1" selected="0">
            <x v="93"/>
          </reference>
          <reference field="41" count="1">
            <x v="2"/>
          </reference>
        </references>
      </pivotArea>
    </format>
    <format dxfId="3458">
      <pivotArea dataOnly="0" labelOnly="1" fieldPosition="0">
        <references count="3">
          <reference field="8" count="1" selected="0">
            <x v="23"/>
          </reference>
          <reference field="12" count="1" selected="0">
            <x v="96"/>
          </reference>
          <reference field="41" count="1">
            <x v="76"/>
          </reference>
        </references>
      </pivotArea>
    </format>
    <format dxfId="3457">
      <pivotArea dataOnly="0" labelOnly="1" fieldPosition="0">
        <references count="3">
          <reference field="8" count="1" selected="0">
            <x v="23"/>
          </reference>
          <reference field="12" count="1" selected="0">
            <x v="98"/>
          </reference>
          <reference field="41" count="1">
            <x v="2"/>
          </reference>
        </references>
      </pivotArea>
    </format>
    <format dxfId="3456">
      <pivotArea dataOnly="0" labelOnly="1" fieldPosition="0">
        <references count="3">
          <reference field="8" count="1" selected="0">
            <x v="23"/>
          </reference>
          <reference field="12" count="1" selected="0">
            <x v="101"/>
          </reference>
          <reference field="41" count="1">
            <x v="23"/>
          </reference>
        </references>
      </pivotArea>
    </format>
    <format dxfId="3455">
      <pivotArea dataOnly="0" labelOnly="1" fieldPosition="0">
        <references count="3">
          <reference field="8" count="1" selected="0">
            <x v="23"/>
          </reference>
          <reference field="12" count="1" selected="0">
            <x v="102"/>
          </reference>
          <reference field="41" count="1">
            <x v="44"/>
          </reference>
        </references>
      </pivotArea>
    </format>
    <format dxfId="3454">
      <pivotArea dataOnly="0" labelOnly="1" fieldPosition="0">
        <references count="3">
          <reference field="8" count="1" selected="0">
            <x v="23"/>
          </reference>
          <reference field="12" count="1" selected="0">
            <x v="103"/>
          </reference>
          <reference field="41" count="1">
            <x v="81"/>
          </reference>
        </references>
      </pivotArea>
    </format>
    <format dxfId="3453">
      <pivotArea dataOnly="0" labelOnly="1" fieldPosition="0">
        <references count="3">
          <reference field="8" count="1" selected="0">
            <x v="23"/>
          </reference>
          <reference field="12" count="1" selected="0">
            <x v="104"/>
          </reference>
          <reference field="41" count="1">
            <x v="36"/>
          </reference>
        </references>
      </pivotArea>
    </format>
    <format dxfId="3452">
      <pivotArea dataOnly="0" labelOnly="1" fieldPosition="0">
        <references count="3">
          <reference field="8" count="1" selected="0">
            <x v="23"/>
          </reference>
          <reference field="12" count="1" selected="0">
            <x v="111"/>
          </reference>
          <reference field="41" count="1">
            <x v="18"/>
          </reference>
        </references>
      </pivotArea>
    </format>
    <format dxfId="3451">
      <pivotArea dataOnly="0" labelOnly="1" fieldPosition="0">
        <references count="3">
          <reference field="8" count="1" selected="0">
            <x v="23"/>
          </reference>
          <reference field="12" count="1" selected="0">
            <x v="112"/>
          </reference>
          <reference field="41" count="1">
            <x v="24"/>
          </reference>
        </references>
      </pivotArea>
    </format>
    <format dxfId="3450">
      <pivotArea dataOnly="0" labelOnly="1" fieldPosition="0">
        <references count="3">
          <reference field="8" count="1" selected="0">
            <x v="23"/>
          </reference>
          <reference field="12" count="1" selected="0">
            <x v="113"/>
          </reference>
          <reference field="41" count="1">
            <x v="11"/>
          </reference>
        </references>
      </pivotArea>
    </format>
    <format dxfId="3449">
      <pivotArea dataOnly="0" labelOnly="1" fieldPosition="0">
        <references count="3">
          <reference field="8" count="1" selected="0">
            <x v="23"/>
          </reference>
          <reference field="12" count="1" selected="0">
            <x v="131"/>
          </reference>
          <reference field="41" count="1">
            <x v="2"/>
          </reference>
        </references>
      </pivotArea>
    </format>
    <format dxfId="3448">
      <pivotArea dataOnly="0" labelOnly="1" fieldPosition="0">
        <references count="3">
          <reference field="8" count="1" selected="0">
            <x v="23"/>
          </reference>
          <reference field="12" count="1" selected="0">
            <x v="138"/>
          </reference>
          <reference field="41" count="1">
            <x v="9"/>
          </reference>
        </references>
      </pivotArea>
    </format>
    <format dxfId="3447">
      <pivotArea dataOnly="0" labelOnly="1" fieldPosition="0">
        <references count="3">
          <reference field="8" count="1" selected="0">
            <x v="23"/>
          </reference>
          <reference field="12" count="1" selected="0">
            <x v="149"/>
          </reference>
          <reference field="41" count="1">
            <x v="86"/>
          </reference>
        </references>
      </pivotArea>
    </format>
    <format dxfId="3446">
      <pivotArea dataOnly="0" labelOnly="1" fieldPosition="0">
        <references count="3">
          <reference field="8" count="1" selected="0">
            <x v="23"/>
          </reference>
          <reference field="12" count="1" selected="0">
            <x v="160"/>
          </reference>
          <reference field="41" count="1">
            <x v="2"/>
          </reference>
        </references>
      </pivotArea>
    </format>
    <format dxfId="3445">
      <pivotArea dataOnly="0" labelOnly="1" fieldPosition="0">
        <references count="3">
          <reference field="8" count="1" selected="0">
            <x v="23"/>
          </reference>
          <reference field="12" count="1" selected="0">
            <x v="186"/>
          </reference>
          <reference field="41" count="1">
            <x v="7"/>
          </reference>
        </references>
      </pivotArea>
    </format>
    <format dxfId="3444">
      <pivotArea dataOnly="0" labelOnly="1" fieldPosition="0">
        <references count="3">
          <reference field="8" count="1" selected="0">
            <x v="23"/>
          </reference>
          <reference field="12" count="1" selected="0">
            <x v="218"/>
          </reference>
          <reference field="41" count="1">
            <x v="21"/>
          </reference>
        </references>
      </pivotArea>
    </format>
    <format dxfId="3443">
      <pivotArea dataOnly="0" labelOnly="1" fieldPosition="0">
        <references count="3">
          <reference field="8" count="1" selected="0">
            <x v="24"/>
          </reference>
          <reference field="12" count="1" selected="0">
            <x v="62"/>
          </reference>
          <reference field="41" count="1">
            <x v="83"/>
          </reference>
        </references>
      </pivotArea>
    </format>
    <format dxfId="3442">
      <pivotArea dataOnly="0" labelOnly="1" fieldPosition="0">
        <references count="3">
          <reference field="8" count="1" selected="0">
            <x v="24"/>
          </reference>
          <reference field="12" count="1" selected="0">
            <x v="65"/>
          </reference>
          <reference field="41" count="1">
            <x v="87"/>
          </reference>
        </references>
      </pivotArea>
    </format>
    <format dxfId="3441">
      <pivotArea dataOnly="0" labelOnly="1" fieldPosition="0">
        <references count="3">
          <reference field="8" count="1" selected="0">
            <x v="24"/>
          </reference>
          <reference field="12" count="1" selected="0">
            <x v="139"/>
          </reference>
          <reference field="41" count="1">
            <x v="56"/>
          </reference>
        </references>
      </pivotArea>
    </format>
    <format dxfId="3440">
      <pivotArea dataOnly="0" labelOnly="1" fieldPosition="0">
        <references count="3">
          <reference field="8" count="1" selected="0">
            <x v="24"/>
          </reference>
          <reference field="12" count="1" selected="0">
            <x v="144"/>
          </reference>
          <reference field="41" count="1">
            <x v="20"/>
          </reference>
        </references>
      </pivotArea>
    </format>
    <format dxfId="3439">
      <pivotArea dataOnly="0" labelOnly="1" fieldPosition="0">
        <references count="3">
          <reference field="8" count="1" selected="0">
            <x v="24"/>
          </reference>
          <reference field="12" count="1" selected="0">
            <x v="156"/>
          </reference>
          <reference field="41" count="1">
            <x v="120"/>
          </reference>
        </references>
      </pivotArea>
    </format>
    <format dxfId="3438">
      <pivotArea dataOnly="0" labelOnly="1" fieldPosition="0">
        <references count="3">
          <reference field="8" count="1" selected="0">
            <x v="24"/>
          </reference>
          <reference field="12" count="1" selected="0">
            <x v="188"/>
          </reference>
          <reference field="41" count="1">
            <x v="92"/>
          </reference>
        </references>
      </pivotArea>
    </format>
    <format dxfId="3437">
      <pivotArea dataOnly="0" labelOnly="1" fieldPosition="0">
        <references count="3">
          <reference field="8" count="1" selected="0">
            <x v="24"/>
          </reference>
          <reference field="12" count="1" selected="0">
            <x v="198"/>
          </reference>
          <reference field="41" count="1">
            <x v="100"/>
          </reference>
        </references>
      </pivotArea>
    </format>
    <format dxfId="3436">
      <pivotArea dataOnly="0" labelOnly="1" fieldPosition="0">
        <references count="3">
          <reference field="8" count="1" selected="0">
            <x v="25"/>
          </reference>
          <reference field="12" count="1" selected="0">
            <x v="145"/>
          </reference>
          <reference field="41" count="1">
            <x v="17"/>
          </reference>
        </references>
      </pivotArea>
    </format>
    <format dxfId="3435">
      <pivotArea dataOnly="0" labelOnly="1" fieldPosition="0">
        <references count="3">
          <reference field="8" count="1" selected="0">
            <x v="26"/>
          </reference>
          <reference field="12" count="1" selected="0">
            <x v="201"/>
          </reference>
          <reference field="41" count="1">
            <x v="62"/>
          </reference>
        </references>
      </pivotArea>
    </format>
    <format dxfId="3434">
      <pivotArea dataOnly="0" labelOnly="1" fieldPosition="0">
        <references count="3">
          <reference field="8" count="1" selected="0">
            <x v="27"/>
          </reference>
          <reference field="12" count="1" selected="0">
            <x v="119"/>
          </reference>
          <reference field="41" count="1">
            <x v="116"/>
          </reference>
        </references>
      </pivotArea>
    </format>
    <format dxfId="3433">
      <pivotArea dataOnly="0" labelOnly="1" fieldPosition="0">
        <references count="3">
          <reference field="8" count="1" selected="0">
            <x v="27"/>
          </reference>
          <reference field="12" count="1" selected="0">
            <x v="178"/>
          </reference>
          <reference field="41" count="1">
            <x v="105"/>
          </reference>
        </references>
      </pivotArea>
    </format>
    <format dxfId="3432">
      <pivotArea dataOnly="0" labelOnly="1" fieldPosition="0">
        <references count="3">
          <reference field="8" count="1" selected="0">
            <x v="27"/>
          </reference>
          <reference field="12" count="1" selected="0">
            <x v="179"/>
          </reference>
          <reference field="41" count="1">
            <x v="110"/>
          </reference>
        </references>
      </pivotArea>
    </format>
    <format dxfId="3431">
      <pivotArea dataOnly="0" labelOnly="1" fieldPosition="0">
        <references count="3">
          <reference field="8" count="1" selected="0">
            <x v="29"/>
          </reference>
          <reference field="12" count="1" selected="0">
            <x v="106"/>
          </reference>
          <reference field="41" count="1">
            <x v="95"/>
          </reference>
        </references>
      </pivotArea>
    </format>
    <format dxfId="3430">
      <pivotArea dataOnly="0" labelOnly="1" fieldPosition="0">
        <references count="3">
          <reference field="8" count="1" selected="0">
            <x v="30"/>
          </reference>
          <reference field="12" count="1" selected="0">
            <x v="41"/>
          </reference>
          <reference field="41" count="1">
            <x v="2"/>
          </reference>
        </references>
      </pivotArea>
    </format>
    <format dxfId="3429">
      <pivotArea dataOnly="0" labelOnly="1" fieldPosition="0">
        <references count="3">
          <reference field="8" count="1" selected="0">
            <x v="30"/>
          </reference>
          <reference field="12" count="1" selected="0">
            <x v="54"/>
          </reference>
          <reference field="41" count="1">
            <x v="2"/>
          </reference>
        </references>
      </pivotArea>
    </format>
    <format dxfId="3428">
      <pivotArea dataOnly="0" labelOnly="1" fieldPosition="0">
        <references count="3">
          <reference field="8" count="1" selected="0">
            <x v="33"/>
          </reference>
          <reference field="12" count="1" selected="0">
            <x v="3"/>
          </reference>
          <reference field="41" count="1">
            <x v="41"/>
          </reference>
        </references>
      </pivotArea>
    </format>
    <format dxfId="3427">
      <pivotArea dataOnly="0" labelOnly="1" fieldPosition="0">
        <references count="3">
          <reference field="8" count="1" selected="0">
            <x v="33"/>
          </reference>
          <reference field="12" count="1" selected="0">
            <x v="161"/>
          </reference>
          <reference field="41" count="1">
            <x v="59"/>
          </reference>
        </references>
      </pivotArea>
    </format>
    <format dxfId="3426">
      <pivotArea dataOnly="0" labelOnly="1" fieldPosition="0">
        <references count="3">
          <reference field="8" count="1" selected="0">
            <x v="34"/>
          </reference>
          <reference field="12" count="1" selected="0">
            <x v="137"/>
          </reference>
          <reference field="41" count="1">
            <x v="2"/>
          </reference>
        </references>
      </pivotArea>
    </format>
    <format dxfId="3425">
      <pivotArea dataOnly="0" labelOnly="1" fieldPosition="0">
        <references count="3">
          <reference field="8" count="1" selected="0">
            <x v="34"/>
          </reference>
          <reference field="12" count="1" selected="0">
            <x v="217"/>
          </reference>
          <reference field="41" count="1">
            <x v="2"/>
          </reference>
        </references>
      </pivotArea>
    </format>
    <format dxfId="3424">
      <pivotArea dataOnly="0" labelOnly="1" fieldPosition="0">
        <references count="3">
          <reference field="8" count="1" selected="0">
            <x v="35"/>
          </reference>
          <reference field="12" count="1" selected="0">
            <x v="123"/>
          </reference>
          <reference field="41" count="1">
            <x v="90"/>
          </reference>
        </references>
      </pivotArea>
    </format>
    <format dxfId="3423">
      <pivotArea dataOnly="0" labelOnly="1" fieldPosition="0">
        <references count="3">
          <reference field="8" count="1" selected="0">
            <x v="35"/>
          </reference>
          <reference field="12" count="1" selected="0">
            <x v="175"/>
          </reference>
          <reference field="41" count="1">
            <x v="15"/>
          </reference>
        </references>
      </pivotArea>
    </format>
    <format dxfId="3422">
      <pivotArea dataOnly="0" labelOnly="1" fieldPosition="0">
        <references count="3">
          <reference field="8" count="1" selected="0">
            <x v="36"/>
          </reference>
          <reference field="12" count="1" selected="0">
            <x v="5"/>
          </reference>
          <reference field="41" count="1">
            <x v="94"/>
          </reference>
        </references>
      </pivotArea>
    </format>
    <format dxfId="3421">
      <pivotArea dataOnly="0" labelOnly="1" fieldPosition="0">
        <references count="3">
          <reference field="8" count="1" selected="0">
            <x v="36"/>
          </reference>
          <reference field="12" count="1" selected="0">
            <x v="6"/>
          </reference>
          <reference field="41" count="1">
            <x v="85"/>
          </reference>
        </references>
      </pivotArea>
    </format>
    <format dxfId="3420">
      <pivotArea dataOnly="0" labelOnly="1" fieldPosition="0">
        <references count="3">
          <reference field="8" count="1" selected="0">
            <x v="36"/>
          </reference>
          <reference field="12" count="1" selected="0">
            <x v="7"/>
          </reference>
          <reference field="41" count="1">
            <x v="64"/>
          </reference>
        </references>
      </pivotArea>
    </format>
    <format dxfId="3419">
      <pivotArea dataOnly="0" labelOnly="1" fieldPosition="0">
        <references count="3">
          <reference field="8" count="1" selected="0">
            <x v="36"/>
          </reference>
          <reference field="12" count="1" selected="0">
            <x v="9"/>
          </reference>
          <reference field="41" count="1">
            <x v="61"/>
          </reference>
        </references>
      </pivotArea>
    </format>
    <format dxfId="3418">
      <pivotArea dataOnly="0" labelOnly="1" fieldPosition="0">
        <references count="3">
          <reference field="8" count="1" selected="0">
            <x v="36"/>
          </reference>
          <reference field="12" count="1" selected="0">
            <x v="43"/>
          </reference>
          <reference field="41" count="1">
            <x v="108"/>
          </reference>
        </references>
      </pivotArea>
    </format>
    <format dxfId="3417">
      <pivotArea dataOnly="0" labelOnly="1" fieldPosition="0">
        <references count="3">
          <reference field="8" count="1" selected="0">
            <x v="36"/>
          </reference>
          <reference field="12" count="1" selected="0">
            <x v="108"/>
          </reference>
          <reference field="41" count="1">
            <x v="34"/>
          </reference>
        </references>
      </pivotArea>
    </format>
    <format dxfId="3416">
      <pivotArea dataOnly="0" labelOnly="1" fieldPosition="0">
        <references count="3">
          <reference field="8" count="1" selected="0">
            <x v="36"/>
          </reference>
          <reference field="12" count="1" selected="0">
            <x v="116"/>
          </reference>
          <reference field="41" count="1">
            <x v="39"/>
          </reference>
        </references>
      </pivotArea>
    </format>
    <format dxfId="3415">
      <pivotArea dataOnly="0" labelOnly="1" fieldPosition="0">
        <references count="3">
          <reference field="8" count="1" selected="0">
            <x v="36"/>
          </reference>
          <reference field="12" count="1" selected="0">
            <x v="190"/>
          </reference>
          <reference field="41" count="1">
            <x v="2"/>
          </reference>
        </references>
      </pivotArea>
    </format>
    <format dxfId="3414">
      <pivotArea dataOnly="0" labelOnly="1" fieldPosition="0">
        <references count="3">
          <reference field="8" count="1" selected="0">
            <x v="36"/>
          </reference>
          <reference field="12" count="1" selected="0">
            <x v="191"/>
          </reference>
          <reference field="41" count="1">
            <x v="63"/>
          </reference>
        </references>
      </pivotArea>
    </format>
    <format dxfId="3413">
      <pivotArea dataOnly="0" labelOnly="1" fieldPosition="0">
        <references count="3">
          <reference field="8" count="1" selected="0">
            <x v="36"/>
          </reference>
          <reference field="12" count="1" selected="0">
            <x v="192"/>
          </reference>
          <reference field="41" count="1">
            <x v="109"/>
          </reference>
        </references>
      </pivotArea>
    </format>
    <format dxfId="3412">
      <pivotArea dataOnly="0" labelOnly="1" fieldPosition="0">
        <references count="3">
          <reference field="8" count="1" selected="0">
            <x v="36"/>
          </reference>
          <reference field="12" count="1" selected="0">
            <x v="227"/>
          </reference>
          <reference field="41" count="1">
            <x v="64"/>
          </reference>
        </references>
      </pivotArea>
    </format>
    <format dxfId="3411">
      <pivotArea dataOnly="0" labelOnly="1" fieldPosition="0">
        <references count="3">
          <reference field="8" count="1" selected="0">
            <x v="37"/>
          </reference>
          <reference field="12" count="1" selected="0">
            <x v="210"/>
          </reference>
          <reference field="41" count="1">
            <x v="46"/>
          </reference>
        </references>
      </pivotArea>
    </format>
    <format dxfId="3410">
      <pivotArea dataOnly="0" labelOnly="1" fieldPosition="0">
        <references count="1">
          <reference field="8" count="1">
            <x v="0"/>
          </reference>
        </references>
      </pivotArea>
    </format>
    <format dxfId="3409">
      <pivotArea dataOnly="0" labelOnly="1" fieldPosition="0">
        <references count="1">
          <reference field="8" count="1">
            <x v="1"/>
          </reference>
        </references>
      </pivotArea>
    </format>
    <format dxfId="3408">
      <pivotArea dataOnly="0" outline="0" fieldPosition="0">
        <references count="1">
          <reference field="8" count="1">
            <x v="3"/>
          </reference>
        </references>
      </pivotArea>
    </format>
    <format dxfId="3407">
      <pivotArea dataOnly="0" labelOnly="1" fieldPosition="0">
        <references count="1">
          <reference field="8" count="1">
            <x v="5"/>
          </reference>
        </references>
      </pivotArea>
    </format>
    <format dxfId="3406">
      <pivotArea dataOnly="0" outline="0" fieldPosition="0">
        <references count="1">
          <reference field="8" count="1">
            <x v="8"/>
          </reference>
        </references>
      </pivotArea>
    </format>
    <format dxfId="3405">
      <pivotArea dataOnly="0" outline="0" fieldPosition="0">
        <references count="1">
          <reference field="8" count="1">
            <x v="10"/>
          </reference>
        </references>
      </pivotArea>
    </format>
    <format dxfId="3404">
      <pivotArea dataOnly="0" labelOnly="1" fieldPosition="0">
        <references count="1">
          <reference field="8" count="1">
            <x v="12"/>
          </reference>
        </references>
      </pivotArea>
    </format>
    <format dxfId="3403">
      <pivotArea dataOnly="0" outline="0" fieldPosition="0">
        <references count="1">
          <reference field="8" count="1">
            <x v="14"/>
          </reference>
        </references>
      </pivotArea>
    </format>
    <format dxfId="3402">
      <pivotArea dataOnly="0" outline="0" fieldPosition="0">
        <references count="1">
          <reference field="8" count="1">
            <x v="16"/>
          </reference>
        </references>
      </pivotArea>
    </format>
    <format dxfId="3401">
      <pivotArea dataOnly="0" outline="0" fieldPosition="0">
        <references count="1">
          <reference field="8" count="1">
            <x v="18"/>
          </reference>
        </references>
      </pivotArea>
    </format>
    <format dxfId="3400">
      <pivotArea dataOnly="0" outline="0" fieldPosition="0">
        <references count="1">
          <reference field="8" count="1">
            <x v="20"/>
          </reference>
        </references>
      </pivotArea>
    </format>
    <format dxfId="3399">
      <pivotArea dataOnly="0" outline="0" fieldPosition="0">
        <references count="1">
          <reference field="8" count="1">
            <x v="22"/>
          </reference>
        </references>
      </pivotArea>
    </format>
    <format dxfId="3398">
      <pivotArea dataOnly="0" outline="0" fieldPosition="0">
        <references count="1">
          <reference field="8" count="1">
            <x v="24"/>
          </reference>
        </references>
      </pivotArea>
    </format>
    <format dxfId="3397">
      <pivotArea dataOnly="0" outline="0" fieldPosition="0">
        <references count="1">
          <reference field="8" count="3">
            <x v="33"/>
            <x v="35"/>
            <x v="37"/>
          </reference>
        </references>
      </pivotArea>
    </format>
    <format dxfId="3396">
      <pivotArea field="8" type="button" dataOnly="0" labelOnly="1" outline="0" axis="axisRow" fieldPosition="0"/>
    </format>
    <format dxfId="3395">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3394">
      <pivotArea field="8" type="button" dataOnly="0" labelOnly="1" outline="0" axis="axisRow" fieldPosition="0"/>
    </format>
    <format dxfId="3393">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3392">
      <pivotArea dataOnly="0" outline="0" fieldPosition="0">
        <references count="1">
          <reference field="12" count="1">
            <x v="28"/>
          </reference>
        </references>
      </pivotArea>
    </format>
    <format dxfId="3391">
      <pivotArea field="8" type="button" dataOnly="0" labelOnly="1" outline="0" axis="axisRow" fieldPosition="0"/>
    </format>
    <format dxfId="3390">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3389">
      <pivotArea field="12" type="button" dataOnly="0" labelOnly="1" outline="0" axis="axisRow" fieldPosition="1"/>
    </format>
    <format dxfId="3388">
      <pivotArea dataOnly="0" labelOnly="1" fieldPosition="0">
        <references count="2">
          <reference field="8" count="1" selected="0">
            <x v="0"/>
          </reference>
          <reference field="12" count="1">
            <x v="146"/>
          </reference>
        </references>
      </pivotArea>
    </format>
    <format dxfId="3387">
      <pivotArea dataOnly="0" labelOnly="1" fieldPosition="0">
        <references count="2">
          <reference field="8" count="1" selected="0">
            <x v="1"/>
          </reference>
          <reference field="12" count="6">
            <x v="31"/>
            <x v="164"/>
            <x v="165"/>
            <x v="181"/>
            <x v="182"/>
            <x v="195"/>
          </reference>
        </references>
      </pivotArea>
    </format>
    <format dxfId="3386">
      <pivotArea dataOnly="0" labelOnly="1" fieldPosition="0">
        <references count="2">
          <reference field="8" count="1" selected="0">
            <x v="2"/>
          </reference>
          <reference field="12" count="1">
            <x v="71"/>
          </reference>
        </references>
      </pivotArea>
    </format>
    <format dxfId="3385">
      <pivotArea dataOnly="0" labelOnly="1" fieldPosition="0">
        <references count="2">
          <reference field="8" count="1" selected="0">
            <x v="3"/>
          </reference>
          <reference field="12" count="5">
            <x v="151"/>
            <x v="166"/>
            <x v="167"/>
            <x v="171"/>
            <x v="172"/>
          </reference>
        </references>
      </pivotArea>
    </format>
    <format dxfId="3384">
      <pivotArea dataOnly="0" labelOnly="1" fieldPosition="0">
        <references count="2">
          <reference field="8" count="1" selected="0">
            <x v="4"/>
          </reference>
          <reference field="12" count="2">
            <x v="109"/>
            <x v="173"/>
          </reference>
        </references>
      </pivotArea>
    </format>
    <format dxfId="3383">
      <pivotArea dataOnly="0" labelOnly="1" fieldPosition="0">
        <references count="2">
          <reference field="8" count="1" selected="0">
            <x v="5"/>
          </reference>
          <reference field="12" count="1">
            <x v="213"/>
          </reference>
        </references>
      </pivotArea>
    </format>
    <format dxfId="3382">
      <pivotArea dataOnly="0" labelOnly="1" fieldPosition="0">
        <references count="2">
          <reference field="8" count="1" selected="0">
            <x v="6"/>
          </reference>
          <reference field="12" count="2">
            <x v="14"/>
            <x v="55"/>
          </reference>
        </references>
      </pivotArea>
    </format>
    <format dxfId="3381">
      <pivotArea dataOnly="0" labelOnly="1" fieldPosition="0">
        <references count="2">
          <reference field="8" count="1" selected="0">
            <x v="8"/>
          </reference>
          <reference field="12" count="3">
            <x v="24"/>
            <x v="105"/>
            <x v="220"/>
          </reference>
        </references>
      </pivotArea>
    </format>
    <format dxfId="3380">
      <pivotArea dataOnly="0" labelOnly="1" fieldPosition="0">
        <references count="2">
          <reference field="8" count="1" selected="0">
            <x v="9"/>
          </reference>
          <reference field="12" count="1">
            <x v="180"/>
          </reference>
        </references>
      </pivotArea>
    </format>
    <format dxfId="3379">
      <pivotArea dataOnly="0" labelOnly="1" fieldPosition="0">
        <references count="2">
          <reference field="8" count="1" selected="0">
            <x v="10"/>
          </reference>
          <reference field="12" count="3">
            <x v="110"/>
            <x v="133"/>
            <x v="193"/>
          </reference>
        </references>
      </pivotArea>
    </format>
    <format dxfId="3378">
      <pivotArea dataOnly="0" labelOnly="1" fieldPosition="0">
        <references count="2">
          <reference field="8" count="1" selected="0">
            <x v="11"/>
          </reference>
          <reference field="12" count="2">
            <x v="83"/>
            <x v="90"/>
          </reference>
        </references>
      </pivotArea>
    </format>
    <format dxfId="3377">
      <pivotArea dataOnly="0" labelOnly="1" fieldPosition="0">
        <references count="2">
          <reference field="8" count="1" selected="0">
            <x v="12"/>
          </reference>
          <reference field="12" count="1">
            <x v="177"/>
          </reference>
        </references>
      </pivotArea>
    </format>
    <format dxfId="3376">
      <pivotArea dataOnly="0" labelOnly="1" fieldPosition="0">
        <references count="2">
          <reference field="8" count="1" selected="0">
            <x v="13"/>
          </reference>
          <reference field="12" count="1">
            <x v="159"/>
          </reference>
        </references>
      </pivotArea>
    </format>
    <format dxfId="3375">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3374">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3373">
      <pivotArea dataOnly="0" labelOnly="1" fieldPosition="0">
        <references count="2">
          <reference field="8" count="1" selected="0">
            <x v="16"/>
          </reference>
          <reference field="12" count="7">
            <x v="2"/>
            <x v="10"/>
            <x v="11"/>
            <x v="73"/>
            <x v="74"/>
            <x v="75"/>
            <x v="231"/>
          </reference>
        </references>
      </pivotArea>
    </format>
    <format dxfId="3372">
      <pivotArea dataOnly="0" labelOnly="1" fieldPosition="0">
        <references count="2">
          <reference field="8" count="1" selected="0">
            <x v="17"/>
          </reference>
          <reference field="12" count="3">
            <x v="99"/>
            <x v="187"/>
            <x v="211"/>
          </reference>
        </references>
      </pivotArea>
    </format>
    <format dxfId="3371">
      <pivotArea dataOnly="0" labelOnly="1" fieldPosition="0">
        <references count="2">
          <reference field="8" count="1" selected="0">
            <x v="18"/>
          </reference>
          <reference field="12" count="2">
            <x v="26"/>
            <x v="84"/>
          </reference>
        </references>
      </pivotArea>
    </format>
    <format dxfId="3370">
      <pivotArea dataOnly="0" labelOnly="1" fieldPosition="0">
        <references count="2">
          <reference field="8" count="1" selected="0">
            <x v="19"/>
          </reference>
          <reference field="12" count="3">
            <x v="17"/>
            <x v="47"/>
            <x v="48"/>
          </reference>
        </references>
      </pivotArea>
    </format>
    <format dxfId="3369">
      <pivotArea dataOnly="0" labelOnly="1" fieldPosition="0">
        <references count="2">
          <reference field="8" count="1" selected="0">
            <x v="20"/>
          </reference>
          <reference field="12" count="5">
            <x v="1"/>
            <x v="16"/>
            <x v="60"/>
            <x v="125"/>
            <x v="126"/>
          </reference>
        </references>
      </pivotArea>
    </format>
    <format dxfId="3368">
      <pivotArea dataOnly="0" labelOnly="1" fieldPosition="0">
        <references count="2">
          <reference field="8" count="1" selected="0">
            <x v="21"/>
          </reference>
          <reference field="12" count="4">
            <x v="27"/>
            <x v="68"/>
            <x v="94"/>
            <x v="132"/>
          </reference>
        </references>
      </pivotArea>
    </format>
    <format dxfId="3367">
      <pivotArea dataOnly="0" labelOnly="1" fieldPosition="0">
        <references count="2">
          <reference field="8" count="1" selected="0">
            <x v="22"/>
          </reference>
          <reference field="12" count="2">
            <x v="97"/>
            <x v="196"/>
          </reference>
        </references>
      </pivotArea>
    </format>
    <format dxfId="3366">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3365">
      <pivotArea dataOnly="0" labelOnly="1" fieldPosition="0">
        <references count="2">
          <reference field="8" count="1" selected="0">
            <x v="24"/>
          </reference>
          <reference field="12" count="7">
            <x v="62"/>
            <x v="65"/>
            <x v="139"/>
            <x v="144"/>
            <x v="156"/>
            <x v="188"/>
            <x v="198"/>
          </reference>
        </references>
      </pivotArea>
    </format>
    <format dxfId="3364">
      <pivotArea dataOnly="0" labelOnly="1" fieldPosition="0">
        <references count="2">
          <reference field="8" count="1" selected="0">
            <x v="25"/>
          </reference>
          <reference field="12" count="1">
            <x v="145"/>
          </reference>
        </references>
      </pivotArea>
    </format>
    <format dxfId="3363">
      <pivotArea dataOnly="0" labelOnly="1" fieldPosition="0">
        <references count="2">
          <reference field="8" count="1" selected="0">
            <x v="26"/>
          </reference>
          <reference field="12" count="1">
            <x v="201"/>
          </reference>
        </references>
      </pivotArea>
    </format>
    <format dxfId="3362">
      <pivotArea dataOnly="0" labelOnly="1" fieldPosition="0">
        <references count="2">
          <reference field="8" count="1" selected="0">
            <x v="27"/>
          </reference>
          <reference field="12" count="3">
            <x v="119"/>
            <x v="178"/>
            <x v="179"/>
          </reference>
        </references>
      </pivotArea>
    </format>
    <format dxfId="3361">
      <pivotArea dataOnly="0" labelOnly="1" fieldPosition="0">
        <references count="2">
          <reference field="8" count="1" selected="0">
            <x v="29"/>
          </reference>
          <reference field="12" count="1">
            <x v="106"/>
          </reference>
        </references>
      </pivotArea>
    </format>
    <format dxfId="3360">
      <pivotArea dataOnly="0" labelOnly="1" fieldPosition="0">
        <references count="2">
          <reference field="8" count="1" selected="0">
            <x v="30"/>
          </reference>
          <reference field="12" count="2">
            <x v="41"/>
            <x v="54"/>
          </reference>
        </references>
      </pivotArea>
    </format>
    <format dxfId="3359">
      <pivotArea dataOnly="0" labelOnly="1" fieldPosition="0">
        <references count="2">
          <reference field="8" count="1" selected="0">
            <x v="33"/>
          </reference>
          <reference field="12" count="2">
            <x v="3"/>
            <x v="161"/>
          </reference>
        </references>
      </pivotArea>
    </format>
    <format dxfId="3358">
      <pivotArea dataOnly="0" labelOnly="1" fieldPosition="0">
        <references count="2">
          <reference field="8" count="1" selected="0">
            <x v="34"/>
          </reference>
          <reference field="12" count="2">
            <x v="137"/>
            <x v="217"/>
          </reference>
        </references>
      </pivotArea>
    </format>
    <format dxfId="3357">
      <pivotArea dataOnly="0" labelOnly="1" fieldPosition="0">
        <references count="2">
          <reference field="8" count="1" selected="0">
            <x v="35"/>
          </reference>
          <reference field="12" count="2">
            <x v="123"/>
            <x v="175"/>
          </reference>
        </references>
      </pivotArea>
    </format>
    <format dxfId="3356">
      <pivotArea dataOnly="0" labelOnly="1" fieldPosition="0">
        <references count="2">
          <reference field="8" count="1" selected="0">
            <x v="36"/>
          </reference>
          <reference field="12" count="11">
            <x v="5"/>
            <x v="6"/>
            <x v="7"/>
            <x v="9"/>
            <x v="43"/>
            <x v="108"/>
            <x v="116"/>
            <x v="190"/>
            <x v="191"/>
            <x v="192"/>
            <x v="227"/>
          </reference>
        </references>
      </pivotArea>
    </format>
    <format dxfId="3355">
      <pivotArea dataOnly="0" labelOnly="1" fieldPosition="0">
        <references count="2">
          <reference field="8" count="1" selected="0">
            <x v="37"/>
          </reference>
          <reference field="12" count="1">
            <x v="210"/>
          </reference>
        </references>
      </pivotArea>
    </format>
    <format dxfId="3354">
      <pivotArea field="12" type="button" dataOnly="0" labelOnly="1" outline="0" axis="axisRow" fieldPosition="1"/>
    </format>
    <format dxfId="3353">
      <pivotArea field="41"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Tabla dinámica4" cacheId="5" applyNumberFormats="0" applyBorderFormats="0" applyFontFormats="0" applyPatternFormats="0" applyAlignmentFormats="0" applyWidthHeightFormats="1" dataCaption="Valores" updatedVersion="4" minRefreshableVersion="3" useAutoFormatting="1" rowGrandTotals="0" colGrandTotals="0" itemPrintTitles="1" createdVersion="4" indent="0" outline="1" outlineData="1" multipleFieldFilters="0" rowHeaderCaption="PROCESO">
  <location ref="B12:D47" firstHeaderRow="1" firstDataRow="1" firstDataCol="3" rowPageCount="3" colPageCount="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defaultSubtotal="0">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x="37"/>
        <item x="2"/>
        <item x="12"/>
        <item x="11"/>
        <item x="16"/>
        <item x="20"/>
        <item x="38"/>
      </items>
    </pivotField>
    <pivotField showAll="0" defaultSubtotal="0"/>
    <pivotField showAll="0" defaultSubtotal="0"/>
    <pivotField showAll="0" defaultSubtotal="0"/>
    <pivotField axis="axisRow" outline="0" showAll="0" defaultSubtotal="0">
      <items count="232">
        <item m="1" x="231"/>
        <item x="212"/>
        <item x="222"/>
        <item x="22"/>
        <item x="23"/>
        <item x="86"/>
        <item x="81"/>
        <item x="87"/>
        <item x="7"/>
        <item x="89"/>
        <item x="218"/>
        <item x="220"/>
        <item x="224"/>
        <item x="123"/>
        <item x="120"/>
        <item x="119"/>
        <item x="210"/>
        <item x="207"/>
        <item x="172"/>
        <item x="171"/>
        <item x="159"/>
        <item x="2"/>
        <item x="0"/>
        <item x="173"/>
        <item x="41"/>
        <item x="12"/>
        <item x="204"/>
        <item x="53"/>
        <item x="91"/>
        <item x="6"/>
        <item x="197"/>
        <item x="128"/>
        <item x="157"/>
        <item x="187"/>
        <item x="196"/>
        <item x="26"/>
        <item x="58"/>
        <item x="61"/>
        <item x="186"/>
        <item x="92"/>
        <item x="25"/>
        <item x="54"/>
        <item x="114"/>
        <item x="90"/>
        <item x="48"/>
        <item x="19"/>
        <item x="9"/>
        <item x="208"/>
        <item x="209"/>
        <item x="21"/>
        <item x="107"/>
        <item x="49"/>
        <item x="47"/>
        <item x="65"/>
        <item x="55"/>
        <item x="121"/>
        <item x="163"/>
        <item x="176"/>
        <item x="175"/>
        <item x="106"/>
        <item x="214"/>
        <item x="3"/>
        <item x="194"/>
        <item x="67"/>
        <item x="122"/>
        <item x="192"/>
        <item x="38"/>
        <item x="223"/>
        <item x="52"/>
        <item x="36"/>
        <item x="35"/>
        <item x="198"/>
        <item x="199"/>
        <item x="217"/>
        <item x="219"/>
        <item x="221"/>
        <item x="74"/>
        <item x="117"/>
        <item x="115"/>
        <item x="112"/>
        <item x="118"/>
        <item x="56"/>
        <item x="59"/>
        <item x="104"/>
        <item x="203"/>
        <item x="136"/>
        <item x="76"/>
        <item x="93"/>
        <item x="100"/>
        <item x="42"/>
        <item x="102"/>
        <item x="103"/>
        <item x="226"/>
        <item x="155"/>
        <item x="50"/>
        <item x="113"/>
        <item x="139"/>
        <item x="16"/>
        <item x="154"/>
        <item x="180"/>
        <item x="5"/>
        <item x="144"/>
        <item x="141"/>
        <item x="143"/>
        <item x="142"/>
        <item x="43"/>
        <item x="77"/>
        <item x="75"/>
        <item x="82"/>
        <item x="33"/>
        <item x="109"/>
        <item x="148"/>
        <item x="150"/>
        <item x="151"/>
        <item x="178"/>
        <item x="177"/>
        <item x="85"/>
        <item x="4"/>
        <item x="1"/>
        <item x="202"/>
        <item x="130"/>
        <item x="14"/>
        <item x="227"/>
        <item x="60"/>
        <item x="15"/>
        <item x="213"/>
        <item x="211"/>
        <item x="167"/>
        <item x="64"/>
        <item x="20"/>
        <item x="96"/>
        <item x="137"/>
        <item x="51"/>
        <item x="110"/>
        <item x="164"/>
        <item x="169"/>
        <item x="215"/>
        <item x="62"/>
        <item x="153"/>
        <item x="189"/>
        <item x="73"/>
        <item x="46"/>
        <item x="191"/>
        <item x="225"/>
        <item x="195"/>
        <item x="78"/>
        <item x="30"/>
        <item x="31"/>
        <item x="10"/>
        <item x="135"/>
        <item x="146"/>
        <item x="68"/>
        <item x="79"/>
        <item x="168"/>
        <item x="165"/>
        <item x="170"/>
        <item x="183"/>
        <item x="95"/>
        <item x="98"/>
        <item x="94"/>
        <item x="152"/>
        <item x="24"/>
        <item x="184"/>
        <item x="185"/>
        <item x="133"/>
        <item x="134"/>
        <item x="70"/>
        <item x="69"/>
        <item x="8"/>
        <item x="71"/>
        <item x="11"/>
        <item x="72"/>
        <item x="66"/>
        <item x="34"/>
        <item x="97"/>
        <item x="57"/>
        <item x="13"/>
        <item x="101"/>
        <item x="200"/>
        <item x="201"/>
        <item x="116"/>
        <item x="126"/>
        <item x="127"/>
        <item x="158"/>
        <item x="45"/>
        <item x="44"/>
        <item x="140"/>
        <item x="181"/>
        <item x="193"/>
        <item x="190"/>
        <item x="83"/>
        <item x="84"/>
        <item x="80"/>
        <item x="111"/>
        <item x="131"/>
        <item x="129"/>
        <item x="17"/>
        <item x="18"/>
        <item x="188"/>
        <item x="160"/>
        <item x="161"/>
        <item x="156"/>
        <item x="145"/>
        <item x="162"/>
        <item x="27"/>
        <item x="28"/>
        <item x="105"/>
        <item x="229"/>
        <item x="228"/>
        <item x="99"/>
        <item x="108"/>
        <item x="182"/>
        <item x="174"/>
        <item x="37"/>
        <item x="32"/>
        <item x="29"/>
        <item x="132"/>
        <item x="63"/>
        <item x="138"/>
        <item x="179"/>
        <item x="40"/>
        <item x="39"/>
        <item x="166"/>
        <item x="206"/>
        <item x="205"/>
        <item x="124"/>
        <item x="125"/>
        <item x="88"/>
        <item x="147"/>
        <item x="149"/>
        <item x="230"/>
        <item x="216"/>
      </items>
    </pivotField>
    <pivotField showAll="0" defaultSubtotal="0"/>
    <pivotField axis="axisPage" multipleItemSelectionAllowed="1" showAll="0" defaultSubtotal="0">
      <items count="5">
        <item x="0"/>
        <item h="1" x="2"/>
        <item h="1" x="1"/>
        <item h="1" x="3"/>
        <item h="1" x="4"/>
      </items>
    </pivotField>
    <pivotField showAll="0" defaultSubtotal="0"/>
    <pivotField showAll="0" defaultSubtotal="0"/>
    <pivotField showAll="0" defaultSubtotal="0"/>
    <pivotField axis="axisPage" multipleItemSelectionAllowed="1" showAll="0" defaultSubtotal="0">
      <items count="4">
        <item h="1" x="2"/>
        <item h="1" x="0"/>
        <item x="1"/>
        <item h="1" x="3"/>
      </items>
    </pivotField>
    <pivotField showAll="0" defaultSubtotal="0"/>
    <pivotField showAll="0" defaultSubtotal="0"/>
    <pivotField showAll="0" defaultSubtotal="0"/>
    <pivotField axis="axisPage" multipleItemSelectionAllowed="1" showAll="0" defaultSubtotal="0">
      <items count="7">
        <item h="1" x="2"/>
        <item x="5"/>
        <item x="4"/>
        <item x="3"/>
        <item x="0"/>
        <item x="1"/>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4">
        <item x="106"/>
        <item x="7"/>
        <item x="33"/>
        <item x="66"/>
        <item x="42"/>
        <item x="45"/>
        <item x="122"/>
        <item x="82"/>
        <item x="40"/>
        <item x="93"/>
        <item x="35"/>
        <item x="92"/>
        <item x="90"/>
        <item x="87"/>
        <item x="46"/>
        <item x="41"/>
        <item x="133"/>
        <item x="52"/>
        <item x="89"/>
        <item x="96"/>
        <item x="116"/>
        <item x="80"/>
        <item x="47"/>
        <item x="86"/>
        <item x="91"/>
        <item x="10"/>
        <item x="48"/>
        <item x="34"/>
        <item x="36"/>
        <item x="50"/>
        <item x="29"/>
        <item x="63"/>
        <item x="49"/>
        <item x="9"/>
        <item x="55"/>
        <item x="61"/>
        <item x="84"/>
        <item x="65"/>
        <item x="105"/>
        <item x="57"/>
        <item x="2"/>
        <item x="20"/>
        <item x="118"/>
        <item x="88"/>
        <item x="83"/>
        <item x="6"/>
        <item x="62"/>
        <item x="32"/>
        <item x="15"/>
        <item x="25"/>
        <item x="117"/>
        <item x="16"/>
        <item x="21"/>
        <item x="28"/>
        <item x="130"/>
        <item x="14"/>
        <item x="112"/>
        <item x="121"/>
        <item x="37"/>
        <item x="22"/>
        <item x="13"/>
        <item x="59"/>
        <item x="94"/>
        <item x="56"/>
        <item x="23"/>
        <item x="70"/>
        <item x="73"/>
        <item x="74"/>
        <item x="31"/>
        <item x="30"/>
        <item x="12"/>
        <item x="11"/>
        <item x="27"/>
        <item x="76"/>
        <item x="69"/>
        <item x="18"/>
        <item x="81"/>
        <item x="43"/>
        <item x="120"/>
        <item x="4"/>
        <item x="26"/>
        <item x="85"/>
        <item x="131"/>
        <item x="115"/>
        <item x="127"/>
        <item x="54"/>
        <item x="79"/>
        <item x="113"/>
        <item x="38"/>
        <item x="125"/>
        <item x="44"/>
        <item x="67"/>
        <item x="114"/>
        <item x="71"/>
        <item x="58"/>
        <item x="51"/>
        <item x="128"/>
        <item x="109"/>
        <item x="104"/>
        <item x="108"/>
        <item x="111"/>
        <item x="129"/>
        <item x="64"/>
        <item x="17"/>
        <item x="24"/>
        <item x="3"/>
        <item x="68"/>
        <item x="132"/>
        <item x="60"/>
        <item x="53"/>
        <item x="8"/>
        <item x="5"/>
        <item x="126"/>
        <item x="0"/>
        <item x="72"/>
        <item x="1"/>
        <item x="119"/>
        <item x="110"/>
        <item x="123"/>
        <item x="124"/>
        <item x="107"/>
        <item x="75"/>
        <item x="77"/>
        <item x="78"/>
        <item x="19"/>
        <item x="39"/>
        <item x="95"/>
        <item x="97"/>
        <item x="98"/>
        <item x="99"/>
        <item x="100"/>
        <item x="101"/>
        <item x="102"/>
        <item x="103"/>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8"/>
    <field x="12"/>
    <field x="41"/>
  </rowFields>
  <rowItems count="35">
    <i>
      <x/>
      <x v="147"/>
      <x v="80"/>
    </i>
    <i r="1">
      <x v="214"/>
      <x v="72"/>
    </i>
    <i>
      <x v="1"/>
      <x v="120"/>
      <x v="88"/>
    </i>
    <i r="1">
      <x v="194"/>
      <x v="121"/>
    </i>
    <i r="1">
      <x v="216"/>
      <x v="73"/>
    </i>
    <i>
      <x v="2"/>
      <x v="30"/>
      <x v="50"/>
    </i>
    <i>
      <x v="6"/>
      <x v="13"/>
      <x v="93"/>
    </i>
    <i r="1">
      <x v="15"/>
      <x v="74"/>
    </i>
    <i r="1">
      <x v="225"/>
      <x v="114"/>
    </i>
    <i r="1">
      <x v="226"/>
      <x v="64"/>
    </i>
    <i>
      <x v="7"/>
      <x v="35"/>
      <x v="104"/>
    </i>
    <i>
      <x v="8"/>
      <x v="89"/>
      <x v="64"/>
    </i>
    <i r="1">
      <x v="141"/>
      <x v="64"/>
    </i>
    <i r="1">
      <x v="184"/>
      <x v="64"/>
    </i>
    <i r="1">
      <x v="185"/>
      <x v="64"/>
    </i>
    <i r="1">
      <x v="221"/>
      <x v="64"/>
    </i>
    <i>
      <x v="9"/>
      <x v="78"/>
      <x v="91"/>
    </i>
    <i r="1">
      <x v="95"/>
      <x v="64"/>
    </i>
    <i>
      <x v="12"/>
      <x v="88"/>
      <x v="35"/>
    </i>
    <i>
      <x v="13"/>
      <x v="157"/>
      <x v="2"/>
    </i>
    <i>
      <x v="15"/>
      <x v="58"/>
      <x v="98"/>
    </i>
    <i r="1">
      <x v="200"/>
      <x v="64"/>
    </i>
    <i r="1">
      <x v="222"/>
      <x v="128"/>
    </i>
    <i>
      <x v="19"/>
      <x v="224"/>
      <x v="57"/>
    </i>
    <i>
      <x v="22"/>
      <x v="197"/>
      <x v="51"/>
    </i>
    <i>
      <x v="23"/>
      <x v="150"/>
      <x v="43"/>
    </i>
    <i r="1">
      <x v="202"/>
      <x v="13"/>
    </i>
    <i>
      <x v="24"/>
      <x v="33"/>
      <x v="117"/>
    </i>
    <i r="1">
      <x v="34"/>
      <x v="2"/>
    </i>
    <i>
      <x v="26"/>
      <x v="32"/>
      <x v="110"/>
    </i>
    <i>
      <x v="28"/>
      <x v="44"/>
      <x v="2"/>
    </i>
    <i>
      <x v="33"/>
      <x v="4"/>
      <x v="52"/>
    </i>
    <i>
      <x v="34"/>
      <x v="128"/>
      <x v="2"/>
    </i>
    <i>
      <x v="35"/>
      <x v="81"/>
      <x v="8"/>
    </i>
    <i r="1">
      <x v="82"/>
      <x v="77"/>
    </i>
  </rowItems>
  <colItems count="1">
    <i/>
  </colItems>
  <pageFields count="3">
    <pageField fld="14" hier="-1"/>
    <pageField fld="22" hier="-1"/>
    <pageField fld="18" hier="-1"/>
  </pageFields>
  <formats count="720">
    <format dxfId="3352">
      <pivotArea field="41" type="button" dataOnly="0" labelOnly="1" outline="0" axis="axisRow" fieldPosition="2"/>
    </format>
    <format dxfId="3351">
      <pivotArea dataOnly="0" labelOnly="1" fieldPosition="0">
        <references count="1">
          <reference field="8" count="1">
            <x v="0"/>
          </reference>
        </references>
      </pivotArea>
    </format>
    <format dxfId="3350">
      <pivotArea field="41" type="button" dataOnly="0" labelOnly="1" outline="0" axis="axisRow" fieldPosition="2"/>
    </format>
    <format dxfId="3349">
      <pivotArea dataOnly="0" labelOnly="1" fieldPosition="0">
        <references count="3">
          <reference field="8" count="1" selected="0">
            <x v="0"/>
          </reference>
          <reference field="12" count="1" selected="0">
            <x v="146"/>
          </reference>
          <reference field="41" count="1">
            <x v="49"/>
          </reference>
        </references>
      </pivotArea>
    </format>
    <format dxfId="3348">
      <pivotArea dataOnly="0" labelOnly="1" fieldPosition="0">
        <references count="3">
          <reference field="8" count="1" selected="0">
            <x v="1"/>
          </reference>
          <reference field="12" count="1" selected="0">
            <x v="31"/>
          </reference>
          <reference field="41" count="1">
            <x v="64"/>
          </reference>
        </references>
      </pivotArea>
    </format>
    <format dxfId="3347">
      <pivotArea dataOnly="0" labelOnly="1" fieldPosition="0">
        <references count="3">
          <reference field="8" count="1" selected="0">
            <x v="1"/>
          </reference>
          <reference field="12" count="1" selected="0">
            <x v="164"/>
          </reference>
          <reference field="41" count="1">
            <x v="122"/>
          </reference>
        </references>
      </pivotArea>
    </format>
    <format dxfId="3346">
      <pivotArea dataOnly="0" labelOnly="1" fieldPosition="0">
        <references count="3">
          <reference field="8" count="1" selected="0">
            <x v="1"/>
          </reference>
          <reference field="12" count="1" selected="0">
            <x v="165"/>
          </reference>
          <reference field="41" count="1">
            <x v="123"/>
          </reference>
        </references>
      </pivotArea>
    </format>
    <format dxfId="3345">
      <pivotArea dataOnly="0" labelOnly="1" fieldPosition="0">
        <references count="3">
          <reference field="8" count="1" selected="0">
            <x v="1"/>
          </reference>
          <reference field="12" count="1" selected="0">
            <x v="181"/>
          </reference>
          <reference field="41" count="1">
            <x v="66"/>
          </reference>
        </references>
      </pivotArea>
    </format>
    <format dxfId="3344">
      <pivotArea dataOnly="0" labelOnly="1" fieldPosition="0">
        <references count="3">
          <reference field="8" count="1" selected="0">
            <x v="1"/>
          </reference>
          <reference field="12" count="1" selected="0">
            <x v="182"/>
          </reference>
          <reference field="41" count="1">
            <x v="67"/>
          </reference>
        </references>
      </pivotArea>
    </format>
    <format dxfId="3343">
      <pivotArea dataOnly="0" labelOnly="1" fieldPosition="0">
        <references count="3">
          <reference field="8" count="1" selected="0">
            <x v="1"/>
          </reference>
          <reference field="12" count="1" selected="0">
            <x v="195"/>
          </reference>
          <reference field="41" count="1">
            <x v="64"/>
          </reference>
        </references>
      </pivotArea>
    </format>
    <format dxfId="3342">
      <pivotArea dataOnly="0" labelOnly="1" fieldPosition="0">
        <references count="3">
          <reference field="8" count="1" selected="0">
            <x v="2"/>
          </reference>
          <reference field="12" count="1" selected="0">
            <x v="71"/>
          </reference>
          <reference field="41" count="1">
            <x v="42"/>
          </reference>
        </references>
      </pivotArea>
    </format>
    <format dxfId="3341">
      <pivotArea dataOnly="0" labelOnly="1" fieldPosition="0">
        <references count="3">
          <reference field="8" count="1" selected="0">
            <x v="3"/>
          </reference>
          <reference field="12" count="1" selected="0">
            <x v="151"/>
          </reference>
          <reference field="41" count="1">
            <x v="22"/>
          </reference>
        </references>
      </pivotArea>
    </format>
    <format dxfId="3340">
      <pivotArea dataOnly="0" labelOnly="1" fieldPosition="0">
        <references count="3">
          <reference field="8" count="1" selected="0">
            <x v="3"/>
          </reference>
          <reference field="12" count="1" selected="0">
            <x v="166"/>
          </reference>
          <reference field="41" count="1">
            <x v="32"/>
          </reference>
        </references>
      </pivotArea>
    </format>
    <format dxfId="3339">
      <pivotArea dataOnly="0" labelOnly="1" fieldPosition="0">
        <references count="3">
          <reference field="8" count="1" selected="0">
            <x v="3"/>
          </reference>
          <reference field="12" count="1" selected="0">
            <x v="167"/>
          </reference>
          <reference field="41" count="1">
            <x v="26"/>
          </reference>
        </references>
      </pivotArea>
    </format>
    <format dxfId="3338">
      <pivotArea dataOnly="0" labelOnly="1" fieldPosition="0">
        <references count="3">
          <reference field="8" count="1" selected="0">
            <x v="3"/>
          </reference>
          <reference field="12" count="1" selected="0">
            <x v="171"/>
          </reference>
          <reference field="41" count="1">
            <x v="64"/>
          </reference>
        </references>
      </pivotArea>
    </format>
    <format dxfId="3337">
      <pivotArea dataOnly="0" labelOnly="1" fieldPosition="0">
        <references count="3">
          <reference field="8" count="1" selected="0">
            <x v="3"/>
          </reference>
          <reference field="12" count="1" selected="0">
            <x v="172"/>
          </reference>
          <reference field="41" count="1">
            <x v="14"/>
          </reference>
        </references>
      </pivotArea>
    </format>
    <format dxfId="3336">
      <pivotArea dataOnly="0" labelOnly="1" fieldPosition="0">
        <references count="3">
          <reference field="8" count="1" selected="0">
            <x v="4"/>
          </reference>
          <reference field="12" count="1" selected="0">
            <x v="109"/>
          </reference>
          <reference field="41" count="1">
            <x v="53"/>
          </reference>
        </references>
      </pivotArea>
    </format>
    <format dxfId="3335">
      <pivotArea dataOnly="0" labelOnly="1" fieldPosition="0">
        <references count="3">
          <reference field="8" count="1" selected="0">
            <x v="4"/>
          </reference>
          <reference field="12" count="1" selected="0">
            <x v="173"/>
          </reference>
          <reference field="41" count="1">
            <x v="30"/>
          </reference>
        </references>
      </pivotArea>
    </format>
    <format dxfId="3334">
      <pivotArea dataOnly="0" labelOnly="1" fieldPosition="0">
        <references count="3">
          <reference field="8" count="1" selected="0">
            <x v="5"/>
          </reference>
          <reference field="12" count="1" selected="0">
            <x v="213"/>
          </reference>
          <reference field="41" count="1">
            <x v="47"/>
          </reference>
        </references>
      </pivotArea>
    </format>
    <format dxfId="3333">
      <pivotArea dataOnly="0" labelOnly="1" fieldPosition="0">
        <references count="3">
          <reference field="8" count="1" selected="0">
            <x v="6"/>
          </reference>
          <reference field="12" count="1" selected="0">
            <x v="14"/>
          </reference>
          <reference field="41" count="1">
            <x v="65"/>
          </reference>
        </references>
      </pivotArea>
    </format>
    <format dxfId="3332">
      <pivotArea dataOnly="0" labelOnly="1" fieldPosition="0">
        <references count="3">
          <reference field="8" count="1" selected="0">
            <x v="6"/>
          </reference>
          <reference field="12" count="1" selected="0">
            <x v="55"/>
          </reference>
          <reference field="41" count="1">
            <x v="64"/>
          </reference>
        </references>
      </pivotArea>
    </format>
    <format dxfId="3331">
      <pivotArea dataOnly="0" labelOnly="1" fieldPosition="0">
        <references count="3">
          <reference field="8" count="1" selected="0">
            <x v="8"/>
          </reference>
          <reference field="12" count="1" selected="0">
            <x v="24"/>
          </reference>
          <reference field="41" count="1">
            <x v="64"/>
          </reference>
        </references>
      </pivotArea>
    </format>
    <format dxfId="3330">
      <pivotArea dataOnly="0" labelOnly="1" fieldPosition="0">
        <references count="3">
          <reference field="8" count="1" selected="0">
            <x v="8"/>
          </reference>
          <reference field="12" count="1" selected="0">
            <x v="105"/>
          </reference>
          <reference field="41" count="1">
            <x v="64"/>
          </reference>
        </references>
      </pivotArea>
    </format>
    <format dxfId="3329">
      <pivotArea dataOnly="0" labelOnly="1" fieldPosition="0">
        <references count="3">
          <reference field="8" count="1" selected="0">
            <x v="8"/>
          </reference>
          <reference field="12" count="1" selected="0">
            <x v="220"/>
          </reference>
          <reference field="41" count="1">
            <x v="2"/>
          </reference>
        </references>
      </pivotArea>
    </format>
    <format dxfId="3328">
      <pivotArea dataOnly="0" labelOnly="1" fieldPosition="0">
        <references count="3">
          <reference field="8" count="1" selected="0">
            <x v="9"/>
          </reference>
          <reference field="12" count="1" selected="0">
            <x v="180"/>
          </reference>
          <reference field="41" count="1">
            <x v="106"/>
          </reference>
        </references>
      </pivotArea>
    </format>
    <format dxfId="3327">
      <pivotArea dataOnly="0" labelOnly="1" fieldPosition="0">
        <references count="3">
          <reference field="8" count="1" selected="0">
            <x v="10"/>
          </reference>
          <reference field="12" count="1" selected="0">
            <x v="110"/>
          </reference>
          <reference field="41" count="1">
            <x v="31"/>
          </reference>
        </references>
      </pivotArea>
    </format>
    <format dxfId="3326">
      <pivotArea dataOnly="0" labelOnly="1" fieldPosition="0">
        <references count="3">
          <reference field="8" count="1" selected="0">
            <x v="10"/>
          </reference>
          <reference field="12" count="1" selected="0">
            <x v="133"/>
          </reference>
          <reference field="41" count="1">
            <x v="64"/>
          </reference>
        </references>
      </pivotArea>
    </format>
    <format dxfId="3325">
      <pivotArea dataOnly="0" labelOnly="1" fieldPosition="0">
        <references count="3">
          <reference field="8" count="1" selected="0">
            <x v="10"/>
          </reference>
          <reference field="12" count="1" selected="0">
            <x v="193"/>
          </reference>
          <reference field="41" count="1">
            <x v="102"/>
          </reference>
        </references>
      </pivotArea>
    </format>
    <format dxfId="3324">
      <pivotArea dataOnly="0" labelOnly="1" fieldPosition="0">
        <references count="3">
          <reference field="8" count="1" selected="0">
            <x v="11"/>
          </reference>
          <reference field="12" count="1" selected="0">
            <x v="83"/>
          </reference>
          <reference field="41" count="1">
            <x v="64"/>
          </reference>
        </references>
      </pivotArea>
    </format>
    <format dxfId="3323">
      <pivotArea dataOnly="0" labelOnly="1" fieldPosition="0">
        <references count="3">
          <reference field="8" count="1" selected="0">
            <x v="11"/>
          </reference>
          <reference field="12" count="1" selected="0">
            <x v="90"/>
          </reference>
          <reference field="41" count="1">
            <x v="2"/>
          </reference>
        </references>
      </pivotArea>
    </format>
    <format dxfId="3322">
      <pivotArea dataOnly="0" labelOnly="1" fieldPosition="0">
        <references count="3">
          <reference field="8" count="1" selected="0">
            <x v="12"/>
          </reference>
          <reference field="12" count="1" selected="0">
            <x v="177"/>
          </reference>
          <reference field="41" count="1">
            <x v="2"/>
          </reference>
        </references>
      </pivotArea>
    </format>
    <format dxfId="3321">
      <pivotArea dataOnly="0" labelOnly="1" fieldPosition="0">
        <references count="3">
          <reference field="8" count="1" selected="0">
            <x v="13"/>
          </reference>
          <reference field="12" count="1" selected="0">
            <x v="159"/>
          </reference>
          <reference field="41" count="1">
            <x v="2"/>
          </reference>
        </references>
      </pivotArea>
    </format>
    <format dxfId="3320">
      <pivotArea dataOnly="0" labelOnly="1" fieldPosition="0">
        <references count="3">
          <reference field="8" count="1" selected="0">
            <x v="14"/>
          </reference>
          <reference field="12" count="1" selected="0">
            <x v="8"/>
          </reference>
          <reference field="41" count="1">
            <x v="111"/>
          </reference>
        </references>
      </pivotArea>
    </format>
    <format dxfId="3319">
      <pivotArea dataOnly="0" labelOnly="1" fieldPosition="0">
        <references count="3">
          <reference field="8" count="1" selected="0">
            <x v="14"/>
          </reference>
          <reference field="12" count="1" selected="0">
            <x v="21"/>
          </reference>
          <reference field="41" count="1">
            <x v="115"/>
          </reference>
        </references>
      </pivotArea>
    </format>
    <format dxfId="3318">
      <pivotArea dataOnly="0" labelOnly="1" fieldPosition="0">
        <references count="3">
          <reference field="8" count="1" selected="0">
            <x v="14"/>
          </reference>
          <reference field="12" count="1" selected="0">
            <x v="22"/>
          </reference>
          <reference field="41" count="1">
            <x v="113"/>
          </reference>
        </references>
      </pivotArea>
    </format>
    <format dxfId="3317">
      <pivotArea dataOnly="0" labelOnly="1" fieldPosition="0">
        <references count="3">
          <reference field="8" count="1" selected="0">
            <x v="14"/>
          </reference>
          <reference field="12" count="1" selected="0">
            <x v="25"/>
          </reference>
          <reference field="41" count="1">
            <x v="25"/>
          </reference>
        </references>
      </pivotArea>
    </format>
    <format dxfId="3316">
      <pivotArea dataOnly="0" labelOnly="1" fieldPosition="0">
        <references count="3">
          <reference field="8" count="1" selected="0">
            <x v="14"/>
          </reference>
          <reference field="12" count="1" selected="0">
            <x v="29"/>
          </reference>
          <reference field="41" count="1">
            <x v="115"/>
          </reference>
        </references>
      </pivotArea>
    </format>
    <format dxfId="3315">
      <pivotArea dataOnly="0" labelOnly="1" fieldPosition="0">
        <references count="3">
          <reference field="8" count="1" selected="0">
            <x v="14"/>
          </reference>
          <reference field="12" count="1" selected="0">
            <x v="46"/>
          </reference>
          <reference field="41" count="1">
            <x v="1"/>
          </reference>
        </references>
      </pivotArea>
    </format>
    <format dxfId="3314">
      <pivotArea dataOnly="0" labelOnly="1" fieldPosition="0">
        <references count="3">
          <reference field="8" count="1" selected="0">
            <x v="14"/>
          </reference>
          <reference field="12" count="1" selected="0">
            <x v="61"/>
          </reference>
          <reference field="41" count="1">
            <x v="40"/>
          </reference>
        </references>
      </pivotArea>
    </format>
    <format dxfId="3313">
      <pivotArea dataOnly="0" labelOnly="1" fieldPosition="0">
        <references count="3">
          <reference field="8" count="1" selected="0">
            <x v="14"/>
          </reference>
          <reference field="12" count="1" selected="0">
            <x v="100"/>
          </reference>
          <reference field="41" count="1">
            <x v="79"/>
          </reference>
        </references>
      </pivotArea>
    </format>
    <format dxfId="3312">
      <pivotArea dataOnly="0" labelOnly="1" fieldPosition="0">
        <references count="3">
          <reference field="8" count="1" selected="0">
            <x v="14"/>
          </reference>
          <reference field="12" count="1" selected="0">
            <x v="117"/>
          </reference>
          <reference field="41" count="1">
            <x v="105"/>
          </reference>
        </references>
      </pivotArea>
    </format>
    <format dxfId="3311">
      <pivotArea dataOnly="0" labelOnly="1" fieldPosition="0">
        <references count="3">
          <reference field="8" count="1" selected="0">
            <x v="14"/>
          </reference>
          <reference field="12" count="1" selected="0">
            <x v="118"/>
          </reference>
          <reference field="41" count="1">
            <x v="115"/>
          </reference>
        </references>
      </pivotArea>
    </format>
    <format dxfId="3310">
      <pivotArea dataOnly="0" labelOnly="1" fieldPosition="0">
        <references count="3">
          <reference field="8" count="1" selected="0">
            <x v="14"/>
          </reference>
          <reference field="12" count="1" selected="0">
            <x v="121"/>
          </reference>
          <reference field="41" count="1">
            <x v="70"/>
          </reference>
        </references>
      </pivotArea>
    </format>
    <format dxfId="3309">
      <pivotArea dataOnly="0" labelOnly="1" fieldPosition="0">
        <references count="3">
          <reference field="8" count="1" selected="0">
            <x v="14"/>
          </reference>
          <reference field="12" count="1" selected="0">
            <x v="124"/>
          </reference>
          <reference field="41" count="1">
            <x v="60"/>
          </reference>
        </references>
      </pivotArea>
    </format>
    <format dxfId="3308">
      <pivotArea dataOnly="0" labelOnly="1" fieldPosition="0">
        <references count="3">
          <reference field="8" count="1" selected="0">
            <x v="14"/>
          </reference>
          <reference field="12" count="1" selected="0">
            <x v="148"/>
          </reference>
          <reference field="41" count="1">
            <x v="110"/>
          </reference>
        </references>
      </pivotArea>
    </format>
    <format dxfId="3307">
      <pivotArea dataOnly="0" labelOnly="1" fieldPosition="0">
        <references count="3">
          <reference field="8" count="1" selected="0">
            <x v="14"/>
          </reference>
          <reference field="12" count="1" selected="0">
            <x v="168"/>
          </reference>
          <reference field="41" count="1">
            <x v="45"/>
          </reference>
        </references>
      </pivotArea>
    </format>
    <format dxfId="3306">
      <pivotArea dataOnly="0" labelOnly="1" fieldPosition="0">
        <references count="3">
          <reference field="8" count="1" selected="0">
            <x v="14"/>
          </reference>
          <reference field="12" count="1" selected="0">
            <x v="170"/>
          </reference>
          <reference field="41" count="1">
            <x v="33"/>
          </reference>
        </references>
      </pivotArea>
    </format>
    <format dxfId="3305">
      <pivotArea dataOnly="0" labelOnly="1" fieldPosition="0">
        <references count="3">
          <reference field="8" count="1" selected="0">
            <x v="14"/>
          </reference>
          <reference field="12" count="1" selected="0">
            <x v="176"/>
          </reference>
          <reference field="41" count="1">
            <x v="71"/>
          </reference>
        </references>
      </pivotArea>
    </format>
    <format dxfId="3304">
      <pivotArea dataOnly="0" labelOnly="1" fieldPosition="0">
        <references count="3">
          <reference field="8" count="1" selected="0">
            <x v="15"/>
          </reference>
          <reference field="12" count="1" selected="0">
            <x v="18"/>
          </reference>
          <reference field="41" count="1">
            <x v="2"/>
          </reference>
        </references>
      </pivotArea>
    </format>
    <format dxfId="3303">
      <pivotArea dataOnly="0" labelOnly="1" fieldPosition="0">
        <references count="3">
          <reference field="8" count="1" selected="0">
            <x v="15"/>
          </reference>
          <reference field="12" count="1" selected="0">
            <x v="19"/>
          </reference>
          <reference field="41" count="1">
            <x v="2"/>
          </reference>
        </references>
      </pivotArea>
    </format>
    <format dxfId="3302">
      <pivotArea dataOnly="0" labelOnly="1" fieldPosition="0">
        <references count="3">
          <reference field="8" count="1" selected="0">
            <x v="15"/>
          </reference>
          <reference field="12" count="1" selected="0">
            <x v="20"/>
          </reference>
          <reference field="41" count="1">
            <x v="19"/>
          </reference>
        </references>
      </pivotArea>
    </format>
    <format dxfId="3301">
      <pivotArea dataOnly="0" labelOnly="1" fieldPosition="0">
        <references count="3">
          <reference field="8" count="1" selected="0">
            <x v="15"/>
          </reference>
          <reference field="12" count="1" selected="0">
            <x v="23"/>
          </reference>
          <reference field="41" count="1">
            <x v="2"/>
          </reference>
        </references>
      </pivotArea>
    </format>
    <format dxfId="3300">
      <pivotArea dataOnly="0" labelOnly="1" fieldPosition="0">
        <references count="3">
          <reference field="8" count="1" selected="0">
            <x v="15"/>
          </reference>
          <reference field="12" count="1" selected="0">
            <x v="114"/>
          </reference>
          <reference field="41" count="1">
            <x v="2"/>
          </reference>
        </references>
      </pivotArea>
    </format>
    <format dxfId="3299">
      <pivotArea dataOnly="0" labelOnly="1" fieldPosition="0">
        <references count="3">
          <reference field="8" count="1" selected="0">
            <x v="15"/>
          </reference>
          <reference field="12" count="1" selected="0">
            <x v="115"/>
          </reference>
          <reference field="41" count="1">
            <x v="64"/>
          </reference>
        </references>
      </pivotArea>
    </format>
    <format dxfId="3298">
      <pivotArea dataOnly="0" labelOnly="1" fieldPosition="0">
        <references count="3">
          <reference field="8" count="1" selected="0">
            <x v="15"/>
          </reference>
          <reference field="12" count="1" selected="0">
            <x v="127"/>
          </reference>
          <reference field="41" count="1">
            <x v="2"/>
          </reference>
        </references>
      </pivotArea>
    </format>
    <format dxfId="3297">
      <pivotArea dataOnly="0" labelOnly="1" fieldPosition="0">
        <references count="3">
          <reference field="8" count="1" selected="0">
            <x v="15"/>
          </reference>
          <reference field="12" count="1" selected="0">
            <x v="134"/>
          </reference>
          <reference field="41" count="1">
            <x v="2"/>
          </reference>
        </references>
      </pivotArea>
    </format>
    <format dxfId="3296">
      <pivotArea dataOnly="0" labelOnly="1" fieldPosition="0">
        <references count="3">
          <reference field="8" count="1" selected="0">
            <x v="15"/>
          </reference>
          <reference field="12" count="1" selected="0">
            <x v="135"/>
          </reference>
          <reference field="41" count="1">
            <x v="2"/>
          </reference>
        </references>
      </pivotArea>
    </format>
    <format dxfId="3295">
      <pivotArea dataOnly="0" labelOnly="1" fieldPosition="0">
        <references count="3">
          <reference field="8" count="1" selected="0">
            <x v="15"/>
          </reference>
          <reference field="12" count="1" selected="0">
            <x v="153"/>
          </reference>
          <reference field="41" count="1">
            <x v="2"/>
          </reference>
        </references>
      </pivotArea>
    </format>
    <format dxfId="3294">
      <pivotArea dataOnly="0" labelOnly="1" fieldPosition="0">
        <references count="3">
          <reference field="8" count="1" selected="0">
            <x v="15"/>
          </reference>
          <reference field="12" count="1" selected="0">
            <x v="154"/>
          </reference>
          <reference field="41" count="1">
            <x v="2"/>
          </reference>
        </references>
      </pivotArea>
    </format>
    <format dxfId="3293">
      <pivotArea dataOnly="0" labelOnly="1" fieldPosition="0">
        <references count="3">
          <reference field="8" count="1" selected="0">
            <x v="15"/>
          </reference>
          <reference field="12" count="1" selected="0">
            <x v="155"/>
          </reference>
          <reference field="41" count="1">
            <x v="2"/>
          </reference>
        </references>
      </pivotArea>
    </format>
    <format dxfId="3292">
      <pivotArea dataOnly="0" labelOnly="1" fieldPosition="0">
        <references count="3">
          <reference field="8" count="1" selected="0">
            <x v="15"/>
          </reference>
          <reference field="12" count="1" selected="0">
            <x v="199"/>
          </reference>
          <reference field="41" count="1">
            <x v="64"/>
          </reference>
        </references>
      </pivotArea>
    </format>
    <format dxfId="3291">
      <pivotArea dataOnly="0" labelOnly="1" fieldPosition="0">
        <references count="3">
          <reference field="8" count="1" selected="0">
            <x v="15"/>
          </reference>
          <reference field="12" count="1" selected="0">
            <x v="203"/>
          </reference>
          <reference field="41" count="1">
            <x v="64"/>
          </reference>
        </references>
      </pivotArea>
    </format>
    <format dxfId="3290">
      <pivotArea dataOnly="0" labelOnly="1" fieldPosition="0">
        <references count="3">
          <reference field="8" count="1" selected="0">
            <x v="16"/>
          </reference>
          <reference field="12" count="1" selected="0">
            <x v="0"/>
          </reference>
          <reference field="41" count="1">
            <x v="101"/>
          </reference>
        </references>
      </pivotArea>
    </format>
    <format dxfId="3289">
      <pivotArea dataOnly="0" labelOnly="1" fieldPosition="0">
        <references count="3">
          <reference field="8" count="1" selected="0">
            <x v="16"/>
          </reference>
          <reference field="12" count="1" selected="0">
            <x v="2"/>
          </reference>
          <reference field="41" count="1">
            <x v="58"/>
          </reference>
        </references>
      </pivotArea>
    </format>
    <format dxfId="3288">
      <pivotArea dataOnly="0" labelOnly="1" fieldPosition="0">
        <references count="3">
          <reference field="8" count="1" selected="0">
            <x v="16"/>
          </reference>
          <reference field="12" count="1" selected="0">
            <x v="10"/>
          </reference>
          <reference field="41" count="1">
            <x v="82"/>
          </reference>
        </references>
      </pivotArea>
    </format>
    <format dxfId="3287">
      <pivotArea dataOnly="0" labelOnly="1" fieldPosition="0">
        <references count="3">
          <reference field="8" count="1" selected="0">
            <x v="16"/>
          </reference>
          <reference field="12" count="1" selected="0">
            <x v="11"/>
          </reference>
          <reference field="41" count="1">
            <x v="107"/>
          </reference>
        </references>
      </pivotArea>
    </format>
    <format dxfId="3286">
      <pivotArea dataOnly="0" labelOnly="1" fieldPosition="0">
        <references count="3">
          <reference field="8" count="1" selected="0">
            <x v="16"/>
          </reference>
          <reference field="12" count="1" selected="0">
            <x v="73"/>
          </reference>
          <reference field="41" count="1">
            <x v="54"/>
          </reference>
        </references>
      </pivotArea>
    </format>
    <format dxfId="3285">
      <pivotArea dataOnly="0" labelOnly="1" fieldPosition="0">
        <references count="3">
          <reference field="8" count="1" selected="0">
            <x v="16"/>
          </reference>
          <reference field="12" count="1" selected="0">
            <x v="74"/>
          </reference>
          <reference field="41" count="1">
            <x v="54"/>
          </reference>
        </references>
      </pivotArea>
    </format>
    <format dxfId="3284">
      <pivotArea dataOnly="0" labelOnly="1" fieldPosition="0">
        <references count="3">
          <reference field="8" count="1" selected="0">
            <x v="16"/>
          </reference>
          <reference field="12" count="1" selected="0">
            <x v="75"/>
          </reference>
          <reference field="41" count="1">
            <x v="16"/>
          </reference>
        </references>
      </pivotArea>
    </format>
    <format dxfId="3283">
      <pivotArea dataOnly="0" labelOnly="1" fieldPosition="0">
        <references count="3">
          <reference field="8" count="1" selected="0">
            <x v="17"/>
          </reference>
          <reference field="12" count="1" selected="0">
            <x v="99"/>
          </reference>
          <reference field="41" count="1">
            <x v="64"/>
          </reference>
        </references>
      </pivotArea>
    </format>
    <format dxfId="3282">
      <pivotArea dataOnly="0" labelOnly="1" fieldPosition="0">
        <references count="3">
          <reference field="8" count="1" selected="0">
            <x v="17"/>
          </reference>
          <reference field="12" count="1" selected="0">
            <x v="187"/>
          </reference>
          <reference field="41" count="1">
            <x v="38"/>
          </reference>
        </references>
      </pivotArea>
    </format>
    <format dxfId="3281">
      <pivotArea dataOnly="0" labelOnly="1" fieldPosition="0">
        <references count="3">
          <reference field="8" count="1" selected="0">
            <x v="17"/>
          </reference>
          <reference field="12" count="1" selected="0">
            <x v="211"/>
          </reference>
          <reference field="41" count="1">
            <x v="0"/>
          </reference>
        </references>
      </pivotArea>
    </format>
    <format dxfId="3280">
      <pivotArea dataOnly="0" labelOnly="1" fieldPosition="0">
        <references count="3">
          <reference field="8" count="1" selected="0">
            <x v="18"/>
          </reference>
          <reference field="12" count="1" selected="0">
            <x v="26"/>
          </reference>
          <reference field="41" count="1">
            <x v="2"/>
          </reference>
        </references>
      </pivotArea>
    </format>
    <format dxfId="3279">
      <pivotArea dataOnly="0" labelOnly="1" fieldPosition="0">
        <references count="3">
          <reference field="8" count="1" selected="0">
            <x v="18"/>
          </reference>
          <reference field="12" count="1" selected="0">
            <x v="84"/>
          </reference>
          <reference field="41" count="1">
            <x v="78"/>
          </reference>
        </references>
      </pivotArea>
    </format>
    <format dxfId="3278">
      <pivotArea dataOnly="0" labelOnly="1" fieldPosition="0">
        <references count="3">
          <reference field="8" count="1" selected="0">
            <x v="19"/>
          </reference>
          <reference field="12" count="1" selected="0">
            <x v="17"/>
          </reference>
          <reference field="41" count="1">
            <x v="64"/>
          </reference>
        </references>
      </pivotArea>
    </format>
    <format dxfId="3277">
      <pivotArea dataOnly="0" labelOnly="1" fieldPosition="0">
        <references count="3">
          <reference field="8" count="1" selected="0">
            <x v="19"/>
          </reference>
          <reference field="12" count="1" selected="0">
            <x v="47"/>
          </reference>
          <reference field="41" count="1">
            <x v="118"/>
          </reference>
        </references>
      </pivotArea>
    </format>
    <format dxfId="3276">
      <pivotArea dataOnly="0" labelOnly="1" fieldPosition="0">
        <references count="3">
          <reference field="8" count="1" selected="0">
            <x v="19"/>
          </reference>
          <reference field="12" count="1" selected="0">
            <x v="48"/>
          </reference>
          <reference field="41" count="1">
            <x v="119"/>
          </reference>
        </references>
      </pivotArea>
    </format>
    <format dxfId="3275">
      <pivotArea dataOnly="0" labelOnly="1" fieldPosition="0">
        <references count="3">
          <reference field="8" count="1" selected="0">
            <x v="20"/>
          </reference>
          <reference field="12" count="1" selected="0">
            <x v="1"/>
          </reference>
          <reference field="41" count="1">
            <x v="112"/>
          </reference>
        </references>
      </pivotArea>
    </format>
    <format dxfId="3274">
      <pivotArea dataOnly="0" labelOnly="1" fieldPosition="0">
        <references count="3">
          <reference field="8" count="1" selected="0">
            <x v="20"/>
          </reference>
          <reference field="12" count="1" selected="0">
            <x v="16"/>
          </reference>
          <reference field="41" count="1">
            <x v="64"/>
          </reference>
        </references>
      </pivotArea>
    </format>
    <format dxfId="3273">
      <pivotArea dataOnly="0" labelOnly="1" fieldPosition="0">
        <references count="3">
          <reference field="8" count="1" selected="0">
            <x v="20"/>
          </reference>
          <reference field="12" count="1" selected="0">
            <x v="60"/>
          </reference>
          <reference field="41" count="1">
            <x v="96"/>
          </reference>
        </references>
      </pivotArea>
    </format>
    <format dxfId="3272">
      <pivotArea dataOnly="0" labelOnly="1" fieldPosition="0">
        <references count="3">
          <reference field="8" count="1" selected="0">
            <x v="20"/>
          </reference>
          <reference field="12" count="1" selected="0">
            <x v="125"/>
          </reference>
          <reference field="41" count="1">
            <x v="84"/>
          </reference>
        </references>
      </pivotArea>
    </format>
    <format dxfId="3271">
      <pivotArea dataOnly="0" labelOnly="1" fieldPosition="0">
        <references count="3">
          <reference field="8" count="1" selected="0">
            <x v="20"/>
          </reference>
          <reference field="12" count="1" selected="0">
            <x v="126"/>
          </reference>
          <reference field="41" count="1">
            <x v="89"/>
          </reference>
        </references>
      </pivotArea>
    </format>
    <format dxfId="3270">
      <pivotArea dataOnly="0" labelOnly="1" fieldPosition="0">
        <references count="3">
          <reference field="8" count="1" selected="0">
            <x v="21"/>
          </reference>
          <reference field="12" count="1" selected="0">
            <x v="27"/>
          </reference>
          <reference field="41" count="1">
            <x v="58"/>
          </reference>
        </references>
      </pivotArea>
    </format>
    <format dxfId="3269">
      <pivotArea dataOnly="0" labelOnly="1" fieldPosition="0">
        <references count="3">
          <reference field="8" count="1" selected="0">
            <x v="21"/>
          </reference>
          <reference field="12" count="1" selected="0">
            <x v="68"/>
          </reference>
          <reference field="41" count="1">
            <x v="28"/>
          </reference>
        </references>
      </pivotArea>
    </format>
    <format dxfId="3268">
      <pivotArea dataOnly="0" labelOnly="1" fieldPosition="0">
        <references count="3">
          <reference field="8" count="1" selected="0">
            <x v="21"/>
          </reference>
          <reference field="12" count="1" selected="0">
            <x v="94"/>
          </reference>
          <reference field="41" count="1">
            <x v="27"/>
          </reference>
        </references>
      </pivotArea>
    </format>
    <format dxfId="3267">
      <pivotArea dataOnly="0" labelOnly="1" fieldPosition="0">
        <references count="3">
          <reference field="8" count="1" selected="0">
            <x v="21"/>
          </reference>
          <reference field="12" count="1" selected="0">
            <x v="132"/>
          </reference>
          <reference field="41" count="1">
            <x v="10"/>
          </reference>
        </references>
      </pivotArea>
    </format>
    <format dxfId="3266">
      <pivotArea dataOnly="0" labelOnly="1" fieldPosition="0">
        <references count="3">
          <reference field="8" count="1" selected="0">
            <x v="22"/>
          </reference>
          <reference field="12" count="1" selected="0">
            <x v="97"/>
          </reference>
          <reference field="41" count="1">
            <x v="55"/>
          </reference>
        </references>
      </pivotArea>
    </format>
    <format dxfId="3265">
      <pivotArea dataOnly="0" labelOnly="1" fieldPosition="0">
        <references count="3">
          <reference field="8" count="1" selected="0">
            <x v="22"/>
          </reference>
          <reference field="12" count="1" selected="0">
            <x v="196"/>
          </reference>
          <reference field="41" count="1">
            <x v="48"/>
          </reference>
        </references>
      </pivotArea>
    </format>
    <format dxfId="3264">
      <pivotArea dataOnly="0" labelOnly="1" fieldPosition="0">
        <references count="3">
          <reference field="8" count="1" selected="0">
            <x v="23"/>
          </reference>
          <reference field="12" count="1" selected="0">
            <x v="85"/>
          </reference>
          <reference field="41" count="1">
            <x v="64"/>
          </reference>
        </references>
      </pivotArea>
    </format>
    <format dxfId="3263">
      <pivotArea dataOnly="0" labelOnly="1" fieldPosition="0">
        <references count="3">
          <reference field="8" count="1" selected="0">
            <x v="23"/>
          </reference>
          <reference field="12" count="1" selected="0">
            <x v="93"/>
          </reference>
          <reference field="41" count="1">
            <x v="2"/>
          </reference>
        </references>
      </pivotArea>
    </format>
    <format dxfId="3262">
      <pivotArea dataOnly="0" labelOnly="1" fieldPosition="0">
        <references count="3">
          <reference field="8" count="1" selected="0">
            <x v="23"/>
          </reference>
          <reference field="12" count="1" selected="0">
            <x v="96"/>
          </reference>
          <reference field="41" count="1">
            <x v="76"/>
          </reference>
        </references>
      </pivotArea>
    </format>
    <format dxfId="3261">
      <pivotArea dataOnly="0" labelOnly="1" fieldPosition="0">
        <references count="3">
          <reference field="8" count="1" selected="0">
            <x v="23"/>
          </reference>
          <reference field="12" count="1" selected="0">
            <x v="98"/>
          </reference>
          <reference field="41" count="1">
            <x v="2"/>
          </reference>
        </references>
      </pivotArea>
    </format>
    <format dxfId="3260">
      <pivotArea dataOnly="0" labelOnly="1" fieldPosition="0">
        <references count="3">
          <reference field="8" count="1" selected="0">
            <x v="23"/>
          </reference>
          <reference field="12" count="1" selected="0">
            <x v="101"/>
          </reference>
          <reference field="41" count="1">
            <x v="23"/>
          </reference>
        </references>
      </pivotArea>
    </format>
    <format dxfId="3259">
      <pivotArea dataOnly="0" labelOnly="1" fieldPosition="0">
        <references count="3">
          <reference field="8" count="1" selected="0">
            <x v="23"/>
          </reference>
          <reference field="12" count="1" selected="0">
            <x v="102"/>
          </reference>
          <reference field="41" count="1">
            <x v="44"/>
          </reference>
        </references>
      </pivotArea>
    </format>
    <format dxfId="3258">
      <pivotArea dataOnly="0" labelOnly="1" fieldPosition="0">
        <references count="3">
          <reference field="8" count="1" selected="0">
            <x v="23"/>
          </reference>
          <reference field="12" count="1" selected="0">
            <x v="103"/>
          </reference>
          <reference field="41" count="1">
            <x v="81"/>
          </reference>
        </references>
      </pivotArea>
    </format>
    <format dxfId="3257">
      <pivotArea dataOnly="0" labelOnly="1" fieldPosition="0">
        <references count="3">
          <reference field="8" count="1" selected="0">
            <x v="23"/>
          </reference>
          <reference field="12" count="1" selected="0">
            <x v="104"/>
          </reference>
          <reference field="41" count="1">
            <x v="36"/>
          </reference>
        </references>
      </pivotArea>
    </format>
    <format dxfId="3256">
      <pivotArea dataOnly="0" labelOnly="1" fieldPosition="0">
        <references count="3">
          <reference field="8" count="1" selected="0">
            <x v="23"/>
          </reference>
          <reference field="12" count="1" selected="0">
            <x v="111"/>
          </reference>
          <reference field="41" count="1">
            <x v="18"/>
          </reference>
        </references>
      </pivotArea>
    </format>
    <format dxfId="3255">
      <pivotArea dataOnly="0" labelOnly="1" fieldPosition="0">
        <references count="3">
          <reference field="8" count="1" selected="0">
            <x v="23"/>
          </reference>
          <reference field="12" count="1" selected="0">
            <x v="112"/>
          </reference>
          <reference field="41" count="1">
            <x v="24"/>
          </reference>
        </references>
      </pivotArea>
    </format>
    <format dxfId="3254">
      <pivotArea dataOnly="0" labelOnly="1" fieldPosition="0">
        <references count="3">
          <reference field="8" count="1" selected="0">
            <x v="23"/>
          </reference>
          <reference field="12" count="1" selected="0">
            <x v="113"/>
          </reference>
          <reference field="41" count="1">
            <x v="11"/>
          </reference>
        </references>
      </pivotArea>
    </format>
    <format dxfId="3253">
      <pivotArea dataOnly="0" labelOnly="1" fieldPosition="0">
        <references count="3">
          <reference field="8" count="1" selected="0">
            <x v="23"/>
          </reference>
          <reference field="12" count="1" selected="0">
            <x v="131"/>
          </reference>
          <reference field="41" count="1">
            <x v="2"/>
          </reference>
        </references>
      </pivotArea>
    </format>
    <format dxfId="3252">
      <pivotArea dataOnly="0" labelOnly="1" fieldPosition="0">
        <references count="3">
          <reference field="8" count="1" selected="0">
            <x v="23"/>
          </reference>
          <reference field="12" count="1" selected="0">
            <x v="138"/>
          </reference>
          <reference field="41" count="1">
            <x v="9"/>
          </reference>
        </references>
      </pivotArea>
    </format>
    <format dxfId="3251">
      <pivotArea dataOnly="0" labelOnly="1" fieldPosition="0">
        <references count="3">
          <reference field="8" count="1" selected="0">
            <x v="23"/>
          </reference>
          <reference field="12" count="1" selected="0">
            <x v="149"/>
          </reference>
          <reference field="41" count="1">
            <x v="86"/>
          </reference>
        </references>
      </pivotArea>
    </format>
    <format dxfId="3250">
      <pivotArea dataOnly="0" labelOnly="1" fieldPosition="0">
        <references count="3">
          <reference field="8" count="1" selected="0">
            <x v="23"/>
          </reference>
          <reference field="12" count="1" selected="0">
            <x v="160"/>
          </reference>
          <reference field="41" count="1">
            <x v="2"/>
          </reference>
        </references>
      </pivotArea>
    </format>
    <format dxfId="3249">
      <pivotArea dataOnly="0" labelOnly="1" fieldPosition="0">
        <references count="3">
          <reference field="8" count="1" selected="0">
            <x v="23"/>
          </reference>
          <reference field="12" count="1" selected="0">
            <x v="186"/>
          </reference>
          <reference field="41" count="1">
            <x v="7"/>
          </reference>
        </references>
      </pivotArea>
    </format>
    <format dxfId="3248">
      <pivotArea dataOnly="0" labelOnly="1" fieldPosition="0">
        <references count="3">
          <reference field="8" count="1" selected="0">
            <x v="23"/>
          </reference>
          <reference field="12" count="1" selected="0">
            <x v="218"/>
          </reference>
          <reference field="41" count="1">
            <x v="21"/>
          </reference>
        </references>
      </pivotArea>
    </format>
    <format dxfId="3247">
      <pivotArea dataOnly="0" labelOnly="1" fieldPosition="0">
        <references count="3">
          <reference field="8" count="1" selected="0">
            <x v="24"/>
          </reference>
          <reference field="12" count="1" selected="0">
            <x v="62"/>
          </reference>
          <reference field="41" count="1">
            <x v="83"/>
          </reference>
        </references>
      </pivotArea>
    </format>
    <format dxfId="3246">
      <pivotArea dataOnly="0" labelOnly="1" fieldPosition="0">
        <references count="3">
          <reference field="8" count="1" selected="0">
            <x v="24"/>
          </reference>
          <reference field="12" count="1" selected="0">
            <x v="65"/>
          </reference>
          <reference field="41" count="1">
            <x v="87"/>
          </reference>
        </references>
      </pivotArea>
    </format>
    <format dxfId="3245">
      <pivotArea dataOnly="0" labelOnly="1" fieldPosition="0">
        <references count="3">
          <reference field="8" count="1" selected="0">
            <x v="24"/>
          </reference>
          <reference field="12" count="1" selected="0">
            <x v="139"/>
          </reference>
          <reference field="41" count="1">
            <x v="56"/>
          </reference>
        </references>
      </pivotArea>
    </format>
    <format dxfId="3244">
      <pivotArea dataOnly="0" labelOnly="1" fieldPosition="0">
        <references count="3">
          <reference field="8" count="1" selected="0">
            <x v="24"/>
          </reference>
          <reference field="12" count="1" selected="0">
            <x v="144"/>
          </reference>
          <reference field="41" count="1">
            <x v="20"/>
          </reference>
        </references>
      </pivotArea>
    </format>
    <format dxfId="3243">
      <pivotArea dataOnly="0" labelOnly="1" fieldPosition="0">
        <references count="3">
          <reference field="8" count="1" selected="0">
            <x v="24"/>
          </reference>
          <reference field="12" count="1" selected="0">
            <x v="156"/>
          </reference>
          <reference field="41" count="1">
            <x v="120"/>
          </reference>
        </references>
      </pivotArea>
    </format>
    <format dxfId="3242">
      <pivotArea dataOnly="0" labelOnly="1" fieldPosition="0">
        <references count="3">
          <reference field="8" count="1" selected="0">
            <x v="24"/>
          </reference>
          <reference field="12" count="1" selected="0">
            <x v="188"/>
          </reference>
          <reference field="41" count="1">
            <x v="92"/>
          </reference>
        </references>
      </pivotArea>
    </format>
    <format dxfId="3241">
      <pivotArea dataOnly="0" labelOnly="1" fieldPosition="0">
        <references count="3">
          <reference field="8" count="1" selected="0">
            <x v="24"/>
          </reference>
          <reference field="12" count="1" selected="0">
            <x v="198"/>
          </reference>
          <reference field="41" count="1">
            <x v="100"/>
          </reference>
        </references>
      </pivotArea>
    </format>
    <format dxfId="3240">
      <pivotArea dataOnly="0" labelOnly="1" fieldPosition="0">
        <references count="3">
          <reference field="8" count="1" selected="0">
            <x v="25"/>
          </reference>
          <reference field="12" count="1" selected="0">
            <x v="145"/>
          </reference>
          <reference field="41" count="1">
            <x v="17"/>
          </reference>
        </references>
      </pivotArea>
    </format>
    <format dxfId="3239">
      <pivotArea dataOnly="0" labelOnly="1" fieldPosition="0">
        <references count="3">
          <reference field="8" count="1" selected="0">
            <x v="26"/>
          </reference>
          <reference field="12" count="1" selected="0">
            <x v="201"/>
          </reference>
          <reference field="41" count="1">
            <x v="62"/>
          </reference>
        </references>
      </pivotArea>
    </format>
    <format dxfId="3238">
      <pivotArea dataOnly="0" labelOnly="1" fieldPosition="0">
        <references count="3">
          <reference field="8" count="1" selected="0">
            <x v="27"/>
          </reference>
          <reference field="12" count="1" selected="0">
            <x v="119"/>
          </reference>
          <reference field="41" count="1">
            <x v="116"/>
          </reference>
        </references>
      </pivotArea>
    </format>
    <format dxfId="3237">
      <pivotArea dataOnly="0" labelOnly="1" fieldPosition="0">
        <references count="3">
          <reference field="8" count="1" selected="0">
            <x v="27"/>
          </reference>
          <reference field="12" count="1" selected="0">
            <x v="178"/>
          </reference>
          <reference field="41" count="1">
            <x v="105"/>
          </reference>
        </references>
      </pivotArea>
    </format>
    <format dxfId="3236">
      <pivotArea dataOnly="0" labelOnly="1" fieldPosition="0">
        <references count="3">
          <reference field="8" count="1" selected="0">
            <x v="27"/>
          </reference>
          <reference field="12" count="1" selected="0">
            <x v="179"/>
          </reference>
          <reference field="41" count="1">
            <x v="110"/>
          </reference>
        </references>
      </pivotArea>
    </format>
    <format dxfId="3235">
      <pivotArea dataOnly="0" labelOnly="1" fieldPosition="0">
        <references count="3">
          <reference field="8" count="1" selected="0">
            <x v="29"/>
          </reference>
          <reference field="12" count="1" selected="0">
            <x v="106"/>
          </reference>
          <reference field="41" count="1">
            <x v="95"/>
          </reference>
        </references>
      </pivotArea>
    </format>
    <format dxfId="3234">
      <pivotArea dataOnly="0" labelOnly="1" fieldPosition="0">
        <references count="3">
          <reference field="8" count="1" selected="0">
            <x v="30"/>
          </reference>
          <reference field="12" count="1" selected="0">
            <x v="41"/>
          </reference>
          <reference field="41" count="1">
            <x v="2"/>
          </reference>
        </references>
      </pivotArea>
    </format>
    <format dxfId="3233">
      <pivotArea dataOnly="0" labelOnly="1" fieldPosition="0">
        <references count="3">
          <reference field="8" count="1" selected="0">
            <x v="30"/>
          </reference>
          <reference field="12" count="1" selected="0">
            <x v="54"/>
          </reference>
          <reference field="41" count="1">
            <x v="2"/>
          </reference>
        </references>
      </pivotArea>
    </format>
    <format dxfId="3232">
      <pivotArea dataOnly="0" labelOnly="1" fieldPosition="0">
        <references count="3">
          <reference field="8" count="1" selected="0">
            <x v="33"/>
          </reference>
          <reference field="12" count="1" selected="0">
            <x v="3"/>
          </reference>
          <reference field="41" count="1">
            <x v="41"/>
          </reference>
        </references>
      </pivotArea>
    </format>
    <format dxfId="3231">
      <pivotArea dataOnly="0" labelOnly="1" fieldPosition="0">
        <references count="3">
          <reference field="8" count="1" selected="0">
            <x v="33"/>
          </reference>
          <reference field="12" count="1" selected="0">
            <x v="161"/>
          </reference>
          <reference field="41" count="1">
            <x v="59"/>
          </reference>
        </references>
      </pivotArea>
    </format>
    <format dxfId="3230">
      <pivotArea dataOnly="0" labelOnly="1" fieldPosition="0">
        <references count="3">
          <reference field="8" count="1" selected="0">
            <x v="34"/>
          </reference>
          <reference field="12" count="1" selected="0">
            <x v="137"/>
          </reference>
          <reference field="41" count="1">
            <x v="2"/>
          </reference>
        </references>
      </pivotArea>
    </format>
    <format dxfId="3229">
      <pivotArea dataOnly="0" labelOnly="1" fieldPosition="0">
        <references count="3">
          <reference field="8" count="1" selected="0">
            <x v="34"/>
          </reference>
          <reference field="12" count="1" selected="0">
            <x v="217"/>
          </reference>
          <reference field="41" count="1">
            <x v="2"/>
          </reference>
        </references>
      </pivotArea>
    </format>
    <format dxfId="3228">
      <pivotArea dataOnly="0" labelOnly="1" fieldPosition="0">
        <references count="3">
          <reference field="8" count="1" selected="0">
            <x v="35"/>
          </reference>
          <reference field="12" count="1" selected="0">
            <x v="123"/>
          </reference>
          <reference field="41" count="1">
            <x v="90"/>
          </reference>
        </references>
      </pivotArea>
    </format>
    <format dxfId="3227">
      <pivotArea dataOnly="0" labelOnly="1" fieldPosition="0">
        <references count="3">
          <reference field="8" count="1" selected="0">
            <x v="35"/>
          </reference>
          <reference field="12" count="1" selected="0">
            <x v="175"/>
          </reference>
          <reference field="41" count="1">
            <x v="15"/>
          </reference>
        </references>
      </pivotArea>
    </format>
    <format dxfId="3226">
      <pivotArea dataOnly="0" labelOnly="1" fieldPosition="0">
        <references count="3">
          <reference field="8" count="1" selected="0">
            <x v="36"/>
          </reference>
          <reference field="12" count="1" selected="0">
            <x v="5"/>
          </reference>
          <reference field="41" count="1">
            <x v="94"/>
          </reference>
        </references>
      </pivotArea>
    </format>
    <format dxfId="3225">
      <pivotArea dataOnly="0" labelOnly="1" fieldPosition="0">
        <references count="3">
          <reference field="8" count="1" selected="0">
            <x v="36"/>
          </reference>
          <reference field="12" count="1" selected="0">
            <x v="6"/>
          </reference>
          <reference field="41" count="1">
            <x v="85"/>
          </reference>
        </references>
      </pivotArea>
    </format>
    <format dxfId="3224">
      <pivotArea dataOnly="0" labelOnly="1" fieldPosition="0">
        <references count="3">
          <reference field="8" count="1" selected="0">
            <x v="36"/>
          </reference>
          <reference field="12" count="1" selected="0">
            <x v="7"/>
          </reference>
          <reference field="41" count="1">
            <x v="64"/>
          </reference>
        </references>
      </pivotArea>
    </format>
    <format dxfId="3223">
      <pivotArea dataOnly="0" labelOnly="1" fieldPosition="0">
        <references count="3">
          <reference field="8" count="1" selected="0">
            <x v="36"/>
          </reference>
          <reference field="12" count="1" selected="0">
            <x v="9"/>
          </reference>
          <reference field="41" count="1">
            <x v="61"/>
          </reference>
        </references>
      </pivotArea>
    </format>
    <format dxfId="3222">
      <pivotArea dataOnly="0" labelOnly="1" fieldPosition="0">
        <references count="3">
          <reference field="8" count="1" selected="0">
            <x v="36"/>
          </reference>
          <reference field="12" count="1" selected="0">
            <x v="43"/>
          </reference>
          <reference field="41" count="1">
            <x v="108"/>
          </reference>
        </references>
      </pivotArea>
    </format>
    <format dxfId="3221">
      <pivotArea dataOnly="0" labelOnly="1" fieldPosition="0">
        <references count="3">
          <reference field="8" count="1" selected="0">
            <x v="36"/>
          </reference>
          <reference field="12" count="1" selected="0">
            <x v="108"/>
          </reference>
          <reference field="41" count="1">
            <x v="34"/>
          </reference>
        </references>
      </pivotArea>
    </format>
    <format dxfId="3220">
      <pivotArea dataOnly="0" labelOnly="1" fieldPosition="0">
        <references count="3">
          <reference field="8" count="1" selected="0">
            <x v="36"/>
          </reference>
          <reference field="12" count="1" selected="0">
            <x v="116"/>
          </reference>
          <reference field="41" count="1">
            <x v="39"/>
          </reference>
        </references>
      </pivotArea>
    </format>
    <format dxfId="3219">
      <pivotArea dataOnly="0" labelOnly="1" fieldPosition="0">
        <references count="3">
          <reference field="8" count="1" selected="0">
            <x v="36"/>
          </reference>
          <reference field="12" count="1" selected="0">
            <x v="190"/>
          </reference>
          <reference field="41" count="1">
            <x v="2"/>
          </reference>
        </references>
      </pivotArea>
    </format>
    <format dxfId="3218">
      <pivotArea dataOnly="0" labelOnly="1" fieldPosition="0">
        <references count="3">
          <reference field="8" count="1" selected="0">
            <x v="36"/>
          </reference>
          <reference field="12" count="1" selected="0">
            <x v="191"/>
          </reference>
          <reference field="41" count="1">
            <x v="63"/>
          </reference>
        </references>
      </pivotArea>
    </format>
    <format dxfId="3217">
      <pivotArea dataOnly="0" labelOnly="1" fieldPosition="0">
        <references count="3">
          <reference field="8" count="1" selected="0">
            <x v="36"/>
          </reference>
          <reference field="12" count="1" selected="0">
            <x v="192"/>
          </reference>
          <reference field="41" count="1">
            <x v="109"/>
          </reference>
        </references>
      </pivotArea>
    </format>
    <format dxfId="3216">
      <pivotArea dataOnly="0" labelOnly="1" fieldPosition="0">
        <references count="3">
          <reference field="8" count="1" selected="0">
            <x v="36"/>
          </reference>
          <reference field="12" count="1" selected="0">
            <x v="227"/>
          </reference>
          <reference field="41" count="1">
            <x v="64"/>
          </reference>
        </references>
      </pivotArea>
    </format>
    <format dxfId="3215">
      <pivotArea dataOnly="0" labelOnly="1" fieldPosition="0">
        <references count="3">
          <reference field="8" count="1" selected="0">
            <x v="37"/>
          </reference>
          <reference field="12" count="1" selected="0">
            <x v="210"/>
          </reference>
          <reference field="41" count="1">
            <x v="46"/>
          </reference>
        </references>
      </pivotArea>
    </format>
    <format dxfId="3214">
      <pivotArea dataOnly="0" labelOnly="1" fieldPosition="0">
        <references count="3">
          <reference field="8" count="1" selected="0">
            <x v="0"/>
          </reference>
          <reference field="12" count="1" selected="0">
            <x v="146"/>
          </reference>
          <reference field="41" count="1">
            <x v="49"/>
          </reference>
        </references>
      </pivotArea>
    </format>
    <format dxfId="3213">
      <pivotArea dataOnly="0" labelOnly="1" fieldPosition="0">
        <references count="3">
          <reference field="8" count="1" selected="0">
            <x v="1"/>
          </reference>
          <reference field="12" count="1" selected="0">
            <x v="31"/>
          </reference>
          <reference field="41" count="1">
            <x v="64"/>
          </reference>
        </references>
      </pivotArea>
    </format>
    <format dxfId="3212">
      <pivotArea dataOnly="0" labelOnly="1" fieldPosition="0">
        <references count="3">
          <reference field="8" count="1" selected="0">
            <x v="1"/>
          </reference>
          <reference field="12" count="1" selected="0">
            <x v="164"/>
          </reference>
          <reference field="41" count="1">
            <x v="122"/>
          </reference>
        </references>
      </pivotArea>
    </format>
    <format dxfId="3211">
      <pivotArea dataOnly="0" labelOnly="1" fieldPosition="0">
        <references count="3">
          <reference field="8" count="1" selected="0">
            <x v="1"/>
          </reference>
          <reference field="12" count="1" selected="0">
            <x v="165"/>
          </reference>
          <reference field="41" count="1">
            <x v="123"/>
          </reference>
        </references>
      </pivotArea>
    </format>
    <format dxfId="3210">
      <pivotArea dataOnly="0" labelOnly="1" fieldPosition="0">
        <references count="3">
          <reference field="8" count="1" selected="0">
            <x v="1"/>
          </reference>
          <reference field="12" count="1" selected="0">
            <x v="181"/>
          </reference>
          <reference field="41" count="1">
            <x v="66"/>
          </reference>
        </references>
      </pivotArea>
    </format>
    <format dxfId="3209">
      <pivotArea dataOnly="0" labelOnly="1" fieldPosition="0">
        <references count="3">
          <reference field="8" count="1" selected="0">
            <x v="1"/>
          </reference>
          <reference field="12" count="1" selected="0">
            <x v="182"/>
          </reference>
          <reference field="41" count="1">
            <x v="67"/>
          </reference>
        </references>
      </pivotArea>
    </format>
    <format dxfId="3208">
      <pivotArea dataOnly="0" labelOnly="1" fieldPosition="0">
        <references count="3">
          <reference field="8" count="1" selected="0">
            <x v="1"/>
          </reference>
          <reference field="12" count="1" selected="0">
            <x v="195"/>
          </reference>
          <reference field="41" count="1">
            <x v="64"/>
          </reference>
        </references>
      </pivotArea>
    </format>
    <format dxfId="3207">
      <pivotArea dataOnly="0" labelOnly="1" fieldPosition="0">
        <references count="3">
          <reference field="8" count="1" selected="0">
            <x v="2"/>
          </reference>
          <reference field="12" count="1" selected="0">
            <x v="71"/>
          </reference>
          <reference field="41" count="1">
            <x v="42"/>
          </reference>
        </references>
      </pivotArea>
    </format>
    <format dxfId="3206">
      <pivotArea dataOnly="0" labelOnly="1" fieldPosition="0">
        <references count="3">
          <reference field="8" count="1" selected="0">
            <x v="3"/>
          </reference>
          <reference field="12" count="1" selected="0">
            <x v="151"/>
          </reference>
          <reference field="41" count="1">
            <x v="22"/>
          </reference>
        </references>
      </pivotArea>
    </format>
    <format dxfId="3205">
      <pivotArea dataOnly="0" labelOnly="1" fieldPosition="0">
        <references count="3">
          <reference field="8" count="1" selected="0">
            <x v="3"/>
          </reference>
          <reference field="12" count="1" selected="0">
            <x v="166"/>
          </reference>
          <reference field="41" count="1">
            <x v="32"/>
          </reference>
        </references>
      </pivotArea>
    </format>
    <format dxfId="3204">
      <pivotArea dataOnly="0" labelOnly="1" fieldPosition="0">
        <references count="3">
          <reference field="8" count="1" selected="0">
            <x v="3"/>
          </reference>
          <reference field="12" count="1" selected="0">
            <x v="167"/>
          </reference>
          <reference field="41" count="1">
            <x v="26"/>
          </reference>
        </references>
      </pivotArea>
    </format>
    <format dxfId="3203">
      <pivotArea dataOnly="0" labelOnly="1" fieldPosition="0">
        <references count="3">
          <reference field="8" count="1" selected="0">
            <x v="3"/>
          </reference>
          <reference field="12" count="1" selected="0">
            <x v="171"/>
          </reference>
          <reference field="41" count="1">
            <x v="64"/>
          </reference>
        </references>
      </pivotArea>
    </format>
    <format dxfId="3202">
      <pivotArea dataOnly="0" labelOnly="1" fieldPosition="0">
        <references count="3">
          <reference field="8" count="1" selected="0">
            <x v="3"/>
          </reference>
          <reference field="12" count="1" selected="0">
            <x v="172"/>
          </reference>
          <reference field="41" count="1">
            <x v="14"/>
          </reference>
        </references>
      </pivotArea>
    </format>
    <format dxfId="3201">
      <pivotArea dataOnly="0" labelOnly="1" fieldPosition="0">
        <references count="3">
          <reference field="8" count="1" selected="0">
            <x v="4"/>
          </reference>
          <reference field="12" count="1" selected="0">
            <x v="109"/>
          </reference>
          <reference field="41" count="1">
            <x v="53"/>
          </reference>
        </references>
      </pivotArea>
    </format>
    <format dxfId="3200">
      <pivotArea dataOnly="0" labelOnly="1" fieldPosition="0">
        <references count="3">
          <reference field="8" count="1" selected="0">
            <x v="4"/>
          </reference>
          <reference field="12" count="1" selected="0">
            <x v="173"/>
          </reference>
          <reference field="41" count="1">
            <x v="30"/>
          </reference>
        </references>
      </pivotArea>
    </format>
    <format dxfId="3199">
      <pivotArea dataOnly="0" labelOnly="1" fieldPosition="0">
        <references count="3">
          <reference field="8" count="1" selected="0">
            <x v="5"/>
          </reference>
          <reference field="12" count="1" selected="0">
            <x v="213"/>
          </reference>
          <reference field="41" count="1">
            <x v="47"/>
          </reference>
        </references>
      </pivotArea>
    </format>
    <format dxfId="3198">
      <pivotArea dataOnly="0" labelOnly="1" fieldPosition="0">
        <references count="3">
          <reference field="8" count="1" selected="0">
            <x v="6"/>
          </reference>
          <reference field="12" count="1" selected="0">
            <x v="14"/>
          </reference>
          <reference field="41" count="1">
            <x v="65"/>
          </reference>
        </references>
      </pivotArea>
    </format>
    <format dxfId="3197">
      <pivotArea dataOnly="0" labelOnly="1" fieldPosition="0">
        <references count="3">
          <reference field="8" count="1" selected="0">
            <x v="6"/>
          </reference>
          <reference field="12" count="1" selected="0">
            <x v="55"/>
          </reference>
          <reference field="41" count="1">
            <x v="64"/>
          </reference>
        </references>
      </pivotArea>
    </format>
    <format dxfId="3196">
      <pivotArea dataOnly="0" labelOnly="1" fieldPosition="0">
        <references count="3">
          <reference field="8" count="1" selected="0">
            <x v="8"/>
          </reference>
          <reference field="12" count="1" selected="0">
            <x v="24"/>
          </reference>
          <reference field="41" count="1">
            <x v="64"/>
          </reference>
        </references>
      </pivotArea>
    </format>
    <format dxfId="3195">
      <pivotArea dataOnly="0" labelOnly="1" fieldPosition="0">
        <references count="3">
          <reference field="8" count="1" selected="0">
            <x v="8"/>
          </reference>
          <reference field="12" count="1" selected="0">
            <x v="105"/>
          </reference>
          <reference field="41" count="1">
            <x v="64"/>
          </reference>
        </references>
      </pivotArea>
    </format>
    <format dxfId="3194">
      <pivotArea dataOnly="0" labelOnly="1" fieldPosition="0">
        <references count="3">
          <reference field="8" count="1" selected="0">
            <x v="8"/>
          </reference>
          <reference field="12" count="1" selected="0">
            <x v="220"/>
          </reference>
          <reference field="41" count="1">
            <x v="2"/>
          </reference>
        </references>
      </pivotArea>
    </format>
    <format dxfId="3193">
      <pivotArea dataOnly="0" labelOnly="1" fieldPosition="0">
        <references count="3">
          <reference field="8" count="1" selected="0">
            <x v="9"/>
          </reference>
          <reference field="12" count="1" selected="0">
            <x v="180"/>
          </reference>
          <reference field="41" count="1">
            <x v="106"/>
          </reference>
        </references>
      </pivotArea>
    </format>
    <format dxfId="3192">
      <pivotArea dataOnly="0" labelOnly="1" fieldPosition="0">
        <references count="3">
          <reference field="8" count="1" selected="0">
            <x v="10"/>
          </reference>
          <reference field="12" count="1" selected="0">
            <x v="110"/>
          </reference>
          <reference field="41" count="1">
            <x v="31"/>
          </reference>
        </references>
      </pivotArea>
    </format>
    <format dxfId="3191">
      <pivotArea dataOnly="0" labelOnly="1" fieldPosition="0">
        <references count="3">
          <reference field="8" count="1" selected="0">
            <x v="10"/>
          </reference>
          <reference field="12" count="1" selected="0">
            <x v="133"/>
          </reference>
          <reference field="41" count="1">
            <x v="64"/>
          </reference>
        </references>
      </pivotArea>
    </format>
    <format dxfId="3190">
      <pivotArea dataOnly="0" labelOnly="1" fieldPosition="0">
        <references count="3">
          <reference field="8" count="1" selected="0">
            <x v="10"/>
          </reference>
          <reference field="12" count="1" selected="0">
            <x v="193"/>
          </reference>
          <reference field="41" count="1">
            <x v="102"/>
          </reference>
        </references>
      </pivotArea>
    </format>
    <format dxfId="3189">
      <pivotArea dataOnly="0" labelOnly="1" fieldPosition="0">
        <references count="3">
          <reference field="8" count="1" selected="0">
            <x v="11"/>
          </reference>
          <reference field="12" count="1" selected="0">
            <x v="83"/>
          </reference>
          <reference field="41" count="1">
            <x v="64"/>
          </reference>
        </references>
      </pivotArea>
    </format>
    <format dxfId="3188">
      <pivotArea dataOnly="0" labelOnly="1" fieldPosition="0">
        <references count="3">
          <reference field="8" count="1" selected="0">
            <x v="11"/>
          </reference>
          <reference field="12" count="1" selected="0">
            <x v="90"/>
          </reference>
          <reference field="41" count="1">
            <x v="2"/>
          </reference>
        </references>
      </pivotArea>
    </format>
    <format dxfId="3187">
      <pivotArea dataOnly="0" labelOnly="1" fieldPosition="0">
        <references count="3">
          <reference field="8" count="1" selected="0">
            <x v="12"/>
          </reference>
          <reference field="12" count="1" selected="0">
            <x v="177"/>
          </reference>
          <reference field="41" count="1">
            <x v="2"/>
          </reference>
        </references>
      </pivotArea>
    </format>
    <format dxfId="3186">
      <pivotArea dataOnly="0" labelOnly="1" fieldPosition="0">
        <references count="3">
          <reference field="8" count="1" selected="0">
            <x v="13"/>
          </reference>
          <reference field="12" count="1" selected="0">
            <x v="159"/>
          </reference>
          <reference field="41" count="1">
            <x v="2"/>
          </reference>
        </references>
      </pivotArea>
    </format>
    <format dxfId="3185">
      <pivotArea dataOnly="0" labelOnly="1" fieldPosition="0">
        <references count="3">
          <reference field="8" count="1" selected="0">
            <x v="14"/>
          </reference>
          <reference field="12" count="1" selected="0">
            <x v="8"/>
          </reference>
          <reference field="41" count="1">
            <x v="111"/>
          </reference>
        </references>
      </pivotArea>
    </format>
    <format dxfId="3184">
      <pivotArea dataOnly="0" labelOnly="1" fieldPosition="0">
        <references count="3">
          <reference field="8" count="1" selected="0">
            <x v="14"/>
          </reference>
          <reference field="12" count="1" selected="0">
            <x v="21"/>
          </reference>
          <reference field="41" count="1">
            <x v="115"/>
          </reference>
        </references>
      </pivotArea>
    </format>
    <format dxfId="3183">
      <pivotArea dataOnly="0" labelOnly="1" fieldPosition="0">
        <references count="3">
          <reference field="8" count="1" selected="0">
            <x v="14"/>
          </reference>
          <reference field="12" count="1" selected="0">
            <x v="22"/>
          </reference>
          <reference field="41" count="1">
            <x v="113"/>
          </reference>
        </references>
      </pivotArea>
    </format>
    <format dxfId="3182">
      <pivotArea dataOnly="0" labelOnly="1" fieldPosition="0">
        <references count="3">
          <reference field="8" count="1" selected="0">
            <x v="14"/>
          </reference>
          <reference field="12" count="1" selected="0">
            <x v="25"/>
          </reference>
          <reference field="41" count="1">
            <x v="25"/>
          </reference>
        </references>
      </pivotArea>
    </format>
    <format dxfId="3181">
      <pivotArea dataOnly="0" labelOnly="1" fieldPosition="0">
        <references count="3">
          <reference field="8" count="1" selected="0">
            <x v="14"/>
          </reference>
          <reference field="12" count="1" selected="0">
            <x v="29"/>
          </reference>
          <reference field="41" count="1">
            <x v="115"/>
          </reference>
        </references>
      </pivotArea>
    </format>
    <format dxfId="3180">
      <pivotArea dataOnly="0" labelOnly="1" fieldPosition="0">
        <references count="3">
          <reference field="8" count="1" selected="0">
            <x v="14"/>
          </reference>
          <reference field="12" count="1" selected="0">
            <x v="46"/>
          </reference>
          <reference field="41" count="1">
            <x v="1"/>
          </reference>
        </references>
      </pivotArea>
    </format>
    <format dxfId="3179">
      <pivotArea dataOnly="0" labelOnly="1" fieldPosition="0">
        <references count="3">
          <reference field="8" count="1" selected="0">
            <x v="14"/>
          </reference>
          <reference field="12" count="1" selected="0">
            <x v="61"/>
          </reference>
          <reference field="41" count="1">
            <x v="40"/>
          </reference>
        </references>
      </pivotArea>
    </format>
    <format dxfId="3178">
      <pivotArea dataOnly="0" labelOnly="1" fieldPosition="0">
        <references count="3">
          <reference field="8" count="1" selected="0">
            <x v="14"/>
          </reference>
          <reference field="12" count="1" selected="0">
            <x v="100"/>
          </reference>
          <reference field="41" count="1">
            <x v="79"/>
          </reference>
        </references>
      </pivotArea>
    </format>
    <format dxfId="3177">
      <pivotArea dataOnly="0" labelOnly="1" fieldPosition="0">
        <references count="3">
          <reference field="8" count="1" selected="0">
            <x v="14"/>
          </reference>
          <reference field="12" count="1" selected="0">
            <x v="117"/>
          </reference>
          <reference field="41" count="1">
            <x v="105"/>
          </reference>
        </references>
      </pivotArea>
    </format>
    <format dxfId="3176">
      <pivotArea dataOnly="0" labelOnly="1" fieldPosition="0">
        <references count="3">
          <reference field="8" count="1" selected="0">
            <x v="14"/>
          </reference>
          <reference field="12" count="1" selected="0">
            <x v="118"/>
          </reference>
          <reference field="41" count="1">
            <x v="115"/>
          </reference>
        </references>
      </pivotArea>
    </format>
    <format dxfId="3175">
      <pivotArea dataOnly="0" labelOnly="1" fieldPosition="0">
        <references count="3">
          <reference field="8" count="1" selected="0">
            <x v="14"/>
          </reference>
          <reference field="12" count="1" selected="0">
            <x v="121"/>
          </reference>
          <reference field="41" count="1">
            <x v="70"/>
          </reference>
        </references>
      </pivotArea>
    </format>
    <format dxfId="3174">
      <pivotArea dataOnly="0" labelOnly="1" fieldPosition="0">
        <references count="3">
          <reference field="8" count="1" selected="0">
            <x v="14"/>
          </reference>
          <reference field="12" count="1" selected="0">
            <x v="124"/>
          </reference>
          <reference field="41" count="1">
            <x v="60"/>
          </reference>
        </references>
      </pivotArea>
    </format>
    <format dxfId="3173">
      <pivotArea dataOnly="0" labelOnly="1" fieldPosition="0">
        <references count="3">
          <reference field="8" count="1" selected="0">
            <x v="14"/>
          </reference>
          <reference field="12" count="1" selected="0">
            <x v="148"/>
          </reference>
          <reference field="41" count="1">
            <x v="110"/>
          </reference>
        </references>
      </pivotArea>
    </format>
    <format dxfId="3172">
      <pivotArea dataOnly="0" labelOnly="1" fieldPosition="0">
        <references count="3">
          <reference field="8" count="1" selected="0">
            <x v="14"/>
          </reference>
          <reference field="12" count="1" selected="0">
            <x v="168"/>
          </reference>
          <reference field="41" count="1">
            <x v="45"/>
          </reference>
        </references>
      </pivotArea>
    </format>
    <format dxfId="3171">
      <pivotArea dataOnly="0" labelOnly="1" fieldPosition="0">
        <references count="3">
          <reference field="8" count="1" selected="0">
            <x v="14"/>
          </reference>
          <reference field="12" count="1" selected="0">
            <x v="170"/>
          </reference>
          <reference field="41" count="1">
            <x v="33"/>
          </reference>
        </references>
      </pivotArea>
    </format>
    <format dxfId="3170">
      <pivotArea dataOnly="0" labelOnly="1" fieldPosition="0">
        <references count="3">
          <reference field="8" count="1" selected="0">
            <x v="14"/>
          </reference>
          <reference field="12" count="1" selected="0">
            <x v="176"/>
          </reference>
          <reference field="41" count="1">
            <x v="71"/>
          </reference>
        </references>
      </pivotArea>
    </format>
    <format dxfId="3169">
      <pivotArea dataOnly="0" labelOnly="1" fieldPosition="0">
        <references count="3">
          <reference field="8" count="1" selected="0">
            <x v="15"/>
          </reference>
          <reference field="12" count="1" selected="0">
            <x v="18"/>
          </reference>
          <reference field="41" count="1">
            <x v="2"/>
          </reference>
        </references>
      </pivotArea>
    </format>
    <format dxfId="3168">
      <pivotArea dataOnly="0" labelOnly="1" fieldPosition="0">
        <references count="3">
          <reference field="8" count="1" selected="0">
            <x v="15"/>
          </reference>
          <reference field="12" count="1" selected="0">
            <x v="19"/>
          </reference>
          <reference field="41" count="1">
            <x v="2"/>
          </reference>
        </references>
      </pivotArea>
    </format>
    <format dxfId="3167">
      <pivotArea dataOnly="0" labelOnly="1" fieldPosition="0">
        <references count="3">
          <reference field="8" count="1" selected="0">
            <x v="15"/>
          </reference>
          <reference field="12" count="1" selected="0">
            <x v="20"/>
          </reference>
          <reference field="41" count="1">
            <x v="19"/>
          </reference>
        </references>
      </pivotArea>
    </format>
    <format dxfId="3166">
      <pivotArea dataOnly="0" labelOnly="1" fieldPosition="0">
        <references count="3">
          <reference field="8" count="1" selected="0">
            <x v="15"/>
          </reference>
          <reference field="12" count="1" selected="0">
            <x v="23"/>
          </reference>
          <reference field="41" count="1">
            <x v="2"/>
          </reference>
        </references>
      </pivotArea>
    </format>
    <format dxfId="3165">
      <pivotArea dataOnly="0" labelOnly="1" fieldPosition="0">
        <references count="3">
          <reference field="8" count="1" selected="0">
            <x v="15"/>
          </reference>
          <reference field="12" count="1" selected="0">
            <x v="114"/>
          </reference>
          <reference field="41" count="1">
            <x v="2"/>
          </reference>
        </references>
      </pivotArea>
    </format>
    <format dxfId="3164">
      <pivotArea dataOnly="0" labelOnly="1" fieldPosition="0">
        <references count="3">
          <reference field="8" count="1" selected="0">
            <x v="15"/>
          </reference>
          <reference field="12" count="1" selected="0">
            <x v="115"/>
          </reference>
          <reference field="41" count="1">
            <x v="64"/>
          </reference>
        </references>
      </pivotArea>
    </format>
    <format dxfId="3163">
      <pivotArea dataOnly="0" labelOnly="1" fieldPosition="0">
        <references count="3">
          <reference field="8" count="1" selected="0">
            <x v="15"/>
          </reference>
          <reference field="12" count="1" selected="0">
            <x v="127"/>
          </reference>
          <reference field="41" count="1">
            <x v="2"/>
          </reference>
        </references>
      </pivotArea>
    </format>
    <format dxfId="3162">
      <pivotArea dataOnly="0" labelOnly="1" fieldPosition="0">
        <references count="3">
          <reference field="8" count="1" selected="0">
            <x v="15"/>
          </reference>
          <reference field="12" count="1" selected="0">
            <x v="134"/>
          </reference>
          <reference field="41" count="1">
            <x v="2"/>
          </reference>
        </references>
      </pivotArea>
    </format>
    <format dxfId="3161">
      <pivotArea dataOnly="0" labelOnly="1" fieldPosition="0">
        <references count="3">
          <reference field="8" count="1" selected="0">
            <x v="15"/>
          </reference>
          <reference field="12" count="1" selected="0">
            <x v="135"/>
          </reference>
          <reference field="41" count="1">
            <x v="2"/>
          </reference>
        </references>
      </pivotArea>
    </format>
    <format dxfId="3160">
      <pivotArea dataOnly="0" labelOnly="1" fieldPosition="0">
        <references count="3">
          <reference field="8" count="1" selected="0">
            <x v="15"/>
          </reference>
          <reference field="12" count="1" selected="0">
            <x v="153"/>
          </reference>
          <reference field="41" count="1">
            <x v="2"/>
          </reference>
        </references>
      </pivotArea>
    </format>
    <format dxfId="3159">
      <pivotArea dataOnly="0" labelOnly="1" fieldPosition="0">
        <references count="3">
          <reference field="8" count="1" selected="0">
            <x v="15"/>
          </reference>
          <reference field="12" count="1" selected="0">
            <x v="154"/>
          </reference>
          <reference field="41" count="1">
            <x v="2"/>
          </reference>
        </references>
      </pivotArea>
    </format>
    <format dxfId="3158">
      <pivotArea dataOnly="0" labelOnly="1" fieldPosition="0">
        <references count="3">
          <reference field="8" count="1" selected="0">
            <x v="15"/>
          </reference>
          <reference field="12" count="1" selected="0">
            <x v="155"/>
          </reference>
          <reference field="41" count="1">
            <x v="2"/>
          </reference>
        </references>
      </pivotArea>
    </format>
    <format dxfId="3157">
      <pivotArea dataOnly="0" labelOnly="1" fieldPosition="0">
        <references count="3">
          <reference field="8" count="1" selected="0">
            <x v="15"/>
          </reference>
          <reference field="12" count="1" selected="0">
            <x v="199"/>
          </reference>
          <reference field="41" count="1">
            <x v="64"/>
          </reference>
        </references>
      </pivotArea>
    </format>
    <format dxfId="3156">
      <pivotArea dataOnly="0" labelOnly="1" fieldPosition="0">
        <references count="3">
          <reference field="8" count="1" selected="0">
            <x v="15"/>
          </reference>
          <reference field="12" count="1" selected="0">
            <x v="203"/>
          </reference>
          <reference field="41" count="1">
            <x v="64"/>
          </reference>
        </references>
      </pivotArea>
    </format>
    <format dxfId="3155">
      <pivotArea dataOnly="0" labelOnly="1" fieldPosition="0">
        <references count="3">
          <reference field="8" count="1" selected="0">
            <x v="16"/>
          </reference>
          <reference field="12" count="1" selected="0">
            <x v="0"/>
          </reference>
          <reference field="41" count="1">
            <x v="101"/>
          </reference>
        </references>
      </pivotArea>
    </format>
    <format dxfId="3154">
      <pivotArea dataOnly="0" labelOnly="1" fieldPosition="0">
        <references count="3">
          <reference field="8" count="1" selected="0">
            <x v="16"/>
          </reference>
          <reference field="12" count="1" selected="0">
            <x v="2"/>
          </reference>
          <reference field="41" count="1">
            <x v="58"/>
          </reference>
        </references>
      </pivotArea>
    </format>
    <format dxfId="3153">
      <pivotArea dataOnly="0" labelOnly="1" fieldPosition="0">
        <references count="3">
          <reference field="8" count="1" selected="0">
            <x v="16"/>
          </reference>
          <reference field="12" count="1" selected="0">
            <x v="10"/>
          </reference>
          <reference field="41" count="1">
            <x v="82"/>
          </reference>
        </references>
      </pivotArea>
    </format>
    <format dxfId="3152">
      <pivotArea dataOnly="0" labelOnly="1" fieldPosition="0">
        <references count="3">
          <reference field="8" count="1" selected="0">
            <x v="16"/>
          </reference>
          <reference field="12" count="1" selected="0">
            <x v="11"/>
          </reference>
          <reference field="41" count="1">
            <x v="107"/>
          </reference>
        </references>
      </pivotArea>
    </format>
    <format dxfId="3151">
      <pivotArea dataOnly="0" labelOnly="1" fieldPosition="0">
        <references count="3">
          <reference field="8" count="1" selected="0">
            <x v="16"/>
          </reference>
          <reference field="12" count="1" selected="0">
            <x v="73"/>
          </reference>
          <reference field="41" count="1">
            <x v="54"/>
          </reference>
        </references>
      </pivotArea>
    </format>
    <format dxfId="3150">
      <pivotArea dataOnly="0" labelOnly="1" fieldPosition="0">
        <references count="3">
          <reference field="8" count="1" selected="0">
            <x v="16"/>
          </reference>
          <reference field="12" count="1" selected="0">
            <x v="74"/>
          </reference>
          <reference field="41" count="1">
            <x v="54"/>
          </reference>
        </references>
      </pivotArea>
    </format>
    <format dxfId="3149">
      <pivotArea dataOnly="0" labelOnly="1" fieldPosition="0">
        <references count="3">
          <reference field="8" count="1" selected="0">
            <x v="16"/>
          </reference>
          <reference field="12" count="1" selected="0">
            <x v="75"/>
          </reference>
          <reference field="41" count="1">
            <x v="16"/>
          </reference>
        </references>
      </pivotArea>
    </format>
    <format dxfId="3148">
      <pivotArea dataOnly="0" labelOnly="1" fieldPosition="0">
        <references count="3">
          <reference field="8" count="1" selected="0">
            <x v="17"/>
          </reference>
          <reference field="12" count="1" selected="0">
            <x v="99"/>
          </reference>
          <reference field="41" count="1">
            <x v="64"/>
          </reference>
        </references>
      </pivotArea>
    </format>
    <format dxfId="3147">
      <pivotArea dataOnly="0" labelOnly="1" fieldPosition="0">
        <references count="3">
          <reference field="8" count="1" selected="0">
            <x v="17"/>
          </reference>
          <reference field="12" count="1" selected="0">
            <x v="187"/>
          </reference>
          <reference field="41" count="1">
            <x v="38"/>
          </reference>
        </references>
      </pivotArea>
    </format>
    <format dxfId="3146">
      <pivotArea dataOnly="0" labelOnly="1" fieldPosition="0">
        <references count="3">
          <reference field="8" count="1" selected="0">
            <x v="17"/>
          </reference>
          <reference field="12" count="1" selected="0">
            <x v="211"/>
          </reference>
          <reference field="41" count="1">
            <x v="0"/>
          </reference>
        </references>
      </pivotArea>
    </format>
    <format dxfId="3145">
      <pivotArea dataOnly="0" labelOnly="1" fieldPosition="0">
        <references count="3">
          <reference field="8" count="1" selected="0">
            <x v="18"/>
          </reference>
          <reference field="12" count="1" selected="0">
            <x v="26"/>
          </reference>
          <reference field="41" count="1">
            <x v="2"/>
          </reference>
        </references>
      </pivotArea>
    </format>
    <format dxfId="3144">
      <pivotArea dataOnly="0" labelOnly="1" fieldPosition="0">
        <references count="3">
          <reference field="8" count="1" selected="0">
            <x v="18"/>
          </reference>
          <reference field="12" count="1" selected="0">
            <x v="84"/>
          </reference>
          <reference field="41" count="1">
            <x v="78"/>
          </reference>
        </references>
      </pivotArea>
    </format>
    <format dxfId="3143">
      <pivotArea dataOnly="0" labelOnly="1" fieldPosition="0">
        <references count="3">
          <reference field="8" count="1" selected="0">
            <x v="19"/>
          </reference>
          <reference field="12" count="1" selected="0">
            <x v="17"/>
          </reference>
          <reference field="41" count="1">
            <x v="64"/>
          </reference>
        </references>
      </pivotArea>
    </format>
    <format dxfId="3142">
      <pivotArea dataOnly="0" labelOnly="1" fieldPosition="0">
        <references count="3">
          <reference field="8" count="1" selected="0">
            <x v="19"/>
          </reference>
          <reference field="12" count="1" selected="0">
            <x v="47"/>
          </reference>
          <reference field="41" count="1">
            <x v="118"/>
          </reference>
        </references>
      </pivotArea>
    </format>
    <format dxfId="3141">
      <pivotArea dataOnly="0" labelOnly="1" fieldPosition="0">
        <references count="3">
          <reference field="8" count="1" selected="0">
            <x v="19"/>
          </reference>
          <reference field="12" count="1" selected="0">
            <x v="48"/>
          </reference>
          <reference field="41" count="1">
            <x v="119"/>
          </reference>
        </references>
      </pivotArea>
    </format>
    <format dxfId="3140">
      <pivotArea dataOnly="0" labelOnly="1" fieldPosition="0">
        <references count="3">
          <reference field="8" count="1" selected="0">
            <x v="20"/>
          </reference>
          <reference field="12" count="1" selected="0">
            <x v="1"/>
          </reference>
          <reference field="41" count="1">
            <x v="112"/>
          </reference>
        </references>
      </pivotArea>
    </format>
    <format dxfId="3139">
      <pivotArea dataOnly="0" labelOnly="1" fieldPosition="0">
        <references count="3">
          <reference field="8" count="1" selected="0">
            <x v="20"/>
          </reference>
          <reference field="12" count="1" selected="0">
            <x v="16"/>
          </reference>
          <reference field="41" count="1">
            <x v="64"/>
          </reference>
        </references>
      </pivotArea>
    </format>
    <format dxfId="3138">
      <pivotArea dataOnly="0" labelOnly="1" fieldPosition="0">
        <references count="3">
          <reference field="8" count="1" selected="0">
            <x v="20"/>
          </reference>
          <reference field="12" count="1" selected="0">
            <x v="60"/>
          </reference>
          <reference field="41" count="1">
            <x v="96"/>
          </reference>
        </references>
      </pivotArea>
    </format>
    <format dxfId="3137">
      <pivotArea dataOnly="0" labelOnly="1" fieldPosition="0">
        <references count="3">
          <reference field="8" count="1" selected="0">
            <x v="20"/>
          </reference>
          <reference field="12" count="1" selected="0">
            <x v="125"/>
          </reference>
          <reference field="41" count="1">
            <x v="84"/>
          </reference>
        </references>
      </pivotArea>
    </format>
    <format dxfId="3136">
      <pivotArea dataOnly="0" labelOnly="1" fieldPosition="0">
        <references count="3">
          <reference field="8" count="1" selected="0">
            <x v="20"/>
          </reference>
          <reference field="12" count="1" selected="0">
            <x v="126"/>
          </reference>
          <reference field="41" count="1">
            <x v="89"/>
          </reference>
        </references>
      </pivotArea>
    </format>
    <format dxfId="3135">
      <pivotArea dataOnly="0" labelOnly="1" fieldPosition="0">
        <references count="3">
          <reference field="8" count="1" selected="0">
            <x v="21"/>
          </reference>
          <reference field="12" count="1" selected="0">
            <x v="27"/>
          </reference>
          <reference field="41" count="1">
            <x v="58"/>
          </reference>
        </references>
      </pivotArea>
    </format>
    <format dxfId="3134">
      <pivotArea dataOnly="0" labelOnly="1" fieldPosition="0">
        <references count="3">
          <reference field="8" count="1" selected="0">
            <x v="21"/>
          </reference>
          <reference field="12" count="1" selected="0">
            <x v="68"/>
          </reference>
          <reference field="41" count="1">
            <x v="28"/>
          </reference>
        </references>
      </pivotArea>
    </format>
    <format dxfId="3133">
      <pivotArea dataOnly="0" labelOnly="1" fieldPosition="0">
        <references count="3">
          <reference field="8" count="1" selected="0">
            <x v="21"/>
          </reference>
          <reference field="12" count="1" selected="0">
            <x v="94"/>
          </reference>
          <reference field="41" count="1">
            <x v="27"/>
          </reference>
        </references>
      </pivotArea>
    </format>
    <format dxfId="3132">
      <pivotArea dataOnly="0" labelOnly="1" fieldPosition="0">
        <references count="3">
          <reference field="8" count="1" selected="0">
            <x v="21"/>
          </reference>
          <reference field="12" count="1" selected="0">
            <x v="132"/>
          </reference>
          <reference field="41" count="1">
            <x v="10"/>
          </reference>
        </references>
      </pivotArea>
    </format>
    <format dxfId="3131">
      <pivotArea dataOnly="0" labelOnly="1" fieldPosition="0">
        <references count="3">
          <reference field="8" count="1" selected="0">
            <x v="22"/>
          </reference>
          <reference field="12" count="1" selected="0">
            <x v="97"/>
          </reference>
          <reference field="41" count="1">
            <x v="55"/>
          </reference>
        </references>
      </pivotArea>
    </format>
    <format dxfId="3130">
      <pivotArea dataOnly="0" labelOnly="1" fieldPosition="0">
        <references count="3">
          <reference field="8" count="1" selected="0">
            <x v="22"/>
          </reference>
          <reference field="12" count="1" selected="0">
            <x v="196"/>
          </reference>
          <reference field="41" count="1">
            <x v="48"/>
          </reference>
        </references>
      </pivotArea>
    </format>
    <format dxfId="3129">
      <pivotArea dataOnly="0" labelOnly="1" fieldPosition="0">
        <references count="3">
          <reference field="8" count="1" selected="0">
            <x v="23"/>
          </reference>
          <reference field="12" count="1" selected="0">
            <x v="85"/>
          </reference>
          <reference field="41" count="1">
            <x v="64"/>
          </reference>
        </references>
      </pivotArea>
    </format>
    <format dxfId="3128">
      <pivotArea dataOnly="0" labelOnly="1" fieldPosition="0">
        <references count="3">
          <reference field="8" count="1" selected="0">
            <x v="23"/>
          </reference>
          <reference field="12" count="1" selected="0">
            <x v="93"/>
          </reference>
          <reference field="41" count="1">
            <x v="2"/>
          </reference>
        </references>
      </pivotArea>
    </format>
    <format dxfId="3127">
      <pivotArea dataOnly="0" labelOnly="1" fieldPosition="0">
        <references count="3">
          <reference field="8" count="1" selected="0">
            <x v="23"/>
          </reference>
          <reference field="12" count="1" selected="0">
            <x v="96"/>
          </reference>
          <reference field="41" count="1">
            <x v="76"/>
          </reference>
        </references>
      </pivotArea>
    </format>
    <format dxfId="3126">
      <pivotArea dataOnly="0" labelOnly="1" fieldPosition="0">
        <references count="3">
          <reference field="8" count="1" selected="0">
            <x v="23"/>
          </reference>
          <reference field="12" count="1" selected="0">
            <x v="98"/>
          </reference>
          <reference field="41" count="1">
            <x v="2"/>
          </reference>
        </references>
      </pivotArea>
    </format>
    <format dxfId="3125">
      <pivotArea dataOnly="0" labelOnly="1" fieldPosition="0">
        <references count="3">
          <reference field="8" count="1" selected="0">
            <x v="23"/>
          </reference>
          <reference field="12" count="1" selected="0">
            <x v="101"/>
          </reference>
          <reference field="41" count="1">
            <x v="23"/>
          </reference>
        </references>
      </pivotArea>
    </format>
    <format dxfId="3124">
      <pivotArea dataOnly="0" labelOnly="1" fieldPosition="0">
        <references count="3">
          <reference field="8" count="1" selected="0">
            <x v="23"/>
          </reference>
          <reference field="12" count="1" selected="0">
            <x v="102"/>
          </reference>
          <reference field="41" count="1">
            <x v="44"/>
          </reference>
        </references>
      </pivotArea>
    </format>
    <format dxfId="3123">
      <pivotArea dataOnly="0" labelOnly="1" fieldPosition="0">
        <references count="3">
          <reference field="8" count="1" selected="0">
            <x v="23"/>
          </reference>
          <reference field="12" count="1" selected="0">
            <x v="103"/>
          </reference>
          <reference field="41" count="1">
            <x v="81"/>
          </reference>
        </references>
      </pivotArea>
    </format>
    <format dxfId="3122">
      <pivotArea dataOnly="0" labelOnly="1" fieldPosition="0">
        <references count="3">
          <reference field="8" count="1" selected="0">
            <x v="23"/>
          </reference>
          <reference field="12" count="1" selected="0">
            <x v="104"/>
          </reference>
          <reference field="41" count="1">
            <x v="36"/>
          </reference>
        </references>
      </pivotArea>
    </format>
    <format dxfId="3121">
      <pivotArea dataOnly="0" labelOnly="1" fieldPosition="0">
        <references count="3">
          <reference field="8" count="1" selected="0">
            <x v="23"/>
          </reference>
          <reference field="12" count="1" selected="0">
            <x v="111"/>
          </reference>
          <reference field="41" count="1">
            <x v="18"/>
          </reference>
        </references>
      </pivotArea>
    </format>
    <format dxfId="3120">
      <pivotArea dataOnly="0" labelOnly="1" fieldPosition="0">
        <references count="3">
          <reference field="8" count="1" selected="0">
            <x v="23"/>
          </reference>
          <reference field="12" count="1" selected="0">
            <x v="112"/>
          </reference>
          <reference field="41" count="1">
            <x v="24"/>
          </reference>
        </references>
      </pivotArea>
    </format>
    <format dxfId="3119">
      <pivotArea dataOnly="0" labelOnly="1" fieldPosition="0">
        <references count="3">
          <reference field="8" count="1" selected="0">
            <x v="23"/>
          </reference>
          <reference field="12" count="1" selected="0">
            <x v="113"/>
          </reference>
          <reference field="41" count="1">
            <x v="11"/>
          </reference>
        </references>
      </pivotArea>
    </format>
    <format dxfId="3118">
      <pivotArea dataOnly="0" labelOnly="1" fieldPosition="0">
        <references count="3">
          <reference field="8" count="1" selected="0">
            <x v="23"/>
          </reference>
          <reference field="12" count="1" selected="0">
            <x v="131"/>
          </reference>
          <reference field="41" count="1">
            <x v="2"/>
          </reference>
        </references>
      </pivotArea>
    </format>
    <format dxfId="3117">
      <pivotArea dataOnly="0" labelOnly="1" fieldPosition="0">
        <references count="3">
          <reference field="8" count="1" selected="0">
            <x v="23"/>
          </reference>
          <reference field="12" count="1" selected="0">
            <x v="138"/>
          </reference>
          <reference field="41" count="1">
            <x v="9"/>
          </reference>
        </references>
      </pivotArea>
    </format>
    <format dxfId="3116">
      <pivotArea dataOnly="0" labelOnly="1" fieldPosition="0">
        <references count="3">
          <reference field="8" count="1" selected="0">
            <x v="23"/>
          </reference>
          <reference field="12" count="1" selected="0">
            <x v="149"/>
          </reference>
          <reference field="41" count="1">
            <x v="86"/>
          </reference>
        </references>
      </pivotArea>
    </format>
    <format dxfId="3115">
      <pivotArea dataOnly="0" labelOnly="1" fieldPosition="0">
        <references count="3">
          <reference field="8" count="1" selected="0">
            <x v="23"/>
          </reference>
          <reference field="12" count="1" selected="0">
            <x v="160"/>
          </reference>
          <reference field="41" count="1">
            <x v="2"/>
          </reference>
        </references>
      </pivotArea>
    </format>
    <format dxfId="3114">
      <pivotArea dataOnly="0" labelOnly="1" fieldPosition="0">
        <references count="3">
          <reference field="8" count="1" selected="0">
            <x v="23"/>
          </reference>
          <reference field="12" count="1" selected="0">
            <x v="186"/>
          </reference>
          <reference field="41" count="1">
            <x v="7"/>
          </reference>
        </references>
      </pivotArea>
    </format>
    <format dxfId="3113">
      <pivotArea dataOnly="0" labelOnly="1" fieldPosition="0">
        <references count="3">
          <reference field="8" count="1" selected="0">
            <x v="23"/>
          </reference>
          <reference field="12" count="1" selected="0">
            <x v="218"/>
          </reference>
          <reference field="41" count="1">
            <x v="21"/>
          </reference>
        </references>
      </pivotArea>
    </format>
    <format dxfId="3112">
      <pivotArea dataOnly="0" labelOnly="1" fieldPosition="0">
        <references count="3">
          <reference field="8" count="1" selected="0">
            <x v="24"/>
          </reference>
          <reference field="12" count="1" selected="0">
            <x v="62"/>
          </reference>
          <reference field="41" count="1">
            <x v="83"/>
          </reference>
        </references>
      </pivotArea>
    </format>
    <format dxfId="3111">
      <pivotArea dataOnly="0" labelOnly="1" fieldPosition="0">
        <references count="3">
          <reference field="8" count="1" selected="0">
            <x v="24"/>
          </reference>
          <reference field="12" count="1" selected="0">
            <x v="65"/>
          </reference>
          <reference field="41" count="1">
            <x v="87"/>
          </reference>
        </references>
      </pivotArea>
    </format>
    <format dxfId="3110">
      <pivotArea dataOnly="0" labelOnly="1" fieldPosition="0">
        <references count="3">
          <reference field="8" count="1" selected="0">
            <x v="24"/>
          </reference>
          <reference field="12" count="1" selected="0">
            <x v="139"/>
          </reference>
          <reference field="41" count="1">
            <x v="56"/>
          </reference>
        </references>
      </pivotArea>
    </format>
    <format dxfId="3109">
      <pivotArea dataOnly="0" labelOnly="1" fieldPosition="0">
        <references count="3">
          <reference field="8" count="1" selected="0">
            <x v="24"/>
          </reference>
          <reference field="12" count="1" selected="0">
            <x v="144"/>
          </reference>
          <reference field="41" count="1">
            <x v="20"/>
          </reference>
        </references>
      </pivotArea>
    </format>
    <format dxfId="3108">
      <pivotArea dataOnly="0" labelOnly="1" fieldPosition="0">
        <references count="3">
          <reference field="8" count="1" selected="0">
            <x v="24"/>
          </reference>
          <reference field="12" count="1" selected="0">
            <x v="156"/>
          </reference>
          <reference field="41" count="1">
            <x v="120"/>
          </reference>
        </references>
      </pivotArea>
    </format>
    <format dxfId="3107">
      <pivotArea dataOnly="0" labelOnly="1" fieldPosition="0">
        <references count="3">
          <reference field="8" count="1" selected="0">
            <x v="24"/>
          </reference>
          <reference field="12" count="1" selected="0">
            <x v="188"/>
          </reference>
          <reference field="41" count="1">
            <x v="92"/>
          </reference>
        </references>
      </pivotArea>
    </format>
    <format dxfId="3106">
      <pivotArea dataOnly="0" labelOnly="1" fieldPosition="0">
        <references count="3">
          <reference field="8" count="1" selected="0">
            <x v="24"/>
          </reference>
          <reference field="12" count="1" selected="0">
            <x v="198"/>
          </reference>
          <reference field="41" count="1">
            <x v="100"/>
          </reference>
        </references>
      </pivotArea>
    </format>
    <format dxfId="3105">
      <pivotArea dataOnly="0" labelOnly="1" fieldPosition="0">
        <references count="3">
          <reference field="8" count="1" selected="0">
            <x v="25"/>
          </reference>
          <reference field="12" count="1" selected="0">
            <x v="145"/>
          </reference>
          <reference field="41" count="1">
            <x v="17"/>
          </reference>
        </references>
      </pivotArea>
    </format>
    <format dxfId="3104">
      <pivotArea dataOnly="0" labelOnly="1" fieldPosition="0">
        <references count="3">
          <reference field="8" count="1" selected="0">
            <x v="26"/>
          </reference>
          <reference field="12" count="1" selected="0">
            <x v="201"/>
          </reference>
          <reference field="41" count="1">
            <x v="62"/>
          </reference>
        </references>
      </pivotArea>
    </format>
    <format dxfId="3103">
      <pivotArea dataOnly="0" labelOnly="1" fieldPosition="0">
        <references count="3">
          <reference field="8" count="1" selected="0">
            <x v="27"/>
          </reference>
          <reference field="12" count="1" selected="0">
            <x v="119"/>
          </reference>
          <reference field="41" count="1">
            <x v="116"/>
          </reference>
        </references>
      </pivotArea>
    </format>
    <format dxfId="3102">
      <pivotArea dataOnly="0" labelOnly="1" fieldPosition="0">
        <references count="3">
          <reference field="8" count="1" selected="0">
            <x v="27"/>
          </reference>
          <reference field="12" count="1" selected="0">
            <x v="178"/>
          </reference>
          <reference field="41" count="1">
            <x v="105"/>
          </reference>
        </references>
      </pivotArea>
    </format>
    <format dxfId="3101">
      <pivotArea dataOnly="0" labelOnly="1" fieldPosition="0">
        <references count="3">
          <reference field="8" count="1" selected="0">
            <x v="27"/>
          </reference>
          <reference field="12" count="1" selected="0">
            <x v="179"/>
          </reference>
          <reference field="41" count="1">
            <x v="110"/>
          </reference>
        </references>
      </pivotArea>
    </format>
    <format dxfId="3100">
      <pivotArea dataOnly="0" labelOnly="1" fieldPosition="0">
        <references count="3">
          <reference field="8" count="1" selected="0">
            <x v="29"/>
          </reference>
          <reference field="12" count="1" selected="0">
            <x v="106"/>
          </reference>
          <reference field="41" count="1">
            <x v="95"/>
          </reference>
        </references>
      </pivotArea>
    </format>
    <format dxfId="3099">
      <pivotArea dataOnly="0" labelOnly="1" fieldPosition="0">
        <references count="3">
          <reference field="8" count="1" selected="0">
            <x v="30"/>
          </reference>
          <reference field="12" count="1" selected="0">
            <x v="41"/>
          </reference>
          <reference field="41" count="1">
            <x v="2"/>
          </reference>
        </references>
      </pivotArea>
    </format>
    <format dxfId="3098">
      <pivotArea dataOnly="0" labelOnly="1" fieldPosition="0">
        <references count="3">
          <reference field="8" count="1" selected="0">
            <x v="30"/>
          </reference>
          <reference field="12" count="1" selected="0">
            <x v="54"/>
          </reference>
          <reference field="41" count="1">
            <x v="2"/>
          </reference>
        </references>
      </pivotArea>
    </format>
    <format dxfId="3097">
      <pivotArea dataOnly="0" labelOnly="1" fieldPosition="0">
        <references count="3">
          <reference field="8" count="1" selected="0">
            <x v="33"/>
          </reference>
          <reference field="12" count="1" selected="0">
            <x v="3"/>
          </reference>
          <reference field="41" count="1">
            <x v="41"/>
          </reference>
        </references>
      </pivotArea>
    </format>
    <format dxfId="3096">
      <pivotArea dataOnly="0" labelOnly="1" fieldPosition="0">
        <references count="3">
          <reference field="8" count="1" selected="0">
            <x v="33"/>
          </reference>
          <reference field="12" count="1" selected="0">
            <x v="161"/>
          </reference>
          <reference field="41" count="1">
            <x v="59"/>
          </reference>
        </references>
      </pivotArea>
    </format>
    <format dxfId="3095">
      <pivotArea dataOnly="0" labelOnly="1" fieldPosition="0">
        <references count="3">
          <reference field="8" count="1" selected="0">
            <x v="34"/>
          </reference>
          <reference field="12" count="1" selected="0">
            <x v="137"/>
          </reference>
          <reference field="41" count="1">
            <x v="2"/>
          </reference>
        </references>
      </pivotArea>
    </format>
    <format dxfId="3094">
      <pivotArea dataOnly="0" labelOnly="1" fieldPosition="0">
        <references count="3">
          <reference field="8" count="1" selected="0">
            <x v="34"/>
          </reference>
          <reference field="12" count="1" selected="0">
            <x v="217"/>
          </reference>
          <reference field="41" count="1">
            <x v="2"/>
          </reference>
        </references>
      </pivotArea>
    </format>
    <format dxfId="3093">
      <pivotArea dataOnly="0" labelOnly="1" fieldPosition="0">
        <references count="3">
          <reference field="8" count="1" selected="0">
            <x v="35"/>
          </reference>
          <reference field="12" count="1" selected="0">
            <x v="123"/>
          </reference>
          <reference field="41" count="1">
            <x v="90"/>
          </reference>
        </references>
      </pivotArea>
    </format>
    <format dxfId="3092">
      <pivotArea dataOnly="0" labelOnly="1" fieldPosition="0">
        <references count="3">
          <reference field="8" count="1" selected="0">
            <x v="35"/>
          </reference>
          <reference field="12" count="1" selected="0">
            <x v="175"/>
          </reference>
          <reference field="41" count="1">
            <x v="15"/>
          </reference>
        </references>
      </pivotArea>
    </format>
    <format dxfId="3091">
      <pivotArea dataOnly="0" labelOnly="1" fieldPosition="0">
        <references count="3">
          <reference field="8" count="1" selected="0">
            <x v="36"/>
          </reference>
          <reference field="12" count="1" selected="0">
            <x v="5"/>
          </reference>
          <reference field="41" count="1">
            <x v="94"/>
          </reference>
        </references>
      </pivotArea>
    </format>
    <format dxfId="3090">
      <pivotArea dataOnly="0" labelOnly="1" fieldPosition="0">
        <references count="3">
          <reference field="8" count="1" selected="0">
            <x v="36"/>
          </reference>
          <reference field="12" count="1" selected="0">
            <x v="6"/>
          </reference>
          <reference field="41" count="1">
            <x v="85"/>
          </reference>
        </references>
      </pivotArea>
    </format>
    <format dxfId="3089">
      <pivotArea dataOnly="0" labelOnly="1" fieldPosition="0">
        <references count="3">
          <reference field="8" count="1" selected="0">
            <x v="36"/>
          </reference>
          <reference field="12" count="1" selected="0">
            <x v="7"/>
          </reference>
          <reference field="41" count="1">
            <x v="64"/>
          </reference>
        </references>
      </pivotArea>
    </format>
    <format dxfId="3088">
      <pivotArea dataOnly="0" labelOnly="1" fieldPosition="0">
        <references count="3">
          <reference field="8" count="1" selected="0">
            <x v="36"/>
          </reference>
          <reference field="12" count="1" selected="0">
            <x v="9"/>
          </reference>
          <reference field="41" count="1">
            <x v="61"/>
          </reference>
        </references>
      </pivotArea>
    </format>
    <format dxfId="3087">
      <pivotArea dataOnly="0" labelOnly="1" fieldPosition="0">
        <references count="3">
          <reference field="8" count="1" selected="0">
            <x v="36"/>
          </reference>
          <reference field="12" count="1" selected="0">
            <x v="43"/>
          </reference>
          <reference field="41" count="1">
            <x v="108"/>
          </reference>
        </references>
      </pivotArea>
    </format>
    <format dxfId="3086">
      <pivotArea dataOnly="0" labelOnly="1" fieldPosition="0">
        <references count="3">
          <reference field="8" count="1" selected="0">
            <x v="36"/>
          </reference>
          <reference field="12" count="1" selected="0">
            <x v="108"/>
          </reference>
          <reference field="41" count="1">
            <x v="34"/>
          </reference>
        </references>
      </pivotArea>
    </format>
    <format dxfId="3085">
      <pivotArea dataOnly="0" labelOnly="1" fieldPosition="0">
        <references count="3">
          <reference field="8" count="1" selected="0">
            <x v="36"/>
          </reference>
          <reference field="12" count="1" selected="0">
            <x v="116"/>
          </reference>
          <reference field="41" count="1">
            <x v="39"/>
          </reference>
        </references>
      </pivotArea>
    </format>
    <format dxfId="3084">
      <pivotArea dataOnly="0" labelOnly="1" fieldPosition="0">
        <references count="3">
          <reference field="8" count="1" selected="0">
            <x v="36"/>
          </reference>
          <reference field="12" count="1" selected="0">
            <x v="190"/>
          </reference>
          <reference field="41" count="1">
            <x v="2"/>
          </reference>
        </references>
      </pivotArea>
    </format>
    <format dxfId="3083">
      <pivotArea dataOnly="0" labelOnly="1" fieldPosition="0">
        <references count="3">
          <reference field="8" count="1" selected="0">
            <x v="36"/>
          </reference>
          <reference field="12" count="1" selected="0">
            <x v="191"/>
          </reference>
          <reference field="41" count="1">
            <x v="63"/>
          </reference>
        </references>
      </pivotArea>
    </format>
    <format dxfId="3082">
      <pivotArea dataOnly="0" labelOnly="1" fieldPosition="0">
        <references count="3">
          <reference field="8" count="1" selected="0">
            <x v="36"/>
          </reference>
          <reference field="12" count="1" selected="0">
            <x v="192"/>
          </reference>
          <reference field="41" count="1">
            <x v="109"/>
          </reference>
        </references>
      </pivotArea>
    </format>
    <format dxfId="3081">
      <pivotArea dataOnly="0" labelOnly="1" fieldPosition="0">
        <references count="3">
          <reference field="8" count="1" selected="0">
            <x v="36"/>
          </reference>
          <reference field="12" count="1" selected="0">
            <x v="227"/>
          </reference>
          <reference field="41" count="1">
            <x v="64"/>
          </reference>
        </references>
      </pivotArea>
    </format>
    <format dxfId="3080">
      <pivotArea dataOnly="0" labelOnly="1" fieldPosition="0">
        <references count="3">
          <reference field="8" count="1" selected="0">
            <x v="37"/>
          </reference>
          <reference field="12" count="1" selected="0">
            <x v="210"/>
          </reference>
          <reference field="41" count="1">
            <x v="46"/>
          </reference>
        </references>
      </pivotArea>
    </format>
    <format dxfId="3079">
      <pivotArea dataOnly="0" labelOnly="1" fieldPosition="0">
        <references count="3">
          <reference field="8" count="1" selected="0">
            <x v="0"/>
          </reference>
          <reference field="12" count="1" selected="0">
            <x v="146"/>
          </reference>
          <reference field="41" count="1">
            <x v="49"/>
          </reference>
        </references>
      </pivotArea>
    </format>
    <format dxfId="3078">
      <pivotArea dataOnly="0" labelOnly="1" fieldPosition="0">
        <references count="3">
          <reference field="8" count="1" selected="0">
            <x v="1"/>
          </reference>
          <reference field="12" count="1" selected="0">
            <x v="31"/>
          </reference>
          <reference field="41" count="1">
            <x v="64"/>
          </reference>
        </references>
      </pivotArea>
    </format>
    <format dxfId="3077">
      <pivotArea dataOnly="0" labelOnly="1" fieldPosition="0">
        <references count="3">
          <reference field="8" count="1" selected="0">
            <x v="1"/>
          </reference>
          <reference field="12" count="1" selected="0">
            <x v="164"/>
          </reference>
          <reference field="41" count="1">
            <x v="122"/>
          </reference>
        </references>
      </pivotArea>
    </format>
    <format dxfId="3076">
      <pivotArea dataOnly="0" labelOnly="1" fieldPosition="0">
        <references count="3">
          <reference field="8" count="1" selected="0">
            <x v="1"/>
          </reference>
          <reference field="12" count="1" selected="0">
            <x v="165"/>
          </reference>
          <reference field="41" count="1">
            <x v="123"/>
          </reference>
        </references>
      </pivotArea>
    </format>
    <format dxfId="3075">
      <pivotArea dataOnly="0" labelOnly="1" fieldPosition="0">
        <references count="3">
          <reference field="8" count="1" selected="0">
            <x v="1"/>
          </reference>
          <reference field="12" count="1" selected="0">
            <x v="181"/>
          </reference>
          <reference field="41" count="1">
            <x v="66"/>
          </reference>
        </references>
      </pivotArea>
    </format>
    <format dxfId="3074">
      <pivotArea dataOnly="0" labelOnly="1" fieldPosition="0">
        <references count="3">
          <reference field="8" count="1" selected="0">
            <x v="1"/>
          </reference>
          <reference field="12" count="1" selected="0">
            <x v="182"/>
          </reference>
          <reference field="41" count="1">
            <x v="67"/>
          </reference>
        </references>
      </pivotArea>
    </format>
    <format dxfId="3073">
      <pivotArea dataOnly="0" labelOnly="1" fieldPosition="0">
        <references count="3">
          <reference field="8" count="1" selected="0">
            <x v="1"/>
          </reference>
          <reference field="12" count="1" selected="0">
            <x v="195"/>
          </reference>
          <reference field="41" count="1">
            <x v="64"/>
          </reference>
        </references>
      </pivotArea>
    </format>
    <format dxfId="3072">
      <pivotArea dataOnly="0" labelOnly="1" fieldPosition="0">
        <references count="3">
          <reference field="8" count="1" selected="0">
            <x v="2"/>
          </reference>
          <reference field="12" count="1" selected="0">
            <x v="71"/>
          </reference>
          <reference field="41" count="1">
            <x v="42"/>
          </reference>
        </references>
      </pivotArea>
    </format>
    <format dxfId="3071">
      <pivotArea dataOnly="0" labelOnly="1" fieldPosition="0">
        <references count="3">
          <reference field="8" count="1" selected="0">
            <x v="3"/>
          </reference>
          <reference field="12" count="1" selected="0">
            <x v="151"/>
          </reference>
          <reference field="41" count="1">
            <x v="22"/>
          </reference>
        </references>
      </pivotArea>
    </format>
    <format dxfId="3070">
      <pivotArea dataOnly="0" labelOnly="1" fieldPosition="0">
        <references count="3">
          <reference field="8" count="1" selected="0">
            <x v="3"/>
          </reference>
          <reference field="12" count="1" selected="0">
            <x v="166"/>
          </reference>
          <reference field="41" count="1">
            <x v="32"/>
          </reference>
        </references>
      </pivotArea>
    </format>
    <format dxfId="3069">
      <pivotArea dataOnly="0" labelOnly="1" fieldPosition="0">
        <references count="3">
          <reference field="8" count="1" selected="0">
            <x v="3"/>
          </reference>
          <reference field="12" count="1" selected="0">
            <x v="167"/>
          </reference>
          <reference field="41" count="1">
            <x v="26"/>
          </reference>
        </references>
      </pivotArea>
    </format>
    <format dxfId="3068">
      <pivotArea dataOnly="0" labelOnly="1" fieldPosition="0">
        <references count="3">
          <reference field="8" count="1" selected="0">
            <x v="3"/>
          </reference>
          <reference field="12" count="1" selected="0">
            <x v="171"/>
          </reference>
          <reference field="41" count="1">
            <x v="64"/>
          </reference>
        </references>
      </pivotArea>
    </format>
    <format dxfId="3067">
      <pivotArea dataOnly="0" labelOnly="1" fieldPosition="0">
        <references count="3">
          <reference field="8" count="1" selected="0">
            <x v="3"/>
          </reference>
          <reference field="12" count="1" selected="0">
            <x v="172"/>
          </reference>
          <reference field="41" count="1">
            <x v="14"/>
          </reference>
        </references>
      </pivotArea>
    </format>
    <format dxfId="3066">
      <pivotArea dataOnly="0" labelOnly="1" fieldPosition="0">
        <references count="3">
          <reference field="8" count="1" selected="0">
            <x v="4"/>
          </reference>
          <reference field="12" count="1" selected="0">
            <x v="109"/>
          </reference>
          <reference field="41" count="1">
            <x v="53"/>
          </reference>
        </references>
      </pivotArea>
    </format>
    <format dxfId="3065">
      <pivotArea dataOnly="0" labelOnly="1" fieldPosition="0">
        <references count="3">
          <reference field="8" count="1" selected="0">
            <x v="4"/>
          </reference>
          <reference field="12" count="1" selected="0">
            <x v="173"/>
          </reference>
          <reference field="41" count="1">
            <x v="30"/>
          </reference>
        </references>
      </pivotArea>
    </format>
    <format dxfId="3064">
      <pivotArea dataOnly="0" labelOnly="1" fieldPosition="0">
        <references count="3">
          <reference field="8" count="1" selected="0">
            <x v="5"/>
          </reference>
          <reference field="12" count="1" selected="0">
            <x v="213"/>
          </reference>
          <reference field="41" count="1">
            <x v="47"/>
          </reference>
        </references>
      </pivotArea>
    </format>
    <format dxfId="3063">
      <pivotArea dataOnly="0" labelOnly="1" fieldPosition="0">
        <references count="3">
          <reference field="8" count="1" selected="0">
            <x v="6"/>
          </reference>
          <reference field="12" count="1" selected="0">
            <x v="14"/>
          </reference>
          <reference field="41" count="1">
            <x v="65"/>
          </reference>
        </references>
      </pivotArea>
    </format>
    <format dxfId="3062">
      <pivotArea dataOnly="0" labelOnly="1" fieldPosition="0">
        <references count="3">
          <reference field="8" count="1" selected="0">
            <x v="6"/>
          </reference>
          <reference field="12" count="1" selected="0">
            <x v="55"/>
          </reference>
          <reference field="41" count="1">
            <x v="64"/>
          </reference>
        </references>
      </pivotArea>
    </format>
    <format dxfId="3061">
      <pivotArea dataOnly="0" labelOnly="1" fieldPosition="0">
        <references count="3">
          <reference field="8" count="1" selected="0">
            <x v="8"/>
          </reference>
          <reference field="12" count="1" selected="0">
            <x v="24"/>
          </reference>
          <reference field="41" count="1">
            <x v="64"/>
          </reference>
        </references>
      </pivotArea>
    </format>
    <format dxfId="3060">
      <pivotArea dataOnly="0" labelOnly="1" fieldPosition="0">
        <references count="3">
          <reference field="8" count="1" selected="0">
            <x v="8"/>
          </reference>
          <reference field="12" count="1" selected="0">
            <x v="105"/>
          </reference>
          <reference field="41" count="1">
            <x v="64"/>
          </reference>
        </references>
      </pivotArea>
    </format>
    <format dxfId="3059">
      <pivotArea dataOnly="0" labelOnly="1" fieldPosition="0">
        <references count="3">
          <reference field="8" count="1" selected="0">
            <x v="8"/>
          </reference>
          <reference field="12" count="1" selected="0">
            <x v="220"/>
          </reference>
          <reference field="41" count="1">
            <x v="2"/>
          </reference>
        </references>
      </pivotArea>
    </format>
    <format dxfId="3058">
      <pivotArea dataOnly="0" labelOnly="1" fieldPosition="0">
        <references count="3">
          <reference field="8" count="1" selected="0">
            <x v="9"/>
          </reference>
          <reference field="12" count="1" selected="0">
            <x v="180"/>
          </reference>
          <reference field="41" count="1">
            <x v="106"/>
          </reference>
        </references>
      </pivotArea>
    </format>
    <format dxfId="3057">
      <pivotArea dataOnly="0" labelOnly="1" fieldPosition="0">
        <references count="3">
          <reference field="8" count="1" selected="0">
            <x v="10"/>
          </reference>
          <reference field="12" count="1" selected="0">
            <x v="110"/>
          </reference>
          <reference field="41" count="1">
            <x v="31"/>
          </reference>
        </references>
      </pivotArea>
    </format>
    <format dxfId="3056">
      <pivotArea dataOnly="0" labelOnly="1" fieldPosition="0">
        <references count="3">
          <reference field="8" count="1" selected="0">
            <x v="10"/>
          </reference>
          <reference field="12" count="1" selected="0">
            <x v="133"/>
          </reference>
          <reference field="41" count="1">
            <x v="64"/>
          </reference>
        </references>
      </pivotArea>
    </format>
    <format dxfId="3055">
      <pivotArea dataOnly="0" labelOnly="1" fieldPosition="0">
        <references count="3">
          <reference field="8" count="1" selected="0">
            <x v="10"/>
          </reference>
          <reference field="12" count="1" selected="0">
            <x v="193"/>
          </reference>
          <reference field="41" count="1">
            <x v="102"/>
          </reference>
        </references>
      </pivotArea>
    </format>
    <format dxfId="3054">
      <pivotArea dataOnly="0" labelOnly="1" fieldPosition="0">
        <references count="3">
          <reference field="8" count="1" selected="0">
            <x v="11"/>
          </reference>
          <reference field="12" count="1" selected="0">
            <x v="83"/>
          </reference>
          <reference field="41" count="1">
            <x v="64"/>
          </reference>
        </references>
      </pivotArea>
    </format>
    <format dxfId="3053">
      <pivotArea dataOnly="0" labelOnly="1" fieldPosition="0">
        <references count="3">
          <reference field="8" count="1" selected="0">
            <x v="11"/>
          </reference>
          <reference field="12" count="1" selected="0">
            <x v="90"/>
          </reference>
          <reference field="41" count="1">
            <x v="2"/>
          </reference>
        </references>
      </pivotArea>
    </format>
    <format dxfId="3052">
      <pivotArea dataOnly="0" labelOnly="1" fieldPosition="0">
        <references count="3">
          <reference field="8" count="1" selected="0">
            <x v="12"/>
          </reference>
          <reference field="12" count="1" selected="0">
            <x v="177"/>
          </reference>
          <reference field="41" count="1">
            <x v="2"/>
          </reference>
        </references>
      </pivotArea>
    </format>
    <format dxfId="3051">
      <pivotArea dataOnly="0" labelOnly="1" fieldPosition="0">
        <references count="3">
          <reference field="8" count="1" selected="0">
            <x v="13"/>
          </reference>
          <reference field="12" count="1" selected="0">
            <x v="159"/>
          </reference>
          <reference field="41" count="1">
            <x v="2"/>
          </reference>
        </references>
      </pivotArea>
    </format>
    <format dxfId="3050">
      <pivotArea dataOnly="0" labelOnly="1" fieldPosition="0">
        <references count="3">
          <reference field="8" count="1" selected="0">
            <x v="14"/>
          </reference>
          <reference field="12" count="1" selected="0">
            <x v="8"/>
          </reference>
          <reference field="41" count="1">
            <x v="111"/>
          </reference>
        </references>
      </pivotArea>
    </format>
    <format dxfId="3049">
      <pivotArea dataOnly="0" labelOnly="1" fieldPosition="0">
        <references count="3">
          <reference field="8" count="1" selected="0">
            <x v="14"/>
          </reference>
          <reference field="12" count="1" selected="0">
            <x v="21"/>
          </reference>
          <reference field="41" count="1">
            <x v="115"/>
          </reference>
        </references>
      </pivotArea>
    </format>
    <format dxfId="3048">
      <pivotArea dataOnly="0" labelOnly="1" fieldPosition="0">
        <references count="3">
          <reference field="8" count="1" selected="0">
            <x v="14"/>
          </reference>
          <reference field="12" count="1" selected="0">
            <x v="22"/>
          </reference>
          <reference field="41" count="1">
            <x v="113"/>
          </reference>
        </references>
      </pivotArea>
    </format>
    <format dxfId="3047">
      <pivotArea dataOnly="0" labelOnly="1" fieldPosition="0">
        <references count="3">
          <reference field="8" count="1" selected="0">
            <x v="14"/>
          </reference>
          <reference field="12" count="1" selected="0">
            <x v="25"/>
          </reference>
          <reference field="41" count="1">
            <x v="25"/>
          </reference>
        </references>
      </pivotArea>
    </format>
    <format dxfId="3046">
      <pivotArea dataOnly="0" labelOnly="1" fieldPosition="0">
        <references count="3">
          <reference field="8" count="1" selected="0">
            <x v="14"/>
          </reference>
          <reference field="12" count="1" selected="0">
            <x v="29"/>
          </reference>
          <reference field="41" count="1">
            <x v="115"/>
          </reference>
        </references>
      </pivotArea>
    </format>
    <format dxfId="3045">
      <pivotArea dataOnly="0" labelOnly="1" fieldPosition="0">
        <references count="3">
          <reference field="8" count="1" selected="0">
            <x v="14"/>
          </reference>
          <reference field="12" count="1" selected="0">
            <x v="46"/>
          </reference>
          <reference field="41" count="1">
            <x v="1"/>
          </reference>
        </references>
      </pivotArea>
    </format>
    <format dxfId="3044">
      <pivotArea dataOnly="0" labelOnly="1" fieldPosition="0">
        <references count="3">
          <reference field="8" count="1" selected="0">
            <x v="14"/>
          </reference>
          <reference field="12" count="1" selected="0">
            <x v="61"/>
          </reference>
          <reference field="41" count="1">
            <x v="40"/>
          </reference>
        </references>
      </pivotArea>
    </format>
    <format dxfId="3043">
      <pivotArea dataOnly="0" labelOnly="1" fieldPosition="0">
        <references count="3">
          <reference field="8" count="1" selected="0">
            <x v="14"/>
          </reference>
          <reference field="12" count="1" selected="0">
            <x v="100"/>
          </reference>
          <reference field="41" count="1">
            <x v="79"/>
          </reference>
        </references>
      </pivotArea>
    </format>
    <format dxfId="3042">
      <pivotArea dataOnly="0" labelOnly="1" fieldPosition="0">
        <references count="3">
          <reference field="8" count="1" selected="0">
            <x v="14"/>
          </reference>
          <reference field="12" count="1" selected="0">
            <x v="117"/>
          </reference>
          <reference field="41" count="1">
            <x v="105"/>
          </reference>
        </references>
      </pivotArea>
    </format>
    <format dxfId="3041">
      <pivotArea dataOnly="0" labelOnly="1" fieldPosition="0">
        <references count="3">
          <reference field="8" count="1" selected="0">
            <x v="14"/>
          </reference>
          <reference field="12" count="1" selected="0">
            <x v="118"/>
          </reference>
          <reference field="41" count="1">
            <x v="115"/>
          </reference>
        </references>
      </pivotArea>
    </format>
    <format dxfId="3040">
      <pivotArea dataOnly="0" labelOnly="1" fieldPosition="0">
        <references count="3">
          <reference field="8" count="1" selected="0">
            <x v="14"/>
          </reference>
          <reference field="12" count="1" selected="0">
            <x v="121"/>
          </reference>
          <reference field="41" count="1">
            <x v="70"/>
          </reference>
        </references>
      </pivotArea>
    </format>
    <format dxfId="3039">
      <pivotArea dataOnly="0" labelOnly="1" fieldPosition="0">
        <references count="3">
          <reference field="8" count="1" selected="0">
            <x v="14"/>
          </reference>
          <reference field="12" count="1" selected="0">
            <x v="124"/>
          </reference>
          <reference field="41" count="1">
            <x v="60"/>
          </reference>
        </references>
      </pivotArea>
    </format>
    <format dxfId="3038">
      <pivotArea dataOnly="0" labelOnly="1" fieldPosition="0">
        <references count="3">
          <reference field="8" count="1" selected="0">
            <x v="14"/>
          </reference>
          <reference field="12" count="1" selected="0">
            <x v="148"/>
          </reference>
          <reference field="41" count="1">
            <x v="110"/>
          </reference>
        </references>
      </pivotArea>
    </format>
    <format dxfId="3037">
      <pivotArea dataOnly="0" labelOnly="1" fieldPosition="0">
        <references count="3">
          <reference field="8" count="1" selected="0">
            <x v="14"/>
          </reference>
          <reference field="12" count="1" selected="0">
            <x v="168"/>
          </reference>
          <reference field="41" count="1">
            <x v="45"/>
          </reference>
        </references>
      </pivotArea>
    </format>
    <format dxfId="3036">
      <pivotArea dataOnly="0" labelOnly="1" fieldPosition="0">
        <references count="3">
          <reference field="8" count="1" selected="0">
            <x v="14"/>
          </reference>
          <reference field="12" count="1" selected="0">
            <x v="170"/>
          </reference>
          <reference field="41" count="1">
            <x v="33"/>
          </reference>
        </references>
      </pivotArea>
    </format>
    <format dxfId="3035">
      <pivotArea dataOnly="0" labelOnly="1" fieldPosition="0">
        <references count="3">
          <reference field="8" count="1" selected="0">
            <x v="14"/>
          </reference>
          <reference field="12" count="1" selected="0">
            <x v="176"/>
          </reference>
          <reference field="41" count="1">
            <x v="71"/>
          </reference>
        </references>
      </pivotArea>
    </format>
    <format dxfId="3034">
      <pivotArea dataOnly="0" labelOnly="1" fieldPosition="0">
        <references count="3">
          <reference field="8" count="1" selected="0">
            <x v="15"/>
          </reference>
          <reference field="12" count="1" selected="0">
            <x v="18"/>
          </reference>
          <reference field="41" count="1">
            <x v="2"/>
          </reference>
        </references>
      </pivotArea>
    </format>
    <format dxfId="3033">
      <pivotArea dataOnly="0" labelOnly="1" fieldPosition="0">
        <references count="3">
          <reference field="8" count="1" selected="0">
            <x v="15"/>
          </reference>
          <reference field="12" count="1" selected="0">
            <x v="19"/>
          </reference>
          <reference field="41" count="1">
            <x v="2"/>
          </reference>
        </references>
      </pivotArea>
    </format>
    <format dxfId="3032">
      <pivotArea dataOnly="0" labelOnly="1" fieldPosition="0">
        <references count="3">
          <reference field="8" count="1" selected="0">
            <x v="15"/>
          </reference>
          <reference field="12" count="1" selected="0">
            <x v="20"/>
          </reference>
          <reference field="41" count="1">
            <x v="19"/>
          </reference>
        </references>
      </pivotArea>
    </format>
    <format dxfId="3031">
      <pivotArea dataOnly="0" labelOnly="1" fieldPosition="0">
        <references count="3">
          <reference field="8" count="1" selected="0">
            <x v="15"/>
          </reference>
          <reference field="12" count="1" selected="0">
            <x v="23"/>
          </reference>
          <reference field="41" count="1">
            <x v="2"/>
          </reference>
        </references>
      </pivotArea>
    </format>
    <format dxfId="3030">
      <pivotArea dataOnly="0" labelOnly="1" fieldPosition="0">
        <references count="3">
          <reference field="8" count="1" selected="0">
            <x v="15"/>
          </reference>
          <reference field="12" count="1" selected="0">
            <x v="114"/>
          </reference>
          <reference field="41" count="1">
            <x v="2"/>
          </reference>
        </references>
      </pivotArea>
    </format>
    <format dxfId="3029">
      <pivotArea dataOnly="0" labelOnly="1" fieldPosition="0">
        <references count="3">
          <reference field="8" count="1" selected="0">
            <x v="15"/>
          </reference>
          <reference field="12" count="1" selected="0">
            <x v="115"/>
          </reference>
          <reference field="41" count="1">
            <x v="64"/>
          </reference>
        </references>
      </pivotArea>
    </format>
    <format dxfId="3028">
      <pivotArea dataOnly="0" labelOnly="1" fieldPosition="0">
        <references count="3">
          <reference field="8" count="1" selected="0">
            <x v="15"/>
          </reference>
          <reference field="12" count="1" selected="0">
            <x v="127"/>
          </reference>
          <reference field="41" count="1">
            <x v="2"/>
          </reference>
        </references>
      </pivotArea>
    </format>
    <format dxfId="3027">
      <pivotArea dataOnly="0" labelOnly="1" fieldPosition="0">
        <references count="3">
          <reference field="8" count="1" selected="0">
            <x v="15"/>
          </reference>
          <reference field="12" count="1" selected="0">
            <x v="134"/>
          </reference>
          <reference field="41" count="1">
            <x v="2"/>
          </reference>
        </references>
      </pivotArea>
    </format>
    <format dxfId="3026">
      <pivotArea dataOnly="0" labelOnly="1" fieldPosition="0">
        <references count="3">
          <reference field="8" count="1" selected="0">
            <x v="15"/>
          </reference>
          <reference field="12" count="1" selected="0">
            <x v="135"/>
          </reference>
          <reference field="41" count="1">
            <x v="2"/>
          </reference>
        </references>
      </pivotArea>
    </format>
    <format dxfId="3025">
      <pivotArea dataOnly="0" labelOnly="1" fieldPosition="0">
        <references count="3">
          <reference field="8" count="1" selected="0">
            <x v="15"/>
          </reference>
          <reference field="12" count="1" selected="0">
            <x v="153"/>
          </reference>
          <reference field="41" count="1">
            <x v="2"/>
          </reference>
        </references>
      </pivotArea>
    </format>
    <format dxfId="3024">
      <pivotArea dataOnly="0" labelOnly="1" fieldPosition="0">
        <references count="3">
          <reference field="8" count="1" selected="0">
            <x v="15"/>
          </reference>
          <reference field="12" count="1" selected="0">
            <x v="154"/>
          </reference>
          <reference field="41" count="1">
            <x v="2"/>
          </reference>
        </references>
      </pivotArea>
    </format>
    <format dxfId="3023">
      <pivotArea dataOnly="0" labelOnly="1" fieldPosition="0">
        <references count="3">
          <reference field="8" count="1" selected="0">
            <x v="15"/>
          </reference>
          <reference field="12" count="1" selected="0">
            <x v="155"/>
          </reference>
          <reference field="41" count="1">
            <x v="2"/>
          </reference>
        </references>
      </pivotArea>
    </format>
    <format dxfId="3022">
      <pivotArea dataOnly="0" labelOnly="1" fieldPosition="0">
        <references count="3">
          <reference field="8" count="1" selected="0">
            <x v="15"/>
          </reference>
          <reference field="12" count="1" selected="0">
            <x v="199"/>
          </reference>
          <reference field="41" count="1">
            <x v="64"/>
          </reference>
        </references>
      </pivotArea>
    </format>
    <format dxfId="3021">
      <pivotArea dataOnly="0" labelOnly="1" fieldPosition="0">
        <references count="3">
          <reference field="8" count="1" selected="0">
            <x v="15"/>
          </reference>
          <reference field="12" count="1" selected="0">
            <x v="203"/>
          </reference>
          <reference field="41" count="1">
            <x v="64"/>
          </reference>
        </references>
      </pivotArea>
    </format>
    <format dxfId="3020">
      <pivotArea dataOnly="0" labelOnly="1" fieldPosition="0">
        <references count="3">
          <reference field="8" count="1" selected="0">
            <x v="16"/>
          </reference>
          <reference field="12" count="1" selected="0">
            <x v="0"/>
          </reference>
          <reference field="41" count="1">
            <x v="101"/>
          </reference>
        </references>
      </pivotArea>
    </format>
    <format dxfId="3019">
      <pivotArea dataOnly="0" labelOnly="1" fieldPosition="0">
        <references count="3">
          <reference field="8" count="1" selected="0">
            <x v="16"/>
          </reference>
          <reference field="12" count="1" selected="0">
            <x v="2"/>
          </reference>
          <reference field="41" count="1">
            <x v="58"/>
          </reference>
        </references>
      </pivotArea>
    </format>
    <format dxfId="3018">
      <pivotArea dataOnly="0" labelOnly="1" fieldPosition="0">
        <references count="3">
          <reference field="8" count="1" selected="0">
            <x v="16"/>
          </reference>
          <reference field="12" count="1" selected="0">
            <x v="10"/>
          </reference>
          <reference field="41" count="1">
            <x v="82"/>
          </reference>
        </references>
      </pivotArea>
    </format>
    <format dxfId="3017">
      <pivotArea dataOnly="0" labelOnly="1" fieldPosition="0">
        <references count="3">
          <reference field="8" count="1" selected="0">
            <x v="16"/>
          </reference>
          <reference field="12" count="1" selected="0">
            <x v="11"/>
          </reference>
          <reference field="41" count="1">
            <x v="107"/>
          </reference>
        </references>
      </pivotArea>
    </format>
    <format dxfId="3016">
      <pivotArea dataOnly="0" labelOnly="1" fieldPosition="0">
        <references count="3">
          <reference field="8" count="1" selected="0">
            <x v="16"/>
          </reference>
          <reference field="12" count="1" selected="0">
            <x v="73"/>
          </reference>
          <reference field="41" count="1">
            <x v="54"/>
          </reference>
        </references>
      </pivotArea>
    </format>
    <format dxfId="3015">
      <pivotArea dataOnly="0" labelOnly="1" fieldPosition="0">
        <references count="3">
          <reference field="8" count="1" selected="0">
            <x v="16"/>
          </reference>
          <reference field="12" count="1" selected="0">
            <x v="74"/>
          </reference>
          <reference field="41" count="1">
            <x v="54"/>
          </reference>
        </references>
      </pivotArea>
    </format>
    <format dxfId="3014">
      <pivotArea dataOnly="0" labelOnly="1" fieldPosition="0">
        <references count="3">
          <reference field="8" count="1" selected="0">
            <x v="16"/>
          </reference>
          <reference field="12" count="1" selected="0">
            <x v="75"/>
          </reference>
          <reference field="41" count="1">
            <x v="16"/>
          </reference>
        </references>
      </pivotArea>
    </format>
    <format dxfId="3013">
      <pivotArea dataOnly="0" labelOnly="1" fieldPosition="0">
        <references count="3">
          <reference field="8" count="1" selected="0">
            <x v="17"/>
          </reference>
          <reference field="12" count="1" selected="0">
            <x v="99"/>
          </reference>
          <reference field="41" count="1">
            <x v="64"/>
          </reference>
        </references>
      </pivotArea>
    </format>
    <format dxfId="3012">
      <pivotArea dataOnly="0" labelOnly="1" fieldPosition="0">
        <references count="3">
          <reference field="8" count="1" selected="0">
            <x v="17"/>
          </reference>
          <reference field="12" count="1" selected="0">
            <x v="187"/>
          </reference>
          <reference field="41" count="1">
            <x v="38"/>
          </reference>
        </references>
      </pivotArea>
    </format>
    <format dxfId="3011">
      <pivotArea dataOnly="0" labelOnly="1" fieldPosition="0">
        <references count="3">
          <reference field="8" count="1" selected="0">
            <x v="17"/>
          </reference>
          <reference field="12" count="1" selected="0">
            <x v="211"/>
          </reference>
          <reference field="41" count="1">
            <x v="0"/>
          </reference>
        </references>
      </pivotArea>
    </format>
    <format dxfId="3010">
      <pivotArea dataOnly="0" labelOnly="1" fieldPosition="0">
        <references count="3">
          <reference field="8" count="1" selected="0">
            <x v="18"/>
          </reference>
          <reference field="12" count="1" selected="0">
            <x v="26"/>
          </reference>
          <reference field="41" count="1">
            <x v="2"/>
          </reference>
        </references>
      </pivotArea>
    </format>
    <format dxfId="3009">
      <pivotArea dataOnly="0" labelOnly="1" fieldPosition="0">
        <references count="3">
          <reference field="8" count="1" selected="0">
            <x v="18"/>
          </reference>
          <reference field="12" count="1" selected="0">
            <x v="84"/>
          </reference>
          <reference field="41" count="1">
            <x v="78"/>
          </reference>
        </references>
      </pivotArea>
    </format>
    <format dxfId="3008">
      <pivotArea dataOnly="0" labelOnly="1" fieldPosition="0">
        <references count="3">
          <reference field="8" count="1" selected="0">
            <x v="19"/>
          </reference>
          <reference field="12" count="1" selected="0">
            <x v="17"/>
          </reference>
          <reference field="41" count="1">
            <x v="64"/>
          </reference>
        </references>
      </pivotArea>
    </format>
    <format dxfId="3007">
      <pivotArea dataOnly="0" labelOnly="1" fieldPosition="0">
        <references count="3">
          <reference field="8" count="1" selected="0">
            <x v="19"/>
          </reference>
          <reference field="12" count="1" selected="0">
            <x v="47"/>
          </reference>
          <reference field="41" count="1">
            <x v="118"/>
          </reference>
        </references>
      </pivotArea>
    </format>
    <format dxfId="3006">
      <pivotArea dataOnly="0" labelOnly="1" fieldPosition="0">
        <references count="3">
          <reference field="8" count="1" selected="0">
            <x v="19"/>
          </reference>
          <reference field="12" count="1" selected="0">
            <x v="48"/>
          </reference>
          <reference field="41" count="1">
            <x v="119"/>
          </reference>
        </references>
      </pivotArea>
    </format>
    <format dxfId="3005">
      <pivotArea dataOnly="0" labelOnly="1" fieldPosition="0">
        <references count="3">
          <reference field="8" count="1" selected="0">
            <x v="20"/>
          </reference>
          <reference field="12" count="1" selected="0">
            <x v="1"/>
          </reference>
          <reference field="41" count="1">
            <x v="112"/>
          </reference>
        </references>
      </pivotArea>
    </format>
    <format dxfId="3004">
      <pivotArea dataOnly="0" labelOnly="1" fieldPosition="0">
        <references count="3">
          <reference field="8" count="1" selected="0">
            <x v="20"/>
          </reference>
          <reference field="12" count="1" selected="0">
            <x v="16"/>
          </reference>
          <reference field="41" count="1">
            <x v="64"/>
          </reference>
        </references>
      </pivotArea>
    </format>
    <format dxfId="3003">
      <pivotArea dataOnly="0" labelOnly="1" fieldPosition="0">
        <references count="3">
          <reference field="8" count="1" selected="0">
            <x v="20"/>
          </reference>
          <reference field="12" count="1" selected="0">
            <x v="60"/>
          </reference>
          <reference field="41" count="1">
            <x v="96"/>
          </reference>
        </references>
      </pivotArea>
    </format>
    <format dxfId="3002">
      <pivotArea dataOnly="0" labelOnly="1" fieldPosition="0">
        <references count="3">
          <reference field="8" count="1" selected="0">
            <x v="20"/>
          </reference>
          <reference field="12" count="1" selected="0">
            <x v="125"/>
          </reference>
          <reference field="41" count="1">
            <x v="84"/>
          </reference>
        </references>
      </pivotArea>
    </format>
    <format dxfId="3001">
      <pivotArea dataOnly="0" labelOnly="1" fieldPosition="0">
        <references count="3">
          <reference field="8" count="1" selected="0">
            <x v="20"/>
          </reference>
          <reference field="12" count="1" selected="0">
            <x v="126"/>
          </reference>
          <reference field="41" count="1">
            <x v="89"/>
          </reference>
        </references>
      </pivotArea>
    </format>
    <format dxfId="3000">
      <pivotArea dataOnly="0" labelOnly="1" fieldPosition="0">
        <references count="3">
          <reference field="8" count="1" selected="0">
            <x v="21"/>
          </reference>
          <reference field="12" count="1" selected="0">
            <x v="27"/>
          </reference>
          <reference field="41" count="1">
            <x v="58"/>
          </reference>
        </references>
      </pivotArea>
    </format>
    <format dxfId="2999">
      <pivotArea dataOnly="0" labelOnly="1" fieldPosition="0">
        <references count="3">
          <reference field="8" count="1" selected="0">
            <x v="21"/>
          </reference>
          <reference field="12" count="1" selected="0">
            <x v="68"/>
          </reference>
          <reference field="41" count="1">
            <x v="28"/>
          </reference>
        </references>
      </pivotArea>
    </format>
    <format dxfId="2998">
      <pivotArea dataOnly="0" labelOnly="1" fieldPosition="0">
        <references count="3">
          <reference field="8" count="1" selected="0">
            <x v="21"/>
          </reference>
          <reference field="12" count="1" selected="0">
            <x v="94"/>
          </reference>
          <reference field="41" count="1">
            <x v="27"/>
          </reference>
        </references>
      </pivotArea>
    </format>
    <format dxfId="2997">
      <pivotArea dataOnly="0" labelOnly="1" fieldPosition="0">
        <references count="3">
          <reference field="8" count="1" selected="0">
            <x v="21"/>
          </reference>
          <reference field="12" count="1" selected="0">
            <x v="132"/>
          </reference>
          <reference field="41" count="1">
            <x v="10"/>
          </reference>
        </references>
      </pivotArea>
    </format>
    <format dxfId="2996">
      <pivotArea dataOnly="0" labelOnly="1" fieldPosition="0">
        <references count="3">
          <reference field="8" count="1" selected="0">
            <x v="22"/>
          </reference>
          <reference field="12" count="1" selected="0">
            <x v="97"/>
          </reference>
          <reference field="41" count="1">
            <x v="55"/>
          </reference>
        </references>
      </pivotArea>
    </format>
    <format dxfId="2995">
      <pivotArea dataOnly="0" labelOnly="1" fieldPosition="0">
        <references count="3">
          <reference field="8" count="1" selected="0">
            <x v="22"/>
          </reference>
          <reference field="12" count="1" selected="0">
            <x v="196"/>
          </reference>
          <reference field="41" count="1">
            <x v="48"/>
          </reference>
        </references>
      </pivotArea>
    </format>
    <format dxfId="2994">
      <pivotArea dataOnly="0" labelOnly="1" fieldPosition="0">
        <references count="3">
          <reference field="8" count="1" selected="0">
            <x v="23"/>
          </reference>
          <reference field="12" count="1" selected="0">
            <x v="85"/>
          </reference>
          <reference field="41" count="1">
            <x v="64"/>
          </reference>
        </references>
      </pivotArea>
    </format>
    <format dxfId="2993">
      <pivotArea dataOnly="0" labelOnly="1" fieldPosition="0">
        <references count="3">
          <reference field="8" count="1" selected="0">
            <x v="23"/>
          </reference>
          <reference field="12" count="1" selected="0">
            <x v="93"/>
          </reference>
          <reference field="41" count="1">
            <x v="2"/>
          </reference>
        </references>
      </pivotArea>
    </format>
    <format dxfId="2992">
      <pivotArea dataOnly="0" labelOnly="1" fieldPosition="0">
        <references count="3">
          <reference field="8" count="1" selected="0">
            <x v="23"/>
          </reference>
          <reference field="12" count="1" selected="0">
            <x v="96"/>
          </reference>
          <reference field="41" count="1">
            <x v="76"/>
          </reference>
        </references>
      </pivotArea>
    </format>
    <format dxfId="2991">
      <pivotArea dataOnly="0" labelOnly="1" fieldPosition="0">
        <references count="3">
          <reference field="8" count="1" selected="0">
            <x v="23"/>
          </reference>
          <reference field="12" count="1" selected="0">
            <x v="98"/>
          </reference>
          <reference field="41" count="1">
            <x v="2"/>
          </reference>
        </references>
      </pivotArea>
    </format>
    <format dxfId="2990">
      <pivotArea dataOnly="0" labelOnly="1" fieldPosition="0">
        <references count="3">
          <reference field="8" count="1" selected="0">
            <x v="23"/>
          </reference>
          <reference field="12" count="1" selected="0">
            <x v="101"/>
          </reference>
          <reference field="41" count="1">
            <x v="23"/>
          </reference>
        </references>
      </pivotArea>
    </format>
    <format dxfId="2989">
      <pivotArea dataOnly="0" labelOnly="1" fieldPosition="0">
        <references count="3">
          <reference field="8" count="1" selected="0">
            <x v="23"/>
          </reference>
          <reference field="12" count="1" selected="0">
            <x v="102"/>
          </reference>
          <reference field="41" count="1">
            <x v="44"/>
          </reference>
        </references>
      </pivotArea>
    </format>
    <format dxfId="2988">
      <pivotArea dataOnly="0" labelOnly="1" fieldPosition="0">
        <references count="3">
          <reference field="8" count="1" selected="0">
            <x v="23"/>
          </reference>
          <reference field="12" count="1" selected="0">
            <x v="103"/>
          </reference>
          <reference field="41" count="1">
            <x v="81"/>
          </reference>
        </references>
      </pivotArea>
    </format>
    <format dxfId="2987">
      <pivotArea dataOnly="0" labelOnly="1" fieldPosition="0">
        <references count="3">
          <reference field="8" count="1" selected="0">
            <x v="23"/>
          </reference>
          <reference field="12" count="1" selected="0">
            <x v="104"/>
          </reference>
          <reference field="41" count="1">
            <x v="36"/>
          </reference>
        </references>
      </pivotArea>
    </format>
    <format dxfId="2986">
      <pivotArea dataOnly="0" labelOnly="1" fieldPosition="0">
        <references count="3">
          <reference field="8" count="1" selected="0">
            <x v="23"/>
          </reference>
          <reference field="12" count="1" selected="0">
            <x v="111"/>
          </reference>
          <reference field="41" count="1">
            <x v="18"/>
          </reference>
        </references>
      </pivotArea>
    </format>
    <format dxfId="2985">
      <pivotArea dataOnly="0" labelOnly="1" fieldPosition="0">
        <references count="3">
          <reference field="8" count="1" selected="0">
            <x v="23"/>
          </reference>
          <reference field="12" count="1" selected="0">
            <x v="112"/>
          </reference>
          <reference field="41" count="1">
            <x v="24"/>
          </reference>
        </references>
      </pivotArea>
    </format>
    <format dxfId="2984">
      <pivotArea dataOnly="0" labelOnly="1" fieldPosition="0">
        <references count="3">
          <reference field="8" count="1" selected="0">
            <x v="23"/>
          </reference>
          <reference field="12" count="1" selected="0">
            <x v="113"/>
          </reference>
          <reference field="41" count="1">
            <x v="11"/>
          </reference>
        </references>
      </pivotArea>
    </format>
    <format dxfId="2983">
      <pivotArea dataOnly="0" labelOnly="1" fieldPosition="0">
        <references count="3">
          <reference field="8" count="1" selected="0">
            <x v="23"/>
          </reference>
          <reference field="12" count="1" selected="0">
            <x v="131"/>
          </reference>
          <reference field="41" count="1">
            <x v="2"/>
          </reference>
        </references>
      </pivotArea>
    </format>
    <format dxfId="2982">
      <pivotArea dataOnly="0" labelOnly="1" fieldPosition="0">
        <references count="3">
          <reference field="8" count="1" selected="0">
            <x v="23"/>
          </reference>
          <reference field="12" count="1" selected="0">
            <x v="138"/>
          </reference>
          <reference field="41" count="1">
            <x v="9"/>
          </reference>
        </references>
      </pivotArea>
    </format>
    <format dxfId="2981">
      <pivotArea dataOnly="0" labelOnly="1" fieldPosition="0">
        <references count="3">
          <reference field="8" count="1" selected="0">
            <x v="23"/>
          </reference>
          <reference field="12" count="1" selected="0">
            <x v="149"/>
          </reference>
          <reference field="41" count="1">
            <x v="86"/>
          </reference>
        </references>
      </pivotArea>
    </format>
    <format dxfId="2980">
      <pivotArea dataOnly="0" labelOnly="1" fieldPosition="0">
        <references count="3">
          <reference field="8" count="1" selected="0">
            <x v="23"/>
          </reference>
          <reference field="12" count="1" selected="0">
            <x v="160"/>
          </reference>
          <reference field="41" count="1">
            <x v="2"/>
          </reference>
        </references>
      </pivotArea>
    </format>
    <format dxfId="2979">
      <pivotArea dataOnly="0" labelOnly="1" fieldPosition="0">
        <references count="3">
          <reference field="8" count="1" selected="0">
            <x v="23"/>
          </reference>
          <reference field="12" count="1" selected="0">
            <x v="186"/>
          </reference>
          <reference field="41" count="1">
            <x v="7"/>
          </reference>
        </references>
      </pivotArea>
    </format>
    <format dxfId="2978">
      <pivotArea dataOnly="0" labelOnly="1" fieldPosition="0">
        <references count="3">
          <reference field="8" count="1" selected="0">
            <x v="23"/>
          </reference>
          <reference field="12" count="1" selected="0">
            <x v="218"/>
          </reference>
          <reference field="41" count="1">
            <x v="21"/>
          </reference>
        </references>
      </pivotArea>
    </format>
    <format dxfId="2977">
      <pivotArea dataOnly="0" labelOnly="1" fieldPosition="0">
        <references count="3">
          <reference field="8" count="1" selected="0">
            <x v="24"/>
          </reference>
          <reference field="12" count="1" selected="0">
            <x v="62"/>
          </reference>
          <reference field="41" count="1">
            <x v="83"/>
          </reference>
        </references>
      </pivotArea>
    </format>
    <format dxfId="2976">
      <pivotArea dataOnly="0" labelOnly="1" fieldPosition="0">
        <references count="3">
          <reference field="8" count="1" selected="0">
            <x v="24"/>
          </reference>
          <reference field="12" count="1" selected="0">
            <x v="65"/>
          </reference>
          <reference field="41" count="1">
            <x v="87"/>
          </reference>
        </references>
      </pivotArea>
    </format>
    <format dxfId="2975">
      <pivotArea dataOnly="0" labelOnly="1" fieldPosition="0">
        <references count="3">
          <reference field="8" count="1" selected="0">
            <x v="24"/>
          </reference>
          <reference field="12" count="1" selected="0">
            <x v="139"/>
          </reference>
          <reference field="41" count="1">
            <x v="56"/>
          </reference>
        </references>
      </pivotArea>
    </format>
    <format dxfId="2974">
      <pivotArea dataOnly="0" labelOnly="1" fieldPosition="0">
        <references count="3">
          <reference field="8" count="1" selected="0">
            <x v="24"/>
          </reference>
          <reference field="12" count="1" selected="0">
            <x v="144"/>
          </reference>
          <reference field="41" count="1">
            <x v="20"/>
          </reference>
        </references>
      </pivotArea>
    </format>
    <format dxfId="2973">
      <pivotArea dataOnly="0" labelOnly="1" fieldPosition="0">
        <references count="3">
          <reference field="8" count="1" selected="0">
            <x v="24"/>
          </reference>
          <reference field="12" count="1" selected="0">
            <x v="156"/>
          </reference>
          <reference field="41" count="1">
            <x v="120"/>
          </reference>
        </references>
      </pivotArea>
    </format>
    <format dxfId="2972">
      <pivotArea dataOnly="0" labelOnly="1" fieldPosition="0">
        <references count="3">
          <reference field="8" count="1" selected="0">
            <x v="24"/>
          </reference>
          <reference field="12" count="1" selected="0">
            <x v="188"/>
          </reference>
          <reference field="41" count="1">
            <x v="92"/>
          </reference>
        </references>
      </pivotArea>
    </format>
    <format dxfId="2971">
      <pivotArea dataOnly="0" labelOnly="1" fieldPosition="0">
        <references count="3">
          <reference field="8" count="1" selected="0">
            <x v="24"/>
          </reference>
          <reference field="12" count="1" selected="0">
            <x v="198"/>
          </reference>
          <reference field="41" count="1">
            <x v="100"/>
          </reference>
        </references>
      </pivotArea>
    </format>
    <format dxfId="2970">
      <pivotArea dataOnly="0" labelOnly="1" fieldPosition="0">
        <references count="3">
          <reference field="8" count="1" selected="0">
            <x v="25"/>
          </reference>
          <reference field="12" count="1" selected="0">
            <x v="145"/>
          </reference>
          <reference field="41" count="1">
            <x v="17"/>
          </reference>
        </references>
      </pivotArea>
    </format>
    <format dxfId="2969">
      <pivotArea dataOnly="0" labelOnly="1" fieldPosition="0">
        <references count="3">
          <reference field="8" count="1" selected="0">
            <x v="26"/>
          </reference>
          <reference field="12" count="1" selected="0">
            <x v="201"/>
          </reference>
          <reference field="41" count="1">
            <x v="62"/>
          </reference>
        </references>
      </pivotArea>
    </format>
    <format dxfId="2968">
      <pivotArea dataOnly="0" labelOnly="1" fieldPosition="0">
        <references count="3">
          <reference field="8" count="1" selected="0">
            <x v="27"/>
          </reference>
          <reference field="12" count="1" selected="0">
            <x v="119"/>
          </reference>
          <reference field="41" count="1">
            <x v="116"/>
          </reference>
        </references>
      </pivotArea>
    </format>
    <format dxfId="2967">
      <pivotArea dataOnly="0" labelOnly="1" fieldPosition="0">
        <references count="3">
          <reference field="8" count="1" selected="0">
            <x v="27"/>
          </reference>
          <reference field="12" count="1" selected="0">
            <x v="178"/>
          </reference>
          <reference field="41" count="1">
            <x v="105"/>
          </reference>
        </references>
      </pivotArea>
    </format>
    <format dxfId="2966">
      <pivotArea dataOnly="0" labelOnly="1" fieldPosition="0">
        <references count="3">
          <reference field="8" count="1" selected="0">
            <x v="27"/>
          </reference>
          <reference field="12" count="1" selected="0">
            <x v="179"/>
          </reference>
          <reference field="41" count="1">
            <x v="110"/>
          </reference>
        </references>
      </pivotArea>
    </format>
    <format dxfId="2965">
      <pivotArea dataOnly="0" labelOnly="1" fieldPosition="0">
        <references count="3">
          <reference field="8" count="1" selected="0">
            <x v="29"/>
          </reference>
          <reference field="12" count="1" selected="0">
            <x v="106"/>
          </reference>
          <reference field="41" count="1">
            <x v="95"/>
          </reference>
        </references>
      </pivotArea>
    </format>
    <format dxfId="2964">
      <pivotArea dataOnly="0" labelOnly="1" fieldPosition="0">
        <references count="3">
          <reference field="8" count="1" selected="0">
            <x v="30"/>
          </reference>
          <reference field="12" count="1" selected="0">
            <x v="41"/>
          </reference>
          <reference field="41" count="1">
            <x v="2"/>
          </reference>
        </references>
      </pivotArea>
    </format>
    <format dxfId="2963">
      <pivotArea dataOnly="0" labelOnly="1" fieldPosition="0">
        <references count="3">
          <reference field="8" count="1" selected="0">
            <x v="30"/>
          </reference>
          <reference field="12" count="1" selected="0">
            <x v="54"/>
          </reference>
          <reference field="41" count="1">
            <x v="2"/>
          </reference>
        </references>
      </pivotArea>
    </format>
    <format dxfId="2962">
      <pivotArea dataOnly="0" labelOnly="1" fieldPosition="0">
        <references count="3">
          <reference field="8" count="1" selected="0">
            <x v="33"/>
          </reference>
          <reference field="12" count="1" selected="0">
            <x v="3"/>
          </reference>
          <reference field="41" count="1">
            <x v="41"/>
          </reference>
        </references>
      </pivotArea>
    </format>
    <format dxfId="2961">
      <pivotArea dataOnly="0" labelOnly="1" fieldPosition="0">
        <references count="3">
          <reference field="8" count="1" selected="0">
            <x v="33"/>
          </reference>
          <reference field="12" count="1" selected="0">
            <x v="161"/>
          </reference>
          <reference field="41" count="1">
            <x v="59"/>
          </reference>
        </references>
      </pivotArea>
    </format>
    <format dxfId="2960">
      <pivotArea dataOnly="0" labelOnly="1" fieldPosition="0">
        <references count="3">
          <reference field="8" count="1" selected="0">
            <x v="34"/>
          </reference>
          <reference field="12" count="1" selected="0">
            <x v="137"/>
          </reference>
          <reference field="41" count="1">
            <x v="2"/>
          </reference>
        </references>
      </pivotArea>
    </format>
    <format dxfId="2959">
      <pivotArea dataOnly="0" labelOnly="1" fieldPosition="0">
        <references count="3">
          <reference field="8" count="1" selected="0">
            <x v="34"/>
          </reference>
          <reference field="12" count="1" selected="0">
            <x v="217"/>
          </reference>
          <reference field="41" count="1">
            <x v="2"/>
          </reference>
        </references>
      </pivotArea>
    </format>
    <format dxfId="2958">
      <pivotArea dataOnly="0" labelOnly="1" fieldPosition="0">
        <references count="3">
          <reference field="8" count="1" selected="0">
            <x v="35"/>
          </reference>
          <reference field="12" count="1" selected="0">
            <x v="123"/>
          </reference>
          <reference field="41" count="1">
            <x v="90"/>
          </reference>
        </references>
      </pivotArea>
    </format>
    <format dxfId="2957">
      <pivotArea dataOnly="0" labelOnly="1" fieldPosition="0">
        <references count="3">
          <reference field="8" count="1" selected="0">
            <x v="35"/>
          </reference>
          <reference field="12" count="1" selected="0">
            <x v="175"/>
          </reference>
          <reference field="41" count="1">
            <x v="15"/>
          </reference>
        </references>
      </pivotArea>
    </format>
    <format dxfId="2956">
      <pivotArea dataOnly="0" labelOnly="1" fieldPosition="0">
        <references count="3">
          <reference field="8" count="1" selected="0">
            <x v="36"/>
          </reference>
          <reference field="12" count="1" selected="0">
            <x v="5"/>
          </reference>
          <reference field="41" count="1">
            <x v="94"/>
          </reference>
        </references>
      </pivotArea>
    </format>
    <format dxfId="2955">
      <pivotArea dataOnly="0" labelOnly="1" fieldPosition="0">
        <references count="3">
          <reference field="8" count="1" selected="0">
            <x v="36"/>
          </reference>
          <reference field="12" count="1" selected="0">
            <x v="6"/>
          </reference>
          <reference field="41" count="1">
            <x v="85"/>
          </reference>
        </references>
      </pivotArea>
    </format>
    <format dxfId="2954">
      <pivotArea dataOnly="0" labelOnly="1" fieldPosition="0">
        <references count="3">
          <reference field="8" count="1" selected="0">
            <x v="36"/>
          </reference>
          <reference field="12" count="1" selected="0">
            <x v="7"/>
          </reference>
          <reference field="41" count="1">
            <x v="64"/>
          </reference>
        </references>
      </pivotArea>
    </format>
    <format dxfId="2953">
      <pivotArea dataOnly="0" labelOnly="1" fieldPosition="0">
        <references count="3">
          <reference field="8" count="1" selected="0">
            <x v="36"/>
          </reference>
          <reference field="12" count="1" selected="0">
            <x v="9"/>
          </reference>
          <reference field="41" count="1">
            <x v="61"/>
          </reference>
        </references>
      </pivotArea>
    </format>
    <format dxfId="2952">
      <pivotArea dataOnly="0" labelOnly="1" fieldPosition="0">
        <references count="3">
          <reference field="8" count="1" selected="0">
            <x v="36"/>
          </reference>
          <reference field="12" count="1" selected="0">
            <x v="43"/>
          </reference>
          <reference field="41" count="1">
            <x v="108"/>
          </reference>
        </references>
      </pivotArea>
    </format>
    <format dxfId="2951">
      <pivotArea dataOnly="0" labelOnly="1" fieldPosition="0">
        <references count="3">
          <reference field="8" count="1" selected="0">
            <x v="36"/>
          </reference>
          <reference field="12" count="1" selected="0">
            <x v="108"/>
          </reference>
          <reference field="41" count="1">
            <x v="34"/>
          </reference>
        </references>
      </pivotArea>
    </format>
    <format dxfId="2950">
      <pivotArea dataOnly="0" labelOnly="1" fieldPosition="0">
        <references count="3">
          <reference field="8" count="1" selected="0">
            <x v="36"/>
          </reference>
          <reference field="12" count="1" selected="0">
            <x v="116"/>
          </reference>
          <reference field="41" count="1">
            <x v="39"/>
          </reference>
        </references>
      </pivotArea>
    </format>
    <format dxfId="2949">
      <pivotArea dataOnly="0" labelOnly="1" fieldPosition="0">
        <references count="3">
          <reference field="8" count="1" selected="0">
            <x v="36"/>
          </reference>
          <reference field="12" count="1" selected="0">
            <x v="190"/>
          </reference>
          <reference field="41" count="1">
            <x v="2"/>
          </reference>
        </references>
      </pivotArea>
    </format>
    <format dxfId="2948">
      <pivotArea dataOnly="0" labelOnly="1" fieldPosition="0">
        <references count="3">
          <reference field="8" count="1" selected="0">
            <x v="36"/>
          </reference>
          <reference field="12" count="1" selected="0">
            <x v="191"/>
          </reference>
          <reference field="41" count="1">
            <x v="63"/>
          </reference>
        </references>
      </pivotArea>
    </format>
    <format dxfId="2947">
      <pivotArea dataOnly="0" labelOnly="1" fieldPosition="0">
        <references count="3">
          <reference field="8" count="1" selected="0">
            <x v="36"/>
          </reference>
          <reference field="12" count="1" selected="0">
            <x v="192"/>
          </reference>
          <reference field="41" count="1">
            <x v="109"/>
          </reference>
        </references>
      </pivotArea>
    </format>
    <format dxfId="2946">
      <pivotArea dataOnly="0" labelOnly="1" fieldPosition="0">
        <references count="3">
          <reference field="8" count="1" selected="0">
            <x v="36"/>
          </reference>
          <reference field="12" count="1" selected="0">
            <x v="227"/>
          </reference>
          <reference field="41" count="1">
            <x v="64"/>
          </reference>
        </references>
      </pivotArea>
    </format>
    <format dxfId="2945">
      <pivotArea dataOnly="0" labelOnly="1" fieldPosition="0">
        <references count="3">
          <reference field="8" count="1" selected="0">
            <x v="37"/>
          </reference>
          <reference field="12" count="1" selected="0">
            <x v="210"/>
          </reference>
          <reference field="41" count="1">
            <x v="46"/>
          </reference>
        </references>
      </pivotArea>
    </format>
    <format dxfId="2944">
      <pivotArea field="12" type="button" dataOnly="0" labelOnly="1" outline="0" axis="axisRow" fieldPosition="1"/>
    </format>
    <format dxfId="2943">
      <pivotArea field="41" type="button" dataOnly="0" labelOnly="1" outline="0" axis="axisRow" fieldPosition="2"/>
    </format>
    <format dxfId="2942">
      <pivotArea dataOnly="0" labelOnly="1" fieldPosition="0">
        <references count="2">
          <reference field="8" count="1" selected="0">
            <x v="0"/>
          </reference>
          <reference field="12" count="1">
            <x v="146"/>
          </reference>
        </references>
      </pivotArea>
    </format>
    <format dxfId="2941">
      <pivotArea dataOnly="0" labelOnly="1" fieldPosition="0">
        <references count="2">
          <reference field="8" count="1" selected="0">
            <x v="1"/>
          </reference>
          <reference field="12" count="6">
            <x v="31"/>
            <x v="164"/>
            <x v="165"/>
            <x v="181"/>
            <x v="182"/>
            <x v="195"/>
          </reference>
        </references>
      </pivotArea>
    </format>
    <format dxfId="2940">
      <pivotArea dataOnly="0" labelOnly="1" fieldPosition="0">
        <references count="2">
          <reference field="8" count="1" selected="0">
            <x v="2"/>
          </reference>
          <reference field="12" count="1">
            <x v="71"/>
          </reference>
        </references>
      </pivotArea>
    </format>
    <format dxfId="2939">
      <pivotArea dataOnly="0" labelOnly="1" fieldPosition="0">
        <references count="2">
          <reference field="8" count="1" selected="0">
            <x v="3"/>
          </reference>
          <reference field="12" count="5">
            <x v="151"/>
            <x v="166"/>
            <x v="167"/>
            <x v="171"/>
            <x v="172"/>
          </reference>
        </references>
      </pivotArea>
    </format>
    <format dxfId="2938">
      <pivotArea dataOnly="0" labelOnly="1" fieldPosition="0">
        <references count="2">
          <reference field="8" count="1" selected="0">
            <x v="4"/>
          </reference>
          <reference field="12" count="2">
            <x v="109"/>
            <x v="173"/>
          </reference>
        </references>
      </pivotArea>
    </format>
    <format dxfId="2937">
      <pivotArea dataOnly="0" labelOnly="1" fieldPosition="0">
        <references count="2">
          <reference field="8" count="1" selected="0">
            <x v="5"/>
          </reference>
          <reference field="12" count="1">
            <x v="213"/>
          </reference>
        </references>
      </pivotArea>
    </format>
    <format dxfId="2936">
      <pivotArea dataOnly="0" labelOnly="1" fieldPosition="0">
        <references count="2">
          <reference field="8" count="1" selected="0">
            <x v="6"/>
          </reference>
          <reference field="12" count="2">
            <x v="14"/>
            <x v="55"/>
          </reference>
        </references>
      </pivotArea>
    </format>
    <format dxfId="2935">
      <pivotArea dataOnly="0" labelOnly="1" fieldPosition="0">
        <references count="2">
          <reference field="8" count="1" selected="0">
            <x v="8"/>
          </reference>
          <reference field="12" count="3">
            <x v="24"/>
            <x v="105"/>
            <x v="220"/>
          </reference>
        </references>
      </pivotArea>
    </format>
    <format dxfId="2934">
      <pivotArea dataOnly="0" labelOnly="1" fieldPosition="0">
        <references count="2">
          <reference field="8" count="1" selected="0">
            <x v="9"/>
          </reference>
          <reference field="12" count="1">
            <x v="180"/>
          </reference>
        </references>
      </pivotArea>
    </format>
    <format dxfId="2933">
      <pivotArea dataOnly="0" labelOnly="1" fieldPosition="0">
        <references count="2">
          <reference field="8" count="1" selected="0">
            <x v="10"/>
          </reference>
          <reference field="12" count="3">
            <x v="110"/>
            <x v="133"/>
            <x v="193"/>
          </reference>
        </references>
      </pivotArea>
    </format>
    <format dxfId="2932">
      <pivotArea dataOnly="0" labelOnly="1" fieldPosition="0">
        <references count="2">
          <reference field="8" count="1" selected="0">
            <x v="11"/>
          </reference>
          <reference field="12" count="2">
            <x v="83"/>
            <x v="90"/>
          </reference>
        </references>
      </pivotArea>
    </format>
    <format dxfId="2931">
      <pivotArea dataOnly="0" labelOnly="1" fieldPosition="0">
        <references count="2">
          <reference field="8" count="1" selected="0">
            <x v="12"/>
          </reference>
          <reference field="12" count="1">
            <x v="177"/>
          </reference>
        </references>
      </pivotArea>
    </format>
    <format dxfId="2930">
      <pivotArea dataOnly="0" labelOnly="1" fieldPosition="0">
        <references count="2">
          <reference field="8" count="1" selected="0">
            <x v="13"/>
          </reference>
          <reference field="12" count="1">
            <x v="159"/>
          </reference>
        </references>
      </pivotArea>
    </format>
    <format dxfId="2929">
      <pivotArea dataOnly="0" labelOnly="1" fieldPosition="0">
        <references count="2">
          <reference field="8" count="1" selected="0">
            <x v="14"/>
          </reference>
          <reference field="12" count="16">
            <x v="8"/>
            <x v="21"/>
            <x v="22"/>
            <x v="25"/>
            <x v="29"/>
            <x v="46"/>
            <x v="61"/>
            <x v="100"/>
            <x v="117"/>
            <x v="118"/>
            <x v="121"/>
            <x v="124"/>
            <x v="148"/>
            <x v="168"/>
            <x v="170"/>
            <x v="176"/>
          </reference>
        </references>
      </pivotArea>
    </format>
    <format dxfId="2928">
      <pivotArea dataOnly="0" labelOnly="1" fieldPosition="0">
        <references count="2">
          <reference field="8" count="1" selected="0">
            <x v="15"/>
          </reference>
          <reference field="12" count="14">
            <x v="18"/>
            <x v="19"/>
            <x v="20"/>
            <x v="23"/>
            <x v="114"/>
            <x v="115"/>
            <x v="127"/>
            <x v="134"/>
            <x v="135"/>
            <x v="153"/>
            <x v="154"/>
            <x v="155"/>
            <x v="199"/>
            <x v="203"/>
          </reference>
        </references>
      </pivotArea>
    </format>
    <format dxfId="2927">
      <pivotArea dataOnly="0" labelOnly="1" fieldPosition="0">
        <references count="2">
          <reference field="8" count="1" selected="0">
            <x v="16"/>
          </reference>
          <reference field="12" count="7">
            <x v="0"/>
            <x v="2"/>
            <x v="10"/>
            <x v="11"/>
            <x v="73"/>
            <x v="74"/>
            <x v="75"/>
          </reference>
        </references>
      </pivotArea>
    </format>
    <format dxfId="2926">
      <pivotArea dataOnly="0" labelOnly="1" fieldPosition="0">
        <references count="2">
          <reference field="8" count="1" selected="0">
            <x v="17"/>
          </reference>
          <reference field="12" count="3">
            <x v="99"/>
            <x v="187"/>
            <x v="211"/>
          </reference>
        </references>
      </pivotArea>
    </format>
    <format dxfId="2925">
      <pivotArea dataOnly="0" labelOnly="1" fieldPosition="0">
        <references count="2">
          <reference field="8" count="1" selected="0">
            <x v="18"/>
          </reference>
          <reference field="12" count="2">
            <x v="26"/>
            <x v="84"/>
          </reference>
        </references>
      </pivotArea>
    </format>
    <format dxfId="2924">
      <pivotArea dataOnly="0" labelOnly="1" fieldPosition="0">
        <references count="2">
          <reference field="8" count="1" selected="0">
            <x v="19"/>
          </reference>
          <reference field="12" count="3">
            <x v="17"/>
            <x v="47"/>
            <x v="48"/>
          </reference>
        </references>
      </pivotArea>
    </format>
    <format dxfId="2923">
      <pivotArea dataOnly="0" labelOnly="1" fieldPosition="0">
        <references count="2">
          <reference field="8" count="1" selected="0">
            <x v="20"/>
          </reference>
          <reference field="12" count="5">
            <x v="1"/>
            <x v="16"/>
            <x v="60"/>
            <x v="125"/>
            <x v="126"/>
          </reference>
        </references>
      </pivotArea>
    </format>
    <format dxfId="2922">
      <pivotArea dataOnly="0" labelOnly="1" fieldPosition="0">
        <references count="2">
          <reference field="8" count="1" selected="0">
            <x v="21"/>
          </reference>
          <reference field="12" count="4">
            <x v="27"/>
            <x v="68"/>
            <x v="94"/>
            <x v="132"/>
          </reference>
        </references>
      </pivotArea>
    </format>
    <format dxfId="2921">
      <pivotArea dataOnly="0" labelOnly="1" fieldPosition="0">
        <references count="2">
          <reference field="8" count="1" selected="0">
            <x v="22"/>
          </reference>
          <reference field="12" count="2">
            <x v="97"/>
            <x v="196"/>
          </reference>
        </references>
      </pivotArea>
    </format>
    <format dxfId="2920">
      <pivotArea dataOnly="0" labelOnly="1" fieldPosition="0">
        <references count="2">
          <reference field="8" count="1" selected="0">
            <x v="23"/>
          </reference>
          <reference field="12" count="17">
            <x v="85"/>
            <x v="93"/>
            <x v="96"/>
            <x v="98"/>
            <x v="101"/>
            <x v="102"/>
            <x v="103"/>
            <x v="104"/>
            <x v="111"/>
            <x v="112"/>
            <x v="113"/>
            <x v="131"/>
            <x v="138"/>
            <x v="149"/>
            <x v="160"/>
            <x v="186"/>
            <x v="218"/>
          </reference>
        </references>
      </pivotArea>
    </format>
    <format dxfId="2919">
      <pivotArea dataOnly="0" labelOnly="1" fieldPosition="0">
        <references count="2">
          <reference field="8" count="1" selected="0">
            <x v="24"/>
          </reference>
          <reference field="12" count="7">
            <x v="62"/>
            <x v="65"/>
            <x v="139"/>
            <x v="144"/>
            <x v="156"/>
            <x v="188"/>
            <x v="198"/>
          </reference>
        </references>
      </pivotArea>
    </format>
    <format dxfId="2918">
      <pivotArea dataOnly="0" labelOnly="1" fieldPosition="0">
        <references count="2">
          <reference field="8" count="1" selected="0">
            <x v="25"/>
          </reference>
          <reference field="12" count="1">
            <x v="145"/>
          </reference>
        </references>
      </pivotArea>
    </format>
    <format dxfId="2917">
      <pivotArea dataOnly="0" labelOnly="1" fieldPosition="0">
        <references count="2">
          <reference field="8" count="1" selected="0">
            <x v="26"/>
          </reference>
          <reference field="12" count="1">
            <x v="201"/>
          </reference>
        </references>
      </pivotArea>
    </format>
    <format dxfId="2916">
      <pivotArea dataOnly="0" labelOnly="1" fieldPosition="0">
        <references count="2">
          <reference field="8" count="1" selected="0">
            <x v="27"/>
          </reference>
          <reference field="12" count="3">
            <x v="119"/>
            <x v="178"/>
            <x v="179"/>
          </reference>
        </references>
      </pivotArea>
    </format>
    <format dxfId="2915">
      <pivotArea dataOnly="0" labelOnly="1" fieldPosition="0">
        <references count="2">
          <reference field="8" count="1" selected="0">
            <x v="29"/>
          </reference>
          <reference field="12" count="1">
            <x v="106"/>
          </reference>
        </references>
      </pivotArea>
    </format>
    <format dxfId="2914">
      <pivotArea dataOnly="0" labelOnly="1" fieldPosition="0">
        <references count="2">
          <reference field="8" count="1" selected="0">
            <x v="30"/>
          </reference>
          <reference field="12" count="2">
            <x v="41"/>
            <x v="54"/>
          </reference>
        </references>
      </pivotArea>
    </format>
    <format dxfId="2913">
      <pivotArea dataOnly="0" labelOnly="1" fieldPosition="0">
        <references count="2">
          <reference field="8" count="1" selected="0">
            <x v="33"/>
          </reference>
          <reference field="12" count="2">
            <x v="3"/>
            <x v="161"/>
          </reference>
        </references>
      </pivotArea>
    </format>
    <format dxfId="2912">
      <pivotArea dataOnly="0" labelOnly="1" fieldPosition="0">
        <references count="2">
          <reference field="8" count="1" selected="0">
            <x v="34"/>
          </reference>
          <reference field="12" count="2">
            <x v="137"/>
            <x v="217"/>
          </reference>
        </references>
      </pivotArea>
    </format>
    <format dxfId="2911">
      <pivotArea dataOnly="0" labelOnly="1" fieldPosition="0">
        <references count="2">
          <reference field="8" count="1" selected="0">
            <x v="35"/>
          </reference>
          <reference field="12" count="2">
            <x v="123"/>
            <x v="175"/>
          </reference>
        </references>
      </pivotArea>
    </format>
    <format dxfId="2910">
      <pivotArea dataOnly="0" labelOnly="1" fieldPosition="0">
        <references count="2">
          <reference field="8" count="1" selected="0">
            <x v="36"/>
          </reference>
          <reference field="12" count="11">
            <x v="5"/>
            <x v="6"/>
            <x v="7"/>
            <x v="9"/>
            <x v="43"/>
            <x v="108"/>
            <x v="116"/>
            <x v="190"/>
            <x v="191"/>
            <x v="192"/>
            <x v="227"/>
          </reference>
        </references>
      </pivotArea>
    </format>
    <format dxfId="2909">
      <pivotArea dataOnly="0" labelOnly="1" fieldPosition="0">
        <references count="2">
          <reference field="8" count="1" selected="0">
            <x v="37"/>
          </reference>
          <reference field="12" count="1">
            <x v="210"/>
          </reference>
        </references>
      </pivotArea>
    </format>
    <format dxfId="2908">
      <pivotArea dataOnly="0" labelOnly="1" fieldPosition="0">
        <references count="3">
          <reference field="8" count="1" selected="0">
            <x v="0"/>
          </reference>
          <reference field="12" count="1" selected="0">
            <x v="146"/>
          </reference>
          <reference field="41" count="1">
            <x v="49"/>
          </reference>
        </references>
      </pivotArea>
    </format>
    <format dxfId="2907">
      <pivotArea dataOnly="0" labelOnly="1" fieldPosition="0">
        <references count="3">
          <reference field="8" count="1" selected="0">
            <x v="1"/>
          </reference>
          <reference field="12" count="1" selected="0">
            <x v="31"/>
          </reference>
          <reference field="41" count="1">
            <x v="64"/>
          </reference>
        </references>
      </pivotArea>
    </format>
    <format dxfId="2906">
      <pivotArea dataOnly="0" labelOnly="1" fieldPosition="0">
        <references count="3">
          <reference field="8" count="1" selected="0">
            <x v="1"/>
          </reference>
          <reference field="12" count="1" selected="0">
            <x v="164"/>
          </reference>
          <reference field="41" count="1">
            <x v="122"/>
          </reference>
        </references>
      </pivotArea>
    </format>
    <format dxfId="2905">
      <pivotArea dataOnly="0" labelOnly="1" fieldPosition="0">
        <references count="3">
          <reference field="8" count="1" selected="0">
            <x v="1"/>
          </reference>
          <reference field="12" count="1" selected="0">
            <x v="165"/>
          </reference>
          <reference field="41" count="1">
            <x v="123"/>
          </reference>
        </references>
      </pivotArea>
    </format>
    <format dxfId="2904">
      <pivotArea dataOnly="0" labelOnly="1" fieldPosition="0">
        <references count="3">
          <reference field="8" count="1" selected="0">
            <x v="1"/>
          </reference>
          <reference field="12" count="1" selected="0">
            <x v="181"/>
          </reference>
          <reference field="41" count="1">
            <x v="66"/>
          </reference>
        </references>
      </pivotArea>
    </format>
    <format dxfId="2903">
      <pivotArea dataOnly="0" labelOnly="1" fieldPosition="0">
        <references count="3">
          <reference field="8" count="1" selected="0">
            <x v="1"/>
          </reference>
          <reference field="12" count="1" selected="0">
            <x v="182"/>
          </reference>
          <reference field="41" count="1">
            <x v="67"/>
          </reference>
        </references>
      </pivotArea>
    </format>
    <format dxfId="2902">
      <pivotArea dataOnly="0" labelOnly="1" fieldPosition="0">
        <references count="3">
          <reference field="8" count="1" selected="0">
            <x v="1"/>
          </reference>
          <reference field="12" count="1" selected="0">
            <x v="195"/>
          </reference>
          <reference field="41" count="1">
            <x v="64"/>
          </reference>
        </references>
      </pivotArea>
    </format>
    <format dxfId="2901">
      <pivotArea dataOnly="0" labelOnly="1" fieldPosition="0">
        <references count="3">
          <reference field="8" count="1" selected="0">
            <x v="2"/>
          </reference>
          <reference field="12" count="1" selected="0">
            <x v="71"/>
          </reference>
          <reference field="41" count="1">
            <x v="42"/>
          </reference>
        </references>
      </pivotArea>
    </format>
    <format dxfId="2900">
      <pivotArea dataOnly="0" labelOnly="1" fieldPosition="0">
        <references count="3">
          <reference field="8" count="1" selected="0">
            <x v="3"/>
          </reference>
          <reference field="12" count="1" selected="0">
            <x v="151"/>
          </reference>
          <reference field="41" count="1">
            <x v="22"/>
          </reference>
        </references>
      </pivotArea>
    </format>
    <format dxfId="2899">
      <pivotArea dataOnly="0" labelOnly="1" fieldPosition="0">
        <references count="3">
          <reference field="8" count="1" selected="0">
            <x v="3"/>
          </reference>
          <reference field="12" count="1" selected="0">
            <x v="166"/>
          </reference>
          <reference field="41" count="1">
            <x v="32"/>
          </reference>
        </references>
      </pivotArea>
    </format>
    <format dxfId="2898">
      <pivotArea dataOnly="0" labelOnly="1" fieldPosition="0">
        <references count="3">
          <reference field="8" count="1" selected="0">
            <x v="3"/>
          </reference>
          <reference field="12" count="1" selected="0">
            <x v="167"/>
          </reference>
          <reference field="41" count="1">
            <x v="26"/>
          </reference>
        </references>
      </pivotArea>
    </format>
    <format dxfId="2897">
      <pivotArea dataOnly="0" labelOnly="1" fieldPosition="0">
        <references count="3">
          <reference field="8" count="1" selected="0">
            <x v="3"/>
          </reference>
          <reference field="12" count="1" selected="0">
            <x v="171"/>
          </reference>
          <reference field="41" count="1">
            <x v="64"/>
          </reference>
        </references>
      </pivotArea>
    </format>
    <format dxfId="2896">
      <pivotArea dataOnly="0" labelOnly="1" fieldPosition="0">
        <references count="3">
          <reference field="8" count="1" selected="0">
            <x v="3"/>
          </reference>
          <reference field="12" count="1" selected="0">
            <x v="172"/>
          </reference>
          <reference field="41" count="1">
            <x v="14"/>
          </reference>
        </references>
      </pivotArea>
    </format>
    <format dxfId="2895">
      <pivotArea dataOnly="0" labelOnly="1" fieldPosition="0">
        <references count="3">
          <reference field="8" count="1" selected="0">
            <x v="4"/>
          </reference>
          <reference field="12" count="1" selected="0">
            <x v="109"/>
          </reference>
          <reference field="41" count="1">
            <x v="53"/>
          </reference>
        </references>
      </pivotArea>
    </format>
    <format dxfId="2894">
      <pivotArea dataOnly="0" labelOnly="1" fieldPosition="0">
        <references count="3">
          <reference field="8" count="1" selected="0">
            <x v="4"/>
          </reference>
          <reference field="12" count="1" selected="0">
            <x v="173"/>
          </reference>
          <reference field="41" count="1">
            <x v="30"/>
          </reference>
        </references>
      </pivotArea>
    </format>
    <format dxfId="2893">
      <pivotArea dataOnly="0" labelOnly="1" fieldPosition="0">
        <references count="3">
          <reference field="8" count="1" selected="0">
            <x v="5"/>
          </reference>
          <reference field="12" count="1" selected="0">
            <x v="213"/>
          </reference>
          <reference field="41" count="1">
            <x v="47"/>
          </reference>
        </references>
      </pivotArea>
    </format>
    <format dxfId="2892">
      <pivotArea dataOnly="0" labelOnly="1" fieldPosition="0">
        <references count="3">
          <reference field="8" count="1" selected="0">
            <x v="6"/>
          </reference>
          <reference field="12" count="1" selected="0">
            <x v="14"/>
          </reference>
          <reference field="41" count="1">
            <x v="65"/>
          </reference>
        </references>
      </pivotArea>
    </format>
    <format dxfId="2891">
      <pivotArea dataOnly="0" labelOnly="1" fieldPosition="0">
        <references count="3">
          <reference field="8" count="1" selected="0">
            <x v="6"/>
          </reference>
          <reference field="12" count="1" selected="0">
            <x v="55"/>
          </reference>
          <reference field="41" count="1">
            <x v="64"/>
          </reference>
        </references>
      </pivotArea>
    </format>
    <format dxfId="2890">
      <pivotArea dataOnly="0" labelOnly="1" fieldPosition="0">
        <references count="3">
          <reference field="8" count="1" selected="0">
            <x v="8"/>
          </reference>
          <reference field="12" count="1" selected="0">
            <x v="24"/>
          </reference>
          <reference field="41" count="1">
            <x v="64"/>
          </reference>
        </references>
      </pivotArea>
    </format>
    <format dxfId="2889">
      <pivotArea dataOnly="0" labelOnly="1" fieldPosition="0">
        <references count="3">
          <reference field="8" count="1" selected="0">
            <x v="8"/>
          </reference>
          <reference field="12" count="1" selected="0">
            <x v="105"/>
          </reference>
          <reference field="41" count="1">
            <x v="64"/>
          </reference>
        </references>
      </pivotArea>
    </format>
    <format dxfId="2888">
      <pivotArea dataOnly="0" labelOnly="1" fieldPosition="0">
        <references count="3">
          <reference field="8" count="1" selected="0">
            <x v="8"/>
          </reference>
          <reference field="12" count="1" selected="0">
            <x v="220"/>
          </reference>
          <reference field="41" count="1">
            <x v="2"/>
          </reference>
        </references>
      </pivotArea>
    </format>
    <format dxfId="2887">
      <pivotArea dataOnly="0" labelOnly="1" fieldPosition="0">
        <references count="3">
          <reference field="8" count="1" selected="0">
            <x v="9"/>
          </reference>
          <reference field="12" count="1" selected="0">
            <x v="180"/>
          </reference>
          <reference field="41" count="1">
            <x v="106"/>
          </reference>
        </references>
      </pivotArea>
    </format>
    <format dxfId="2886">
      <pivotArea dataOnly="0" labelOnly="1" fieldPosition="0">
        <references count="3">
          <reference field="8" count="1" selected="0">
            <x v="10"/>
          </reference>
          <reference field="12" count="1" selected="0">
            <x v="110"/>
          </reference>
          <reference field="41" count="1">
            <x v="31"/>
          </reference>
        </references>
      </pivotArea>
    </format>
    <format dxfId="2885">
      <pivotArea dataOnly="0" labelOnly="1" fieldPosition="0">
        <references count="3">
          <reference field="8" count="1" selected="0">
            <x v="10"/>
          </reference>
          <reference field="12" count="1" selected="0">
            <x v="133"/>
          </reference>
          <reference field="41" count="1">
            <x v="64"/>
          </reference>
        </references>
      </pivotArea>
    </format>
    <format dxfId="2884">
      <pivotArea dataOnly="0" labelOnly="1" fieldPosition="0">
        <references count="3">
          <reference field="8" count="1" selected="0">
            <x v="10"/>
          </reference>
          <reference field="12" count="1" selected="0">
            <x v="193"/>
          </reference>
          <reference field="41" count="1">
            <x v="102"/>
          </reference>
        </references>
      </pivotArea>
    </format>
    <format dxfId="2883">
      <pivotArea dataOnly="0" labelOnly="1" fieldPosition="0">
        <references count="3">
          <reference field="8" count="1" selected="0">
            <x v="11"/>
          </reference>
          <reference field="12" count="1" selected="0">
            <x v="83"/>
          </reference>
          <reference field="41" count="1">
            <x v="64"/>
          </reference>
        </references>
      </pivotArea>
    </format>
    <format dxfId="2882">
      <pivotArea dataOnly="0" labelOnly="1" fieldPosition="0">
        <references count="3">
          <reference field="8" count="1" selected="0">
            <x v="11"/>
          </reference>
          <reference field="12" count="1" selected="0">
            <x v="90"/>
          </reference>
          <reference field="41" count="1">
            <x v="2"/>
          </reference>
        </references>
      </pivotArea>
    </format>
    <format dxfId="2881">
      <pivotArea dataOnly="0" labelOnly="1" fieldPosition="0">
        <references count="3">
          <reference field="8" count="1" selected="0">
            <x v="12"/>
          </reference>
          <reference field="12" count="1" selected="0">
            <x v="177"/>
          </reference>
          <reference field="41" count="1">
            <x v="2"/>
          </reference>
        </references>
      </pivotArea>
    </format>
    <format dxfId="2880">
      <pivotArea dataOnly="0" labelOnly="1" fieldPosition="0">
        <references count="3">
          <reference field="8" count="1" selected="0">
            <x v="13"/>
          </reference>
          <reference field="12" count="1" selected="0">
            <x v="159"/>
          </reference>
          <reference field="41" count="1">
            <x v="2"/>
          </reference>
        </references>
      </pivotArea>
    </format>
    <format dxfId="2879">
      <pivotArea dataOnly="0" labelOnly="1" fieldPosition="0">
        <references count="3">
          <reference field="8" count="1" selected="0">
            <x v="14"/>
          </reference>
          <reference field="12" count="1" selected="0">
            <x v="8"/>
          </reference>
          <reference field="41" count="1">
            <x v="111"/>
          </reference>
        </references>
      </pivotArea>
    </format>
    <format dxfId="2878">
      <pivotArea dataOnly="0" labelOnly="1" fieldPosition="0">
        <references count="3">
          <reference field="8" count="1" selected="0">
            <x v="14"/>
          </reference>
          <reference field="12" count="1" selected="0">
            <x v="21"/>
          </reference>
          <reference field="41" count="1">
            <x v="115"/>
          </reference>
        </references>
      </pivotArea>
    </format>
    <format dxfId="2877">
      <pivotArea dataOnly="0" labelOnly="1" fieldPosition="0">
        <references count="3">
          <reference field="8" count="1" selected="0">
            <x v="14"/>
          </reference>
          <reference field="12" count="1" selected="0">
            <x v="22"/>
          </reference>
          <reference field="41" count="1">
            <x v="113"/>
          </reference>
        </references>
      </pivotArea>
    </format>
    <format dxfId="2876">
      <pivotArea dataOnly="0" labelOnly="1" fieldPosition="0">
        <references count="3">
          <reference field="8" count="1" selected="0">
            <x v="14"/>
          </reference>
          <reference field="12" count="1" selected="0">
            <x v="25"/>
          </reference>
          <reference field="41" count="1">
            <x v="25"/>
          </reference>
        </references>
      </pivotArea>
    </format>
    <format dxfId="2875">
      <pivotArea dataOnly="0" labelOnly="1" fieldPosition="0">
        <references count="3">
          <reference field="8" count="1" selected="0">
            <x v="14"/>
          </reference>
          <reference field="12" count="1" selected="0">
            <x v="29"/>
          </reference>
          <reference field="41" count="1">
            <x v="115"/>
          </reference>
        </references>
      </pivotArea>
    </format>
    <format dxfId="2874">
      <pivotArea dataOnly="0" labelOnly="1" fieldPosition="0">
        <references count="3">
          <reference field="8" count="1" selected="0">
            <x v="14"/>
          </reference>
          <reference field="12" count="1" selected="0">
            <x v="46"/>
          </reference>
          <reference field="41" count="1">
            <x v="1"/>
          </reference>
        </references>
      </pivotArea>
    </format>
    <format dxfId="2873">
      <pivotArea dataOnly="0" labelOnly="1" fieldPosition="0">
        <references count="3">
          <reference field="8" count="1" selected="0">
            <x v="14"/>
          </reference>
          <reference field="12" count="1" selected="0">
            <x v="61"/>
          </reference>
          <reference field="41" count="1">
            <x v="40"/>
          </reference>
        </references>
      </pivotArea>
    </format>
    <format dxfId="2872">
      <pivotArea dataOnly="0" labelOnly="1" fieldPosition="0">
        <references count="3">
          <reference field="8" count="1" selected="0">
            <x v="14"/>
          </reference>
          <reference field="12" count="1" selected="0">
            <x v="100"/>
          </reference>
          <reference field="41" count="1">
            <x v="79"/>
          </reference>
        </references>
      </pivotArea>
    </format>
    <format dxfId="2871">
      <pivotArea dataOnly="0" labelOnly="1" fieldPosition="0">
        <references count="3">
          <reference field="8" count="1" selected="0">
            <x v="14"/>
          </reference>
          <reference field="12" count="1" selected="0">
            <x v="117"/>
          </reference>
          <reference field="41" count="1">
            <x v="105"/>
          </reference>
        </references>
      </pivotArea>
    </format>
    <format dxfId="2870">
      <pivotArea dataOnly="0" labelOnly="1" fieldPosition="0">
        <references count="3">
          <reference field="8" count="1" selected="0">
            <x v="14"/>
          </reference>
          <reference field="12" count="1" selected="0">
            <x v="118"/>
          </reference>
          <reference field="41" count="1">
            <x v="115"/>
          </reference>
        </references>
      </pivotArea>
    </format>
    <format dxfId="2869">
      <pivotArea dataOnly="0" labelOnly="1" fieldPosition="0">
        <references count="3">
          <reference field="8" count="1" selected="0">
            <x v="14"/>
          </reference>
          <reference field="12" count="1" selected="0">
            <x v="121"/>
          </reference>
          <reference field="41" count="1">
            <x v="70"/>
          </reference>
        </references>
      </pivotArea>
    </format>
    <format dxfId="2868">
      <pivotArea dataOnly="0" labelOnly="1" fieldPosition="0">
        <references count="3">
          <reference field="8" count="1" selected="0">
            <x v="14"/>
          </reference>
          <reference field="12" count="1" selected="0">
            <x v="124"/>
          </reference>
          <reference field="41" count="1">
            <x v="60"/>
          </reference>
        </references>
      </pivotArea>
    </format>
    <format dxfId="2867">
      <pivotArea dataOnly="0" labelOnly="1" fieldPosition="0">
        <references count="3">
          <reference field="8" count="1" selected="0">
            <x v="14"/>
          </reference>
          <reference field="12" count="1" selected="0">
            <x v="148"/>
          </reference>
          <reference field="41" count="1">
            <x v="110"/>
          </reference>
        </references>
      </pivotArea>
    </format>
    <format dxfId="2866">
      <pivotArea dataOnly="0" labelOnly="1" fieldPosition="0">
        <references count="3">
          <reference field="8" count="1" selected="0">
            <x v="14"/>
          </reference>
          <reference field="12" count="1" selected="0">
            <x v="168"/>
          </reference>
          <reference field="41" count="1">
            <x v="45"/>
          </reference>
        </references>
      </pivotArea>
    </format>
    <format dxfId="2865">
      <pivotArea dataOnly="0" labelOnly="1" fieldPosition="0">
        <references count="3">
          <reference field="8" count="1" selected="0">
            <x v="14"/>
          </reference>
          <reference field="12" count="1" selected="0">
            <x v="170"/>
          </reference>
          <reference field="41" count="1">
            <x v="33"/>
          </reference>
        </references>
      </pivotArea>
    </format>
    <format dxfId="2864">
      <pivotArea dataOnly="0" labelOnly="1" fieldPosition="0">
        <references count="3">
          <reference field="8" count="1" selected="0">
            <x v="14"/>
          </reference>
          <reference field="12" count="1" selected="0">
            <x v="176"/>
          </reference>
          <reference field="41" count="1">
            <x v="71"/>
          </reference>
        </references>
      </pivotArea>
    </format>
    <format dxfId="2863">
      <pivotArea dataOnly="0" labelOnly="1" fieldPosition="0">
        <references count="3">
          <reference field="8" count="1" selected="0">
            <x v="15"/>
          </reference>
          <reference field="12" count="1" selected="0">
            <x v="18"/>
          </reference>
          <reference field="41" count="1">
            <x v="2"/>
          </reference>
        </references>
      </pivotArea>
    </format>
    <format dxfId="2862">
      <pivotArea dataOnly="0" labelOnly="1" fieldPosition="0">
        <references count="3">
          <reference field="8" count="1" selected="0">
            <x v="15"/>
          </reference>
          <reference field="12" count="1" selected="0">
            <x v="19"/>
          </reference>
          <reference field="41" count="1">
            <x v="2"/>
          </reference>
        </references>
      </pivotArea>
    </format>
    <format dxfId="2861">
      <pivotArea dataOnly="0" labelOnly="1" fieldPosition="0">
        <references count="3">
          <reference field="8" count="1" selected="0">
            <x v="15"/>
          </reference>
          <reference field="12" count="1" selected="0">
            <x v="20"/>
          </reference>
          <reference field="41" count="1">
            <x v="19"/>
          </reference>
        </references>
      </pivotArea>
    </format>
    <format dxfId="2860">
      <pivotArea dataOnly="0" labelOnly="1" fieldPosition="0">
        <references count="3">
          <reference field="8" count="1" selected="0">
            <x v="15"/>
          </reference>
          <reference field="12" count="1" selected="0">
            <x v="23"/>
          </reference>
          <reference field="41" count="1">
            <x v="2"/>
          </reference>
        </references>
      </pivotArea>
    </format>
    <format dxfId="2859">
      <pivotArea dataOnly="0" labelOnly="1" fieldPosition="0">
        <references count="3">
          <reference field="8" count="1" selected="0">
            <x v="15"/>
          </reference>
          <reference field="12" count="1" selected="0">
            <x v="114"/>
          </reference>
          <reference field="41" count="1">
            <x v="2"/>
          </reference>
        </references>
      </pivotArea>
    </format>
    <format dxfId="2858">
      <pivotArea dataOnly="0" labelOnly="1" fieldPosition="0">
        <references count="3">
          <reference field="8" count="1" selected="0">
            <x v="15"/>
          </reference>
          <reference field="12" count="1" selected="0">
            <x v="115"/>
          </reference>
          <reference field="41" count="1">
            <x v="64"/>
          </reference>
        </references>
      </pivotArea>
    </format>
    <format dxfId="2857">
      <pivotArea dataOnly="0" labelOnly="1" fieldPosition="0">
        <references count="3">
          <reference field="8" count="1" selected="0">
            <x v="15"/>
          </reference>
          <reference field="12" count="1" selected="0">
            <x v="127"/>
          </reference>
          <reference field="41" count="1">
            <x v="2"/>
          </reference>
        </references>
      </pivotArea>
    </format>
    <format dxfId="2856">
      <pivotArea dataOnly="0" labelOnly="1" fieldPosition="0">
        <references count="3">
          <reference field="8" count="1" selected="0">
            <x v="15"/>
          </reference>
          <reference field="12" count="1" selected="0">
            <x v="134"/>
          </reference>
          <reference field="41" count="1">
            <x v="2"/>
          </reference>
        </references>
      </pivotArea>
    </format>
    <format dxfId="2855">
      <pivotArea dataOnly="0" labelOnly="1" fieldPosition="0">
        <references count="3">
          <reference field="8" count="1" selected="0">
            <x v="15"/>
          </reference>
          <reference field="12" count="1" selected="0">
            <x v="135"/>
          </reference>
          <reference field="41" count="1">
            <x v="2"/>
          </reference>
        </references>
      </pivotArea>
    </format>
    <format dxfId="2854">
      <pivotArea dataOnly="0" labelOnly="1" fieldPosition="0">
        <references count="3">
          <reference field="8" count="1" selected="0">
            <x v="15"/>
          </reference>
          <reference field="12" count="1" selected="0">
            <x v="153"/>
          </reference>
          <reference field="41" count="1">
            <x v="2"/>
          </reference>
        </references>
      </pivotArea>
    </format>
    <format dxfId="2853">
      <pivotArea dataOnly="0" labelOnly="1" fieldPosition="0">
        <references count="3">
          <reference field="8" count="1" selected="0">
            <x v="15"/>
          </reference>
          <reference field="12" count="1" selected="0">
            <x v="154"/>
          </reference>
          <reference field="41" count="1">
            <x v="2"/>
          </reference>
        </references>
      </pivotArea>
    </format>
    <format dxfId="2852">
      <pivotArea dataOnly="0" labelOnly="1" fieldPosition="0">
        <references count="3">
          <reference field="8" count="1" selected="0">
            <x v="15"/>
          </reference>
          <reference field="12" count="1" selected="0">
            <x v="155"/>
          </reference>
          <reference field="41" count="1">
            <x v="2"/>
          </reference>
        </references>
      </pivotArea>
    </format>
    <format dxfId="2851">
      <pivotArea dataOnly="0" labelOnly="1" fieldPosition="0">
        <references count="3">
          <reference field="8" count="1" selected="0">
            <x v="15"/>
          </reference>
          <reference field="12" count="1" selected="0">
            <x v="199"/>
          </reference>
          <reference field="41" count="1">
            <x v="64"/>
          </reference>
        </references>
      </pivotArea>
    </format>
    <format dxfId="2850">
      <pivotArea dataOnly="0" labelOnly="1" fieldPosition="0">
        <references count="3">
          <reference field="8" count="1" selected="0">
            <x v="15"/>
          </reference>
          <reference field="12" count="1" selected="0">
            <x v="203"/>
          </reference>
          <reference field="41" count="1">
            <x v="64"/>
          </reference>
        </references>
      </pivotArea>
    </format>
    <format dxfId="2849">
      <pivotArea dataOnly="0" labelOnly="1" fieldPosition="0">
        <references count="3">
          <reference field="8" count="1" selected="0">
            <x v="16"/>
          </reference>
          <reference field="12" count="1" selected="0">
            <x v="0"/>
          </reference>
          <reference field="41" count="1">
            <x v="101"/>
          </reference>
        </references>
      </pivotArea>
    </format>
    <format dxfId="2848">
      <pivotArea dataOnly="0" labelOnly="1" fieldPosition="0">
        <references count="3">
          <reference field="8" count="1" selected="0">
            <x v="16"/>
          </reference>
          <reference field="12" count="1" selected="0">
            <x v="2"/>
          </reference>
          <reference field="41" count="1">
            <x v="58"/>
          </reference>
        </references>
      </pivotArea>
    </format>
    <format dxfId="2847">
      <pivotArea dataOnly="0" labelOnly="1" fieldPosition="0">
        <references count="3">
          <reference field="8" count="1" selected="0">
            <x v="16"/>
          </reference>
          <reference field="12" count="1" selected="0">
            <x v="10"/>
          </reference>
          <reference field="41" count="1">
            <x v="82"/>
          </reference>
        </references>
      </pivotArea>
    </format>
    <format dxfId="2846">
      <pivotArea dataOnly="0" labelOnly="1" fieldPosition="0">
        <references count="3">
          <reference field="8" count="1" selected="0">
            <x v="16"/>
          </reference>
          <reference field="12" count="1" selected="0">
            <x v="11"/>
          </reference>
          <reference field="41" count="1">
            <x v="107"/>
          </reference>
        </references>
      </pivotArea>
    </format>
    <format dxfId="2845">
      <pivotArea dataOnly="0" labelOnly="1" fieldPosition="0">
        <references count="3">
          <reference field="8" count="1" selected="0">
            <x v="16"/>
          </reference>
          <reference field="12" count="1" selected="0">
            <x v="73"/>
          </reference>
          <reference field="41" count="1">
            <x v="54"/>
          </reference>
        </references>
      </pivotArea>
    </format>
    <format dxfId="2844">
      <pivotArea dataOnly="0" labelOnly="1" fieldPosition="0">
        <references count="3">
          <reference field="8" count="1" selected="0">
            <x v="16"/>
          </reference>
          <reference field="12" count="1" selected="0">
            <x v="74"/>
          </reference>
          <reference field="41" count="1">
            <x v="54"/>
          </reference>
        </references>
      </pivotArea>
    </format>
    <format dxfId="2843">
      <pivotArea dataOnly="0" labelOnly="1" fieldPosition="0">
        <references count="3">
          <reference field="8" count="1" selected="0">
            <x v="16"/>
          </reference>
          <reference field="12" count="1" selected="0">
            <x v="75"/>
          </reference>
          <reference field="41" count="1">
            <x v="16"/>
          </reference>
        </references>
      </pivotArea>
    </format>
    <format dxfId="2842">
      <pivotArea dataOnly="0" labelOnly="1" fieldPosition="0">
        <references count="3">
          <reference field="8" count="1" selected="0">
            <x v="17"/>
          </reference>
          <reference field="12" count="1" selected="0">
            <x v="99"/>
          </reference>
          <reference field="41" count="1">
            <x v="64"/>
          </reference>
        </references>
      </pivotArea>
    </format>
    <format dxfId="2841">
      <pivotArea dataOnly="0" labelOnly="1" fieldPosition="0">
        <references count="3">
          <reference field="8" count="1" selected="0">
            <x v="17"/>
          </reference>
          <reference field="12" count="1" selected="0">
            <x v="187"/>
          </reference>
          <reference field="41" count="1">
            <x v="38"/>
          </reference>
        </references>
      </pivotArea>
    </format>
    <format dxfId="2840">
      <pivotArea dataOnly="0" labelOnly="1" fieldPosition="0">
        <references count="3">
          <reference field="8" count="1" selected="0">
            <x v="17"/>
          </reference>
          <reference field="12" count="1" selected="0">
            <x v="211"/>
          </reference>
          <reference field="41" count="1">
            <x v="0"/>
          </reference>
        </references>
      </pivotArea>
    </format>
    <format dxfId="2839">
      <pivotArea dataOnly="0" labelOnly="1" fieldPosition="0">
        <references count="3">
          <reference field="8" count="1" selected="0">
            <x v="18"/>
          </reference>
          <reference field="12" count="1" selected="0">
            <x v="26"/>
          </reference>
          <reference field="41" count="1">
            <x v="2"/>
          </reference>
        </references>
      </pivotArea>
    </format>
    <format dxfId="2838">
      <pivotArea dataOnly="0" labelOnly="1" fieldPosition="0">
        <references count="3">
          <reference field="8" count="1" selected="0">
            <x v="18"/>
          </reference>
          <reference field="12" count="1" selected="0">
            <x v="84"/>
          </reference>
          <reference field="41" count="1">
            <x v="78"/>
          </reference>
        </references>
      </pivotArea>
    </format>
    <format dxfId="2837">
      <pivotArea dataOnly="0" labelOnly="1" fieldPosition="0">
        <references count="3">
          <reference field="8" count="1" selected="0">
            <x v="19"/>
          </reference>
          <reference field="12" count="1" selected="0">
            <x v="17"/>
          </reference>
          <reference field="41" count="1">
            <x v="64"/>
          </reference>
        </references>
      </pivotArea>
    </format>
    <format dxfId="2836">
      <pivotArea dataOnly="0" labelOnly="1" fieldPosition="0">
        <references count="3">
          <reference field="8" count="1" selected="0">
            <x v="19"/>
          </reference>
          <reference field="12" count="1" selected="0">
            <x v="47"/>
          </reference>
          <reference field="41" count="1">
            <x v="118"/>
          </reference>
        </references>
      </pivotArea>
    </format>
    <format dxfId="2835">
      <pivotArea dataOnly="0" labelOnly="1" fieldPosition="0">
        <references count="3">
          <reference field="8" count="1" selected="0">
            <x v="19"/>
          </reference>
          <reference field="12" count="1" selected="0">
            <x v="48"/>
          </reference>
          <reference field="41" count="1">
            <x v="119"/>
          </reference>
        </references>
      </pivotArea>
    </format>
    <format dxfId="2834">
      <pivotArea dataOnly="0" labelOnly="1" fieldPosition="0">
        <references count="3">
          <reference field="8" count="1" selected="0">
            <x v="20"/>
          </reference>
          <reference field="12" count="1" selected="0">
            <x v="1"/>
          </reference>
          <reference field="41" count="1">
            <x v="112"/>
          </reference>
        </references>
      </pivotArea>
    </format>
    <format dxfId="2833">
      <pivotArea dataOnly="0" labelOnly="1" fieldPosition="0">
        <references count="3">
          <reference field="8" count="1" selected="0">
            <x v="20"/>
          </reference>
          <reference field="12" count="1" selected="0">
            <x v="16"/>
          </reference>
          <reference field="41" count="1">
            <x v="64"/>
          </reference>
        </references>
      </pivotArea>
    </format>
    <format dxfId="2832">
      <pivotArea dataOnly="0" labelOnly="1" fieldPosition="0">
        <references count="3">
          <reference field="8" count="1" selected="0">
            <x v="20"/>
          </reference>
          <reference field="12" count="1" selected="0">
            <x v="60"/>
          </reference>
          <reference field="41" count="1">
            <x v="96"/>
          </reference>
        </references>
      </pivotArea>
    </format>
    <format dxfId="2831">
      <pivotArea dataOnly="0" labelOnly="1" fieldPosition="0">
        <references count="3">
          <reference field="8" count="1" selected="0">
            <x v="20"/>
          </reference>
          <reference field="12" count="1" selected="0">
            <x v="125"/>
          </reference>
          <reference field="41" count="1">
            <x v="84"/>
          </reference>
        </references>
      </pivotArea>
    </format>
    <format dxfId="2830">
      <pivotArea dataOnly="0" labelOnly="1" fieldPosition="0">
        <references count="3">
          <reference field="8" count="1" selected="0">
            <x v="20"/>
          </reference>
          <reference field="12" count="1" selected="0">
            <x v="126"/>
          </reference>
          <reference field="41" count="1">
            <x v="89"/>
          </reference>
        </references>
      </pivotArea>
    </format>
    <format dxfId="2829">
      <pivotArea dataOnly="0" labelOnly="1" fieldPosition="0">
        <references count="3">
          <reference field="8" count="1" selected="0">
            <x v="21"/>
          </reference>
          <reference field="12" count="1" selected="0">
            <x v="27"/>
          </reference>
          <reference field="41" count="1">
            <x v="58"/>
          </reference>
        </references>
      </pivotArea>
    </format>
    <format dxfId="2828">
      <pivotArea dataOnly="0" labelOnly="1" fieldPosition="0">
        <references count="3">
          <reference field="8" count="1" selected="0">
            <x v="21"/>
          </reference>
          <reference field="12" count="1" selected="0">
            <x v="68"/>
          </reference>
          <reference field="41" count="1">
            <x v="28"/>
          </reference>
        </references>
      </pivotArea>
    </format>
    <format dxfId="2827">
      <pivotArea dataOnly="0" labelOnly="1" fieldPosition="0">
        <references count="3">
          <reference field="8" count="1" selected="0">
            <x v="21"/>
          </reference>
          <reference field="12" count="1" selected="0">
            <x v="94"/>
          </reference>
          <reference field="41" count="1">
            <x v="27"/>
          </reference>
        </references>
      </pivotArea>
    </format>
    <format dxfId="2826">
      <pivotArea dataOnly="0" labelOnly="1" fieldPosition="0">
        <references count="3">
          <reference field="8" count="1" selected="0">
            <x v="21"/>
          </reference>
          <reference field="12" count="1" selected="0">
            <x v="132"/>
          </reference>
          <reference field="41" count="1">
            <x v="10"/>
          </reference>
        </references>
      </pivotArea>
    </format>
    <format dxfId="2825">
      <pivotArea dataOnly="0" labelOnly="1" fieldPosition="0">
        <references count="3">
          <reference field="8" count="1" selected="0">
            <x v="22"/>
          </reference>
          <reference field="12" count="1" selected="0">
            <x v="97"/>
          </reference>
          <reference field="41" count="1">
            <x v="55"/>
          </reference>
        </references>
      </pivotArea>
    </format>
    <format dxfId="2824">
      <pivotArea dataOnly="0" labelOnly="1" fieldPosition="0">
        <references count="3">
          <reference field="8" count="1" selected="0">
            <x v="22"/>
          </reference>
          <reference field="12" count="1" selected="0">
            <x v="196"/>
          </reference>
          <reference field="41" count="1">
            <x v="48"/>
          </reference>
        </references>
      </pivotArea>
    </format>
    <format dxfId="2823">
      <pivotArea dataOnly="0" labelOnly="1" fieldPosition="0">
        <references count="3">
          <reference field="8" count="1" selected="0">
            <x v="23"/>
          </reference>
          <reference field="12" count="1" selected="0">
            <x v="85"/>
          </reference>
          <reference field="41" count="1">
            <x v="64"/>
          </reference>
        </references>
      </pivotArea>
    </format>
    <format dxfId="2822">
      <pivotArea dataOnly="0" labelOnly="1" fieldPosition="0">
        <references count="3">
          <reference field="8" count="1" selected="0">
            <x v="23"/>
          </reference>
          <reference field="12" count="1" selected="0">
            <x v="93"/>
          </reference>
          <reference field="41" count="1">
            <x v="2"/>
          </reference>
        </references>
      </pivotArea>
    </format>
    <format dxfId="2821">
      <pivotArea dataOnly="0" labelOnly="1" fieldPosition="0">
        <references count="3">
          <reference field="8" count="1" selected="0">
            <x v="23"/>
          </reference>
          <reference field="12" count="1" selected="0">
            <x v="96"/>
          </reference>
          <reference field="41" count="1">
            <x v="76"/>
          </reference>
        </references>
      </pivotArea>
    </format>
    <format dxfId="2820">
      <pivotArea dataOnly="0" labelOnly="1" fieldPosition="0">
        <references count="3">
          <reference field="8" count="1" selected="0">
            <x v="23"/>
          </reference>
          <reference field="12" count="1" selected="0">
            <x v="98"/>
          </reference>
          <reference field="41" count="1">
            <x v="2"/>
          </reference>
        </references>
      </pivotArea>
    </format>
    <format dxfId="2819">
      <pivotArea dataOnly="0" labelOnly="1" fieldPosition="0">
        <references count="3">
          <reference field="8" count="1" selected="0">
            <x v="23"/>
          </reference>
          <reference field="12" count="1" selected="0">
            <x v="101"/>
          </reference>
          <reference field="41" count="1">
            <x v="23"/>
          </reference>
        </references>
      </pivotArea>
    </format>
    <format dxfId="2818">
      <pivotArea dataOnly="0" labelOnly="1" fieldPosition="0">
        <references count="3">
          <reference field="8" count="1" selected="0">
            <x v="23"/>
          </reference>
          <reference field="12" count="1" selected="0">
            <x v="102"/>
          </reference>
          <reference field="41" count="1">
            <x v="44"/>
          </reference>
        </references>
      </pivotArea>
    </format>
    <format dxfId="2817">
      <pivotArea dataOnly="0" labelOnly="1" fieldPosition="0">
        <references count="3">
          <reference field="8" count="1" selected="0">
            <x v="23"/>
          </reference>
          <reference field="12" count="1" selected="0">
            <x v="103"/>
          </reference>
          <reference field="41" count="1">
            <x v="81"/>
          </reference>
        </references>
      </pivotArea>
    </format>
    <format dxfId="2816">
      <pivotArea dataOnly="0" labelOnly="1" fieldPosition="0">
        <references count="3">
          <reference field="8" count="1" selected="0">
            <x v="23"/>
          </reference>
          <reference field="12" count="1" selected="0">
            <x v="104"/>
          </reference>
          <reference field="41" count="1">
            <x v="36"/>
          </reference>
        </references>
      </pivotArea>
    </format>
    <format dxfId="2815">
      <pivotArea dataOnly="0" labelOnly="1" fieldPosition="0">
        <references count="3">
          <reference field="8" count="1" selected="0">
            <x v="23"/>
          </reference>
          <reference field="12" count="1" selected="0">
            <x v="111"/>
          </reference>
          <reference field="41" count="1">
            <x v="18"/>
          </reference>
        </references>
      </pivotArea>
    </format>
    <format dxfId="2814">
      <pivotArea dataOnly="0" labelOnly="1" fieldPosition="0">
        <references count="3">
          <reference field="8" count="1" selected="0">
            <x v="23"/>
          </reference>
          <reference field="12" count="1" selected="0">
            <x v="112"/>
          </reference>
          <reference field="41" count="1">
            <x v="24"/>
          </reference>
        </references>
      </pivotArea>
    </format>
    <format dxfId="2813">
      <pivotArea dataOnly="0" labelOnly="1" fieldPosition="0">
        <references count="3">
          <reference field="8" count="1" selected="0">
            <x v="23"/>
          </reference>
          <reference field="12" count="1" selected="0">
            <x v="113"/>
          </reference>
          <reference field="41" count="1">
            <x v="11"/>
          </reference>
        </references>
      </pivotArea>
    </format>
    <format dxfId="2812">
      <pivotArea dataOnly="0" labelOnly="1" fieldPosition="0">
        <references count="3">
          <reference field="8" count="1" selected="0">
            <x v="23"/>
          </reference>
          <reference field="12" count="1" selected="0">
            <x v="131"/>
          </reference>
          <reference field="41" count="1">
            <x v="2"/>
          </reference>
        </references>
      </pivotArea>
    </format>
    <format dxfId="2811">
      <pivotArea dataOnly="0" labelOnly="1" fieldPosition="0">
        <references count="3">
          <reference field="8" count="1" selected="0">
            <x v="23"/>
          </reference>
          <reference field="12" count="1" selected="0">
            <x v="138"/>
          </reference>
          <reference field="41" count="1">
            <x v="9"/>
          </reference>
        </references>
      </pivotArea>
    </format>
    <format dxfId="2810">
      <pivotArea dataOnly="0" labelOnly="1" fieldPosition="0">
        <references count="3">
          <reference field="8" count="1" selected="0">
            <x v="23"/>
          </reference>
          <reference field="12" count="1" selected="0">
            <x v="149"/>
          </reference>
          <reference field="41" count="1">
            <x v="86"/>
          </reference>
        </references>
      </pivotArea>
    </format>
    <format dxfId="2809">
      <pivotArea dataOnly="0" labelOnly="1" fieldPosition="0">
        <references count="3">
          <reference field="8" count="1" selected="0">
            <x v="23"/>
          </reference>
          <reference field="12" count="1" selected="0">
            <x v="160"/>
          </reference>
          <reference field="41" count="1">
            <x v="2"/>
          </reference>
        </references>
      </pivotArea>
    </format>
    <format dxfId="2808">
      <pivotArea dataOnly="0" labelOnly="1" fieldPosition="0">
        <references count="3">
          <reference field="8" count="1" selected="0">
            <x v="23"/>
          </reference>
          <reference field="12" count="1" selected="0">
            <x v="186"/>
          </reference>
          <reference field="41" count="1">
            <x v="7"/>
          </reference>
        </references>
      </pivotArea>
    </format>
    <format dxfId="2807">
      <pivotArea dataOnly="0" labelOnly="1" fieldPosition="0">
        <references count="3">
          <reference field="8" count="1" selected="0">
            <x v="23"/>
          </reference>
          <reference field="12" count="1" selected="0">
            <x v="218"/>
          </reference>
          <reference field="41" count="1">
            <x v="21"/>
          </reference>
        </references>
      </pivotArea>
    </format>
    <format dxfId="2806">
      <pivotArea dataOnly="0" labelOnly="1" fieldPosition="0">
        <references count="3">
          <reference field="8" count="1" selected="0">
            <x v="24"/>
          </reference>
          <reference field="12" count="1" selected="0">
            <x v="62"/>
          </reference>
          <reference field="41" count="1">
            <x v="83"/>
          </reference>
        </references>
      </pivotArea>
    </format>
    <format dxfId="2805">
      <pivotArea dataOnly="0" labelOnly="1" fieldPosition="0">
        <references count="3">
          <reference field="8" count="1" selected="0">
            <x v="24"/>
          </reference>
          <reference field="12" count="1" selected="0">
            <x v="65"/>
          </reference>
          <reference field="41" count="1">
            <x v="87"/>
          </reference>
        </references>
      </pivotArea>
    </format>
    <format dxfId="2804">
      <pivotArea dataOnly="0" labelOnly="1" fieldPosition="0">
        <references count="3">
          <reference field="8" count="1" selected="0">
            <x v="24"/>
          </reference>
          <reference field="12" count="1" selected="0">
            <x v="139"/>
          </reference>
          <reference field="41" count="1">
            <x v="56"/>
          </reference>
        </references>
      </pivotArea>
    </format>
    <format dxfId="2803">
      <pivotArea dataOnly="0" labelOnly="1" fieldPosition="0">
        <references count="3">
          <reference field="8" count="1" selected="0">
            <x v="24"/>
          </reference>
          <reference field="12" count="1" selected="0">
            <x v="144"/>
          </reference>
          <reference field="41" count="1">
            <x v="20"/>
          </reference>
        </references>
      </pivotArea>
    </format>
    <format dxfId="2802">
      <pivotArea dataOnly="0" labelOnly="1" fieldPosition="0">
        <references count="3">
          <reference field="8" count="1" selected="0">
            <x v="24"/>
          </reference>
          <reference field="12" count="1" selected="0">
            <x v="156"/>
          </reference>
          <reference field="41" count="1">
            <x v="120"/>
          </reference>
        </references>
      </pivotArea>
    </format>
    <format dxfId="2801">
      <pivotArea dataOnly="0" labelOnly="1" fieldPosition="0">
        <references count="3">
          <reference field="8" count="1" selected="0">
            <x v="24"/>
          </reference>
          <reference field="12" count="1" selected="0">
            <x v="188"/>
          </reference>
          <reference field="41" count="1">
            <x v="92"/>
          </reference>
        </references>
      </pivotArea>
    </format>
    <format dxfId="2800">
      <pivotArea dataOnly="0" labelOnly="1" fieldPosition="0">
        <references count="3">
          <reference field="8" count="1" selected="0">
            <x v="24"/>
          </reference>
          <reference field="12" count="1" selected="0">
            <x v="198"/>
          </reference>
          <reference field="41" count="1">
            <x v="100"/>
          </reference>
        </references>
      </pivotArea>
    </format>
    <format dxfId="2799">
      <pivotArea dataOnly="0" labelOnly="1" fieldPosition="0">
        <references count="3">
          <reference field="8" count="1" selected="0">
            <x v="25"/>
          </reference>
          <reference field="12" count="1" selected="0">
            <x v="145"/>
          </reference>
          <reference field="41" count="1">
            <x v="17"/>
          </reference>
        </references>
      </pivotArea>
    </format>
    <format dxfId="2798">
      <pivotArea dataOnly="0" labelOnly="1" fieldPosition="0">
        <references count="3">
          <reference field="8" count="1" selected="0">
            <x v="26"/>
          </reference>
          <reference field="12" count="1" selected="0">
            <x v="201"/>
          </reference>
          <reference field="41" count="1">
            <x v="62"/>
          </reference>
        </references>
      </pivotArea>
    </format>
    <format dxfId="2797">
      <pivotArea dataOnly="0" labelOnly="1" fieldPosition="0">
        <references count="3">
          <reference field="8" count="1" selected="0">
            <x v="27"/>
          </reference>
          <reference field="12" count="1" selected="0">
            <x v="119"/>
          </reference>
          <reference field="41" count="1">
            <x v="116"/>
          </reference>
        </references>
      </pivotArea>
    </format>
    <format dxfId="2796">
      <pivotArea dataOnly="0" labelOnly="1" fieldPosition="0">
        <references count="3">
          <reference field="8" count="1" selected="0">
            <x v="27"/>
          </reference>
          <reference field="12" count="1" selected="0">
            <x v="178"/>
          </reference>
          <reference field="41" count="1">
            <x v="105"/>
          </reference>
        </references>
      </pivotArea>
    </format>
    <format dxfId="2795">
      <pivotArea dataOnly="0" labelOnly="1" fieldPosition="0">
        <references count="3">
          <reference field="8" count="1" selected="0">
            <x v="27"/>
          </reference>
          <reference field="12" count="1" selected="0">
            <x v="179"/>
          </reference>
          <reference field="41" count="1">
            <x v="110"/>
          </reference>
        </references>
      </pivotArea>
    </format>
    <format dxfId="2794">
      <pivotArea dataOnly="0" labelOnly="1" fieldPosition="0">
        <references count="3">
          <reference field="8" count="1" selected="0">
            <x v="29"/>
          </reference>
          <reference field="12" count="1" selected="0">
            <x v="106"/>
          </reference>
          <reference field="41" count="1">
            <x v="95"/>
          </reference>
        </references>
      </pivotArea>
    </format>
    <format dxfId="2793">
      <pivotArea dataOnly="0" labelOnly="1" fieldPosition="0">
        <references count="3">
          <reference field="8" count="1" selected="0">
            <x v="30"/>
          </reference>
          <reference field="12" count="1" selected="0">
            <x v="41"/>
          </reference>
          <reference field="41" count="1">
            <x v="2"/>
          </reference>
        </references>
      </pivotArea>
    </format>
    <format dxfId="2792">
      <pivotArea dataOnly="0" labelOnly="1" fieldPosition="0">
        <references count="3">
          <reference field="8" count="1" selected="0">
            <x v="30"/>
          </reference>
          <reference field="12" count="1" selected="0">
            <x v="54"/>
          </reference>
          <reference field="41" count="1">
            <x v="2"/>
          </reference>
        </references>
      </pivotArea>
    </format>
    <format dxfId="2791">
      <pivotArea dataOnly="0" labelOnly="1" fieldPosition="0">
        <references count="3">
          <reference field="8" count="1" selected="0">
            <x v="33"/>
          </reference>
          <reference field="12" count="1" selected="0">
            <x v="3"/>
          </reference>
          <reference field="41" count="1">
            <x v="41"/>
          </reference>
        </references>
      </pivotArea>
    </format>
    <format dxfId="2790">
      <pivotArea dataOnly="0" labelOnly="1" fieldPosition="0">
        <references count="3">
          <reference field="8" count="1" selected="0">
            <x v="33"/>
          </reference>
          <reference field="12" count="1" selected="0">
            <x v="161"/>
          </reference>
          <reference field="41" count="1">
            <x v="59"/>
          </reference>
        </references>
      </pivotArea>
    </format>
    <format dxfId="2789">
      <pivotArea dataOnly="0" labelOnly="1" fieldPosition="0">
        <references count="3">
          <reference field="8" count="1" selected="0">
            <x v="34"/>
          </reference>
          <reference field="12" count="1" selected="0">
            <x v="137"/>
          </reference>
          <reference field="41" count="1">
            <x v="2"/>
          </reference>
        </references>
      </pivotArea>
    </format>
    <format dxfId="2788">
      <pivotArea dataOnly="0" labelOnly="1" fieldPosition="0">
        <references count="3">
          <reference field="8" count="1" selected="0">
            <x v="34"/>
          </reference>
          <reference field="12" count="1" selected="0">
            <x v="217"/>
          </reference>
          <reference field="41" count="1">
            <x v="2"/>
          </reference>
        </references>
      </pivotArea>
    </format>
    <format dxfId="2787">
      <pivotArea dataOnly="0" labelOnly="1" fieldPosition="0">
        <references count="3">
          <reference field="8" count="1" selected="0">
            <x v="35"/>
          </reference>
          <reference field="12" count="1" selected="0">
            <x v="123"/>
          </reference>
          <reference field="41" count="1">
            <x v="90"/>
          </reference>
        </references>
      </pivotArea>
    </format>
    <format dxfId="2786">
      <pivotArea dataOnly="0" labelOnly="1" fieldPosition="0">
        <references count="3">
          <reference field="8" count="1" selected="0">
            <x v="35"/>
          </reference>
          <reference field="12" count="1" selected="0">
            <x v="175"/>
          </reference>
          <reference field="41" count="1">
            <x v="15"/>
          </reference>
        </references>
      </pivotArea>
    </format>
    <format dxfId="2785">
      <pivotArea dataOnly="0" labelOnly="1" fieldPosition="0">
        <references count="3">
          <reference field="8" count="1" selected="0">
            <x v="36"/>
          </reference>
          <reference field="12" count="1" selected="0">
            <x v="5"/>
          </reference>
          <reference field="41" count="1">
            <x v="94"/>
          </reference>
        </references>
      </pivotArea>
    </format>
    <format dxfId="2784">
      <pivotArea dataOnly="0" labelOnly="1" fieldPosition="0">
        <references count="3">
          <reference field="8" count="1" selected="0">
            <x v="36"/>
          </reference>
          <reference field="12" count="1" selected="0">
            <x v="6"/>
          </reference>
          <reference field="41" count="1">
            <x v="85"/>
          </reference>
        </references>
      </pivotArea>
    </format>
    <format dxfId="2783">
      <pivotArea dataOnly="0" labelOnly="1" fieldPosition="0">
        <references count="3">
          <reference field="8" count="1" selected="0">
            <x v="36"/>
          </reference>
          <reference field="12" count="1" selected="0">
            <x v="7"/>
          </reference>
          <reference field="41" count="1">
            <x v="64"/>
          </reference>
        </references>
      </pivotArea>
    </format>
    <format dxfId="2782">
      <pivotArea dataOnly="0" labelOnly="1" fieldPosition="0">
        <references count="3">
          <reference field="8" count="1" selected="0">
            <x v="36"/>
          </reference>
          <reference field="12" count="1" selected="0">
            <x v="9"/>
          </reference>
          <reference field="41" count="1">
            <x v="61"/>
          </reference>
        </references>
      </pivotArea>
    </format>
    <format dxfId="2781">
      <pivotArea dataOnly="0" labelOnly="1" fieldPosition="0">
        <references count="3">
          <reference field="8" count="1" selected="0">
            <x v="36"/>
          </reference>
          <reference field="12" count="1" selected="0">
            <x v="43"/>
          </reference>
          <reference field="41" count="1">
            <x v="108"/>
          </reference>
        </references>
      </pivotArea>
    </format>
    <format dxfId="2780">
      <pivotArea dataOnly="0" labelOnly="1" fieldPosition="0">
        <references count="3">
          <reference field="8" count="1" selected="0">
            <x v="36"/>
          </reference>
          <reference field="12" count="1" selected="0">
            <x v="108"/>
          </reference>
          <reference field="41" count="1">
            <x v="34"/>
          </reference>
        </references>
      </pivotArea>
    </format>
    <format dxfId="2779">
      <pivotArea dataOnly="0" labelOnly="1" fieldPosition="0">
        <references count="3">
          <reference field="8" count="1" selected="0">
            <x v="36"/>
          </reference>
          <reference field="12" count="1" selected="0">
            <x v="116"/>
          </reference>
          <reference field="41" count="1">
            <x v="39"/>
          </reference>
        </references>
      </pivotArea>
    </format>
    <format dxfId="2778">
      <pivotArea dataOnly="0" labelOnly="1" fieldPosition="0">
        <references count="3">
          <reference field="8" count="1" selected="0">
            <x v="36"/>
          </reference>
          <reference field="12" count="1" selected="0">
            <x v="190"/>
          </reference>
          <reference field="41" count="1">
            <x v="2"/>
          </reference>
        </references>
      </pivotArea>
    </format>
    <format dxfId="2777">
      <pivotArea dataOnly="0" labelOnly="1" fieldPosition="0">
        <references count="3">
          <reference field="8" count="1" selected="0">
            <x v="36"/>
          </reference>
          <reference field="12" count="1" selected="0">
            <x v="191"/>
          </reference>
          <reference field="41" count="1">
            <x v="63"/>
          </reference>
        </references>
      </pivotArea>
    </format>
    <format dxfId="2776">
      <pivotArea dataOnly="0" labelOnly="1" fieldPosition="0">
        <references count="3">
          <reference field="8" count="1" selected="0">
            <x v="36"/>
          </reference>
          <reference field="12" count="1" selected="0">
            <x v="192"/>
          </reference>
          <reference field="41" count="1">
            <x v="109"/>
          </reference>
        </references>
      </pivotArea>
    </format>
    <format dxfId="2775">
      <pivotArea dataOnly="0" labelOnly="1" fieldPosition="0">
        <references count="3">
          <reference field="8" count="1" selected="0">
            <x v="36"/>
          </reference>
          <reference field="12" count="1" selected="0">
            <x v="227"/>
          </reference>
          <reference field="41" count="1">
            <x v="64"/>
          </reference>
        </references>
      </pivotArea>
    </format>
    <format dxfId="2774">
      <pivotArea dataOnly="0" labelOnly="1" fieldPosition="0">
        <references count="3">
          <reference field="8" count="1" selected="0">
            <x v="37"/>
          </reference>
          <reference field="12" count="1" selected="0">
            <x v="210"/>
          </reference>
          <reference field="41" count="1">
            <x v="46"/>
          </reference>
        </references>
      </pivotArea>
    </format>
    <format dxfId="2773">
      <pivotArea dataOnly="0" outline="0" fieldPosition="0">
        <references count="1">
          <reference field="8" count="1">
            <x v="3"/>
          </reference>
        </references>
      </pivotArea>
    </format>
    <format dxfId="2772">
      <pivotArea dataOnly="0" labelOnly="1" fieldPosition="0">
        <references count="1">
          <reference field="8" count="1">
            <x v="5"/>
          </reference>
        </references>
      </pivotArea>
    </format>
    <format dxfId="2771">
      <pivotArea dataOnly="0" outline="0" fieldPosition="0">
        <references count="1">
          <reference field="8" count="1">
            <x v="10"/>
          </reference>
        </references>
      </pivotArea>
    </format>
    <format dxfId="2770">
      <pivotArea dataOnly="0" outline="0" fieldPosition="0">
        <references count="1">
          <reference field="8" count="1">
            <x v="14"/>
          </reference>
        </references>
      </pivotArea>
    </format>
    <format dxfId="2769">
      <pivotArea dataOnly="0" outline="0" fieldPosition="0">
        <references count="1">
          <reference field="8" count="1">
            <x v="16"/>
          </reference>
        </references>
      </pivotArea>
    </format>
    <format dxfId="2768">
      <pivotArea dataOnly="0" outline="0" fieldPosition="0">
        <references count="1">
          <reference field="8" count="1">
            <x v="18"/>
          </reference>
        </references>
      </pivotArea>
    </format>
    <format dxfId="2767">
      <pivotArea dataOnly="0" outline="0" fieldPosition="0">
        <references count="1">
          <reference field="8" count="1">
            <x v="20"/>
          </reference>
        </references>
      </pivotArea>
    </format>
    <format dxfId="2766">
      <pivotArea dataOnly="0" outline="0" fieldPosition="0">
        <references count="1">
          <reference field="8" count="3">
            <x v="33"/>
            <x v="35"/>
            <x v="37"/>
          </reference>
        </references>
      </pivotArea>
    </format>
    <format dxfId="2765">
      <pivotArea field="8" type="button" dataOnly="0" labelOnly="1" outline="0" axis="axisRow" fieldPosition="0"/>
    </format>
    <format dxfId="2764">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2763">
      <pivotArea field="8" type="button" dataOnly="0" labelOnly="1" outline="0" axis="axisRow" fieldPosition="0"/>
    </format>
    <format dxfId="2762">
      <pivotArea dataOnly="0" labelOnly="1" fieldPosition="0">
        <references count="1">
          <reference field="8" count="34">
            <x v="0"/>
            <x v="1"/>
            <x v="2"/>
            <x v="3"/>
            <x v="4"/>
            <x v="5"/>
            <x v="6"/>
            <x v="8"/>
            <x v="9"/>
            <x v="10"/>
            <x v="11"/>
            <x v="12"/>
            <x v="13"/>
            <x v="14"/>
            <x v="15"/>
            <x v="16"/>
            <x v="17"/>
            <x v="18"/>
            <x v="19"/>
            <x v="20"/>
            <x v="21"/>
            <x v="22"/>
            <x v="23"/>
            <x v="24"/>
            <x v="25"/>
            <x v="26"/>
            <x v="27"/>
            <x v="29"/>
            <x v="30"/>
            <x v="33"/>
            <x v="34"/>
            <x v="35"/>
            <x v="36"/>
            <x v="37"/>
          </reference>
        </references>
      </pivotArea>
    </format>
    <format dxfId="2761">
      <pivotArea dataOnly="0" labelOnly="1" fieldPosition="0">
        <references count="1">
          <reference field="41" count="0"/>
        </references>
      </pivotArea>
    </format>
    <format dxfId="2760">
      <pivotArea dataOnly="0" labelOnly="1" fieldPosition="0">
        <references count="1">
          <reference field="41" count="0"/>
        </references>
      </pivotArea>
    </format>
    <format dxfId="2759">
      <pivotArea dataOnly="0" labelOnly="1" outline="0" fieldPosition="0">
        <references count="1">
          <reference field="14" count="0"/>
        </references>
      </pivotArea>
    </format>
    <format dxfId="2758">
      <pivotArea dataOnly="0" labelOnly="1" outline="0" fieldPosition="0">
        <references count="1">
          <reference field="22" count="0"/>
        </references>
      </pivotArea>
    </format>
    <format dxfId="2757">
      <pivotArea dataOnly="0" labelOnly="1" outline="0" fieldPosition="0">
        <references count="1">
          <reference field="18" count="0"/>
        </references>
      </pivotArea>
    </format>
    <format dxfId="2756">
      <pivotArea field="12" type="button" dataOnly="0" labelOnly="1" outline="0" axis="axisRow" fieldPosition="1"/>
    </format>
    <format dxfId="2755">
      <pivotArea dataOnly="0" labelOnly="1" fieldPosition="0">
        <references count="2">
          <reference field="8" count="1" selected="0">
            <x v="0"/>
          </reference>
          <reference field="12" count="2">
            <x v="147"/>
            <x v="214"/>
          </reference>
        </references>
      </pivotArea>
    </format>
    <format dxfId="2754">
      <pivotArea dataOnly="0" labelOnly="1" fieldPosition="0">
        <references count="2">
          <reference field="8" count="1" selected="0">
            <x v="1"/>
          </reference>
          <reference field="12" count="3">
            <x v="120"/>
            <x v="194"/>
            <x v="216"/>
          </reference>
        </references>
      </pivotArea>
    </format>
    <format dxfId="2753">
      <pivotArea dataOnly="0" labelOnly="1" fieldPosition="0">
        <references count="2">
          <reference field="8" count="1" selected="0">
            <x v="2"/>
          </reference>
          <reference field="12" count="1">
            <x v="30"/>
          </reference>
        </references>
      </pivotArea>
    </format>
    <format dxfId="2752">
      <pivotArea dataOnly="0" labelOnly="1" fieldPosition="0">
        <references count="2">
          <reference field="8" count="1" selected="0">
            <x v="6"/>
          </reference>
          <reference field="12" count="4">
            <x v="13"/>
            <x v="15"/>
            <x v="225"/>
            <x v="226"/>
          </reference>
        </references>
      </pivotArea>
    </format>
    <format dxfId="2751">
      <pivotArea dataOnly="0" labelOnly="1" fieldPosition="0">
        <references count="2">
          <reference field="8" count="1" selected="0">
            <x v="7"/>
          </reference>
          <reference field="12" count="1">
            <x v="35"/>
          </reference>
        </references>
      </pivotArea>
    </format>
    <format dxfId="2750">
      <pivotArea dataOnly="0" labelOnly="1" fieldPosition="0">
        <references count="2">
          <reference field="8" count="1" selected="0">
            <x v="8"/>
          </reference>
          <reference field="12" count="5">
            <x v="89"/>
            <x v="141"/>
            <x v="184"/>
            <x v="185"/>
            <x v="221"/>
          </reference>
        </references>
      </pivotArea>
    </format>
    <format dxfId="2749">
      <pivotArea dataOnly="0" labelOnly="1" fieldPosition="0">
        <references count="2">
          <reference field="8" count="1" selected="0">
            <x v="9"/>
          </reference>
          <reference field="12" count="2">
            <x v="78"/>
            <x v="95"/>
          </reference>
        </references>
      </pivotArea>
    </format>
    <format dxfId="2748">
      <pivotArea dataOnly="0" labelOnly="1" fieldPosition="0">
        <references count="2">
          <reference field="8" count="1" selected="0">
            <x v="12"/>
          </reference>
          <reference field="12" count="1">
            <x v="88"/>
          </reference>
        </references>
      </pivotArea>
    </format>
    <format dxfId="2747">
      <pivotArea dataOnly="0" labelOnly="1" fieldPosition="0">
        <references count="2">
          <reference field="8" count="1" selected="0">
            <x v="13"/>
          </reference>
          <reference field="12" count="1">
            <x v="157"/>
          </reference>
        </references>
      </pivotArea>
    </format>
    <format dxfId="2746">
      <pivotArea dataOnly="0" labelOnly="1" fieldPosition="0">
        <references count="2">
          <reference field="8" count="1" selected="0">
            <x v="15"/>
          </reference>
          <reference field="12" count="3">
            <x v="58"/>
            <x v="200"/>
            <x v="222"/>
          </reference>
        </references>
      </pivotArea>
    </format>
    <format dxfId="2745">
      <pivotArea dataOnly="0" labelOnly="1" fieldPosition="0">
        <references count="2">
          <reference field="8" count="1" selected="0">
            <x v="19"/>
          </reference>
          <reference field="12" count="1">
            <x v="224"/>
          </reference>
        </references>
      </pivotArea>
    </format>
    <format dxfId="2744">
      <pivotArea dataOnly="0" labelOnly="1" fieldPosition="0">
        <references count="2">
          <reference field="8" count="1" selected="0">
            <x v="22"/>
          </reference>
          <reference field="12" count="1">
            <x v="197"/>
          </reference>
        </references>
      </pivotArea>
    </format>
    <format dxfId="2743">
      <pivotArea dataOnly="0" labelOnly="1" fieldPosition="0">
        <references count="2">
          <reference field="8" count="1" selected="0">
            <x v="23"/>
          </reference>
          <reference field="12" count="2">
            <x v="150"/>
            <x v="202"/>
          </reference>
        </references>
      </pivotArea>
    </format>
    <format dxfId="2742">
      <pivotArea dataOnly="0" labelOnly="1" fieldPosition="0">
        <references count="2">
          <reference field="8" count="1" selected="0">
            <x v="24"/>
          </reference>
          <reference field="12" count="2">
            <x v="33"/>
            <x v="34"/>
          </reference>
        </references>
      </pivotArea>
    </format>
    <format dxfId="2741">
      <pivotArea dataOnly="0" labelOnly="1" fieldPosition="0">
        <references count="2">
          <reference field="8" count="1" selected="0">
            <x v="26"/>
          </reference>
          <reference field="12" count="1">
            <x v="32"/>
          </reference>
        </references>
      </pivotArea>
    </format>
    <format dxfId="2740">
      <pivotArea dataOnly="0" labelOnly="1" fieldPosition="0">
        <references count="2">
          <reference field="8" count="1" selected="0">
            <x v="28"/>
          </reference>
          <reference field="12" count="1">
            <x v="44"/>
          </reference>
        </references>
      </pivotArea>
    </format>
    <format dxfId="2739">
      <pivotArea dataOnly="0" labelOnly="1" fieldPosition="0">
        <references count="2">
          <reference field="8" count="1" selected="0">
            <x v="33"/>
          </reference>
          <reference field="12" count="1">
            <x v="4"/>
          </reference>
        </references>
      </pivotArea>
    </format>
    <format dxfId="2738">
      <pivotArea dataOnly="0" labelOnly="1" fieldPosition="0">
        <references count="2">
          <reference field="8" count="1" selected="0">
            <x v="34"/>
          </reference>
          <reference field="12" count="1">
            <x v="128"/>
          </reference>
        </references>
      </pivotArea>
    </format>
    <format dxfId="2737">
      <pivotArea dataOnly="0" labelOnly="1" fieldPosition="0">
        <references count="2">
          <reference field="8" count="1" selected="0">
            <x v="35"/>
          </reference>
          <reference field="12" count="2">
            <x v="81"/>
            <x v="82"/>
          </reference>
        </references>
      </pivotArea>
    </format>
    <format dxfId="2736">
      <pivotArea field="12" type="button" dataOnly="0" labelOnly="1" outline="0" axis="axisRow" fieldPosition="1"/>
    </format>
    <format dxfId="2735">
      <pivotArea field="41" type="button" dataOnly="0" labelOnly="1" outline="0" axis="axisRow" fieldPosition="2"/>
    </format>
    <format dxfId="2734">
      <pivotArea dataOnly="0" labelOnly="1" fieldPosition="0">
        <references count="2">
          <reference field="8" count="1" selected="0">
            <x v="0"/>
          </reference>
          <reference field="12" count="2">
            <x v="147"/>
            <x v="214"/>
          </reference>
        </references>
      </pivotArea>
    </format>
    <format dxfId="2733">
      <pivotArea dataOnly="0" labelOnly="1" fieldPosition="0">
        <references count="2">
          <reference field="8" count="1" selected="0">
            <x v="1"/>
          </reference>
          <reference field="12" count="3">
            <x v="120"/>
            <x v="194"/>
            <x v="216"/>
          </reference>
        </references>
      </pivotArea>
    </format>
    <format dxfId="2732">
      <pivotArea dataOnly="0" labelOnly="1" fieldPosition="0">
        <references count="2">
          <reference field="8" count="1" selected="0">
            <x v="2"/>
          </reference>
          <reference field="12" count="1">
            <x v="30"/>
          </reference>
        </references>
      </pivotArea>
    </format>
    <format dxfId="2731">
      <pivotArea dataOnly="0" labelOnly="1" fieldPosition="0">
        <references count="2">
          <reference field="8" count="1" selected="0">
            <x v="6"/>
          </reference>
          <reference field="12" count="4">
            <x v="13"/>
            <x v="15"/>
            <x v="225"/>
            <x v="226"/>
          </reference>
        </references>
      </pivotArea>
    </format>
    <format dxfId="2730">
      <pivotArea dataOnly="0" labelOnly="1" fieldPosition="0">
        <references count="2">
          <reference field="8" count="1" selected="0">
            <x v="7"/>
          </reference>
          <reference field="12" count="1">
            <x v="35"/>
          </reference>
        </references>
      </pivotArea>
    </format>
    <format dxfId="2729">
      <pivotArea dataOnly="0" labelOnly="1" fieldPosition="0">
        <references count="2">
          <reference field="8" count="1" selected="0">
            <x v="8"/>
          </reference>
          <reference field="12" count="5">
            <x v="89"/>
            <x v="141"/>
            <x v="184"/>
            <x v="185"/>
            <x v="221"/>
          </reference>
        </references>
      </pivotArea>
    </format>
    <format dxfId="2728">
      <pivotArea dataOnly="0" labelOnly="1" fieldPosition="0">
        <references count="2">
          <reference field="8" count="1" selected="0">
            <x v="9"/>
          </reference>
          <reference field="12" count="2">
            <x v="78"/>
            <x v="95"/>
          </reference>
        </references>
      </pivotArea>
    </format>
    <format dxfId="2727">
      <pivotArea dataOnly="0" labelOnly="1" fieldPosition="0">
        <references count="2">
          <reference field="8" count="1" selected="0">
            <x v="12"/>
          </reference>
          <reference field="12" count="1">
            <x v="88"/>
          </reference>
        </references>
      </pivotArea>
    </format>
    <format dxfId="2726">
      <pivotArea dataOnly="0" labelOnly="1" fieldPosition="0">
        <references count="2">
          <reference field="8" count="1" selected="0">
            <x v="13"/>
          </reference>
          <reference field="12" count="1">
            <x v="157"/>
          </reference>
        </references>
      </pivotArea>
    </format>
    <format dxfId="2725">
      <pivotArea dataOnly="0" labelOnly="1" fieldPosition="0">
        <references count="2">
          <reference field="8" count="1" selected="0">
            <x v="15"/>
          </reference>
          <reference field="12" count="3">
            <x v="58"/>
            <x v="200"/>
            <x v="222"/>
          </reference>
        </references>
      </pivotArea>
    </format>
    <format dxfId="2724">
      <pivotArea dataOnly="0" labelOnly="1" fieldPosition="0">
        <references count="2">
          <reference field="8" count="1" selected="0">
            <x v="19"/>
          </reference>
          <reference field="12" count="1">
            <x v="224"/>
          </reference>
        </references>
      </pivotArea>
    </format>
    <format dxfId="2723">
      <pivotArea dataOnly="0" labelOnly="1" fieldPosition="0">
        <references count="2">
          <reference field="8" count="1" selected="0">
            <x v="22"/>
          </reference>
          <reference field="12" count="1">
            <x v="197"/>
          </reference>
        </references>
      </pivotArea>
    </format>
    <format dxfId="2722">
      <pivotArea dataOnly="0" labelOnly="1" fieldPosition="0">
        <references count="2">
          <reference field="8" count="1" selected="0">
            <x v="23"/>
          </reference>
          <reference field="12" count="2">
            <x v="150"/>
            <x v="202"/>
          </reference>
        </references>
      </pivotArea>
    </format>
    <format dxfId="2721">
      <pivotArea dataOnly="0" labelOnly="1" fieldPosition="0">
        <references count="2">
          <reference field="8" count="1" selected="0">
            <x v="24"/>
          </reference>
          <reference field="12" count="2">
            <x v="33"/>
            <x v="34"/>
          </reference>
        </references>
      </pivotArea>
    </format>
    <format dxfId="2720">
      <pivotArea dataOnly="0" labelOnly="1" fieldPosition="0">
        <references count="2">
          <reference field="8" count="1" selected="0">
            <x v="26"/>
          </reference>
          <reference field="12" count="1">
            <x v="32"/>
          </reference>
        </references>
      </pivotArea>
    </format>
    <format dxfId="2719">
      <pivotArea dataOnly="0" labelOnly="1" fieldPosition="0">
        <references count="2">
          <reference field="8" count="1" selected="0">
            <x v="28"/>
          </reference>
          <reference field="12" count="1">
            <x v="44"/>
          </reference>
        </references>
      </pivotArea>
    </format>
    <format dxfId="2718">
      <pivotArea dataOnly="0" labelOnly="1" fieldPosition="0">
        <references count="2">
          <reference field="8" count="1" selected="0">
            <x v="33"/>
          </reference>
          <reference field="12" count="1">
            <x v="4"/>
          </reference>
        </references>
      </pivotArea>
    </format>
    <format dxfId="2717">
      <pivotArea dataOnly="0" labelOnly="1" fieldPosition="0">
        <references count="2">
          <reference field="8" count="1" selected="0">
            <x v="34"/>
          </reference>
          <reference field="12" count="1">
            <x v="128"/>
          </reference>
        </references>
      </pivotArea>
    </format>
    <format dxfId="2716">
      <pivotArea dataOnly="0" labelOnly="1" fieldPosition="0">
        <references count="2">
          <reference field="8" count="1" selected="0">
            <x v="35"/>
          </reference>
          <reference field="12" count="2">
            <x v="81"/>
            <x v="82"/>
          </reference>
        </references>
      </pivotArea>
    </format>
    <format dxfId="2715">
      <pivotArea dataOnly="0" labelOnly="1" fieldPosition="0">
        <references count="3">
          <reference field="8" count="1" selected="0">
            <x v="0"/>
          </reference>
          <reference field="12" count="1" selected="0">
            <x v="147"/>
          </reference>
          <reference field="41" count="1">
            <x v="80"/>
          </reference>
        </references>
      </pivotArea>
    </format>
    <format dxfId="2714">
      <pivotArea dataOnly="0" labelOnly="1" fieldPosition="0">
        <references count="3">
          <reference field="8" count="1" selected="0">
            <x v="0"/>
          </reference>
          <reference field="12" count="1" selected="0">
            <x v="214"/>
          </reference>
          <reference field="41" count="1">
            <x v="72"/>
          </reference>
        </references>
      </pivotArea>
    </format>
    <format dxfId="2713">
      <pivotArea dataOnly="0" labelOnly="1" fieldPosition="0">
        <references count="3">
          <reference field="8" count="1" selected="0">
            <x v="1"/>
          </reference>
          <reference field="12" count="1" selected="0">
            <x v="120"/>
          </reference>
          <reference field="41" count="1">
            <x v="88"/>
          </reference>
        </references>
      </pivotArea>
    </format>
    <format dxfId="2712">
      <pivotArea dataOnly="0" labelOnly="1" fieldPosition="0">
        <references count="3">
          <reference field="8" count="1" selected="0">
            <x v="1"/>
          </reference>
          <reference field="12" count="1" selected="0">
            <x v="194"/>
          </reference>
          <reference field="41" count="1">
            <x v="121"/>
          </reference>
        </references>
      </pivotArea>
    </format>
    <format dxfId="2711">
      <pivotArea dataOnly="0" labelOnly="1" fieldPosition="0">
        <references count="3">
          <reference field="8" count="1" selected="0">
            <x v="1"/>
          </reference>
          <reference field="12" count="1" selected="0">
            <x v="216"/>
          </reference>
          <reference field="41" count="1">
            <x v="73"/>
          </reference>
        </references>
      </pivotArea>
    </format>
    <format dxfId="2710">
      <pivotArea dataOnly="0" labelOnly="1" fieldPosition="0">
        <references count="3">
          <reference field="8" count="1" selected="0">
            <x v="2"/>
          </reference>
          <reference field="12" count="1" selected="0">
            <x v="30"/>
          </reference>
          <reference field="41" count="1">
            <x v="50"/>
          </reference>
        </references>
      </pivotArea>
    </format>
    <format dxfId="2709">
      <pivotArea dataOnly="0" labelOnly="1" fieldPosition="0">
        <references count="3">
          <reference field="8" count="1" selected="0">
            <x v="6"/>
          </reference>
          <reference field="12" count="1" selected="0">
            <x v="13"/>
          </reference>
          <reference field="41" count="1">
            <x v="93"/>
          </reference>
        </references>
      </pivotArea>
    </format>
    <format dxfId="2708">
      <pivotArea dataOnly="0" labelOnly="1" fieldPosition="0">
        <references count="3">
          <reference field="8" count="1" selected="0">
            <x v="6"/>
          </reference>
          <reference field="12" count="1" selected="0">
            <x v="15"/>
          </reference>
          <reference field="41" count="1">
            <x v="74"/>
          </reference>
        </references>
      </pivotArea>
    </format>
    <format dxfId="2707">
      <pivotArea dataOnly="0" labelOnly="1" fieldPosition="0">
        <references count="3">
          <reference field="8" count="1" selected="0">
            <x v="6"/>
          </reference>
          <reference field="12" count="1" selected="0">
            <x v="225"/>
          </reference>
          <reference field="41" count="1">
            <x v="114"/>
          </reference>
        </references>
      </pivotArea>
    </format>
    <format dxfId="2706">
      <pivotArea dataOnly="0" labelOnly="1" fieldPosition="0">
        <references count="3">
          <reference field="8" count="1" selected="0">
            <x v="6"/>
          </reference>
          <reference field="12" count="1" selected="0">
            <x v="226"/>
          </reference>
          <reference field="41" count="1">
            <x v="64"/>
          </reference>
        </references>
      </pivotArea>
    </format>
    <format dxfId="2705">
      <pivotArea dataOnly="0" labelOnly="1" fieldPosition="0">
        <references count="3">
          <reference field="8" count="1" selected="0">
            <x v="7"/>
          </reference>
          <reference field="12" count="1" selected="0">
            <x v="35"/>
          </reference>
          <reference field="41" count="1">
            <x v="104"/>
          </reference>
        </references>
      </pivotArea>
    </format>
    <format dxfId="2704">
      <pivotArea dataOnly="0" labelOnly="1" fieldPosition="0">
        <references count="3">
          <reference field="8" count="1" selected="0">
            <x v="8"/>
          </reference>
          <reference field="12" count="1" selected="0">
            <x v="89"/>
          </reference>
          <reference field="41" count="1">
            <x v="64"/>
          </reference>
        </references>
      </pivotArea>
    </format>
    <format dxfId="2703">
      <pivotArea dataOnly="0" labelOnly="1" fieldPosition="0">
        <references count="3">
          <reference field="8" count="1" selected="0">
            <x v="8"/>
          </reference>
          <reference field="12" count="1" selected="0">
            <x v="141"/>
          </reference>
          <reference field="41" count="1">
            <x v="64"/>
          </reference>
        </references>
      </pivotArea>
    </format>
    <format dxfId="2702">
      <pivotArea dataOnly="0" labelOnly="1" fieldPosition="0">
        <references count="3">
          <reference field="8" count="1" selected="0">
            <x v="8"/>
          </reference>
          <reference field="12" count="1" selected="0">
            <x v="184"/>
          </reference>
          <reference field="41" count="1">
            <x v="64"/>
          </reference>
        </references>
      </pivotArea>
    </format>
    <format dxfId="2701">
      <pivotArea dataOnly="0" labelOnly="1" fieldPosition="0">
        <references count="3">
          <reference field="8" count="1" selected="0">
            <x v="8"/>
          </reference>
          <reference field="12" count="1" selected="0">
            <x v="185"/>
          </reference>
          <reference field="41" count="1">
            <x v="64"/>
          </reference>
        </references>
      </pivotArea>
    </format>
    <format dxfId="2700">
      <pivotArea dataOnly="0" labelOnly="1" fieldPosition="0">
        <references count="3">
          <reference field="8" count="1" selected="0">
            <x v="8"/>
          </reference>
          <reference field="12" count="1" selected="0">
            <x v="221"/>
          </reference>
          <reference field="41" count="1">
            <x v="64"/>
          </reference>
        </references>
      </pivotArea>
    </format>
    <format dxfId="2699">
      <pivotArea dataOnly="0" labelOnly="1" fieldPosition="0">
        <references count="3">
          <reference field="8" count="1" selected="0">
            <x v="9"/>
          </reference>
          <reference field="12" count="1" selected="0">
            <x v="78"/>
          </reference>
          <reference field="41" count="1">
            <x v="91"/>
          </reference>
        </references>
      </pivotArea>
    </format>
    <format dxfId="2698">
      <pivotArea dataOnly="0" labelOnly="1" fieldPosition="0">
        <references count="3">
          <reference field="8" count="1" selected="0">
            <x v="9"/>
          </reference>
          <reference field="12" count="1" selected="0">
            <x v="95"/>
          </reference>
          <reference field="41" count="1">
            <x v="64"/>
          </reference>
        </references>
      </pivotArea>
    </format>
    <format dxfId="2697">
      <pivotArea dataOnly="0" labelOnly="1" fieldPosition="0">
        <references count="3">
          <reference field="8" count="1" selected="0">
            <x v="12"/>
          </reference>
          <reference field="12" count="1" selected="0">
            <x v="88"/>
          </reference>
          <reference field="41" count="1">
            <x v="35"/>
          </reference>
        </references>
      </pivotArea>
    </format>
    <format dxfId="2696">
      <pivotArea dataOnly="0" labelOnly="1" fieldPosition="0">
        <references count="3">
          <reference field="8" count="1" selected="0">
            <x v="13"/>
          </reference>
          <reference field="12" count="1" selected="0">
            <x v="157"/>
          </reference>
          <reference field="41" count="1">
            <x v="2"/>
          </reference>
        </references>
      </pivotArea>
    </format>
    <format dxfId="2695">
      <pivotArea dataOnly="0" labelOnly="1" fieldPosition="0">
        <references count="3">
          <reference field="8" count="1" selected="0">
            <x v="15"/>
          </reference>
          <reference field="12" count="1" selected="0">
            <x v="58"/>
          </reference>
          <reference field="41" count="1">
            <x v="98"/>
          </reference>
        </references>
      </pivotArea>
    </format>
    <format dxfId="2694">
      <pivotArea dataOnly="0" labelOnly="1" fieldPosition="0">
        <references count="3">
          <reference field="8" count="1" selected="0">
            <x v="15"/>
          </reference>
          <reference field="12" count="1" selected="0">
            <x v="200"/>
          </reference>
          <reference field="41" count="1">
            <x v="64"/>
          </reference>
        </references>
      </pivotArea>
    </format>
    <format dxfId="2693">
      <pivotArea dataOnly="0" labelOnly="1" fieldPosition="0">
        <references count="3">
          <reference field="8" count="1" selected="0">
            <x v="15"/>
          </reference>
          <reference field="12" count="1" selected="0">
            <x v="222"/>
          </reference>
          <reference field="41" count="1">
            <x v="2"/>
          </reference>
        </references>
      </pivotArea>
    </format>
    <format dxfId="2692">
      <pivotArea dataOnly="0" labelOnly="1" fieldPosition="0">
        <references count="3">
          <reference field="8" count="1" selected="0">
            <x v="19"/>
          </reference>
          <reference field="12" count="1" selected="0">
            <x v="224"/>
          </reference>
          <reference field="41" count="1">
            <x v="57"/>
          </reference>
        </references>
      </pivotArea>
    </format>
    <format dxfId="2691">
      <pivotArea dataOnly="0" labelOnly="1" fieldPosition="0">
        <references count="3">
          <reference field="8" count="1" selected="0">
            <x v="22"/>
          </reference>
          <reference field="12" count="1" selected="0">
            <x v="197"/>
          </reference>
          <reference field="41" count="1">
            <x v="51"/>
          </reference>
        </references>
      </pivotArea>
    </format>
    <format dxfId="2690">
      <pivotArea dataOnly="0" labelOnly="1" fieldPosition="0">
        <references count="3">
          <reference field="8" count="1" selected="0">
            <x v="23"/>
          </reference>
          <reference field="12" count="1" selected="0">
            <x v="150"/>
          </reference>
          <reference field="41" count="1">
            <x v="43"/>
          </reference>
        </references>
      </pivotArea>
    </format>
    <format dxfId="2689">
      <pivotArea dataOnly="0" labelOnly="1" fieldPosition="0">
        <references count="3">
          <reference field="8" count="1" selected="0">
            <x v="23"/>
          </reference>
          <reference field="12" count="1" selected="0">
            <x v="202"/>
          </reference>
          <reference field="41" count="1">
            <x v="13"/>
          </reference>
        </references>
      </pivotArea>
    </format>
    <format dxfId="2688">
      <pivotArea dataOnly="0" labelOnly="1" fieldPosition="0">
        <references count="3">
          <reference field="8" count="1" selected="0">
            <x v="24"/>
          </reference>
          <reference field="12" count="1" selected="0">
            <x v="33"/>
          </reference>
          <reference field="41" count="1">
            <x v="117"/>
          </reference>
        </references>
      </pivotArea>
    </format>
    <format dxfId="2687">
      <pivotArea dataOnly="0" labelOnly="1" fieldPosition="0">
        <references count="3">
          <reference field="8" count="1" selected="0">
            <x v="24"/>
          </reference>
          <reference field="12" count="1" selected="0">
            <x v="34"/>
          </reference>
          <reference field="41" count="1">
            <x v="2"/>
          </reference>
        </references>
      </pivotArea>
    </format>
    <format dxfId="2686">
      <pivotArea dataOnly="0" labelOnly="1" fieldPosition="0">
        <references count="3">
          <reference field="8" count="1" selected="0">
            <x v="26"/>
          </reference>
          <reference field="12" count="1" selected="0">
            <x v="32"/>
          </reference>
          <reference field="41" count="1">
            <x v="110"/>
          </reference>
        </references>
      </pivotArea>
    </format>
    <format dxfId="2685">
      <pivotArea dataOnly="0" labelOnly="1" fieldPosition="0">
        <references count="3">
          <reference field="8" count="1" selected="0">
            <x v="28"/>
          </reference>
          <reference field="12" count="1" selected="0">
            <x v="44"/>
          </reference>
          <reference field="41" count="1">
            <x v="2"/>
          </reference>
        </references>
      </pivotArea>
    </format>
    <format dxfId="2684">
      <pivotArea dataOnly="0" labelOnly="1" fieldPosition="0">
        <references count="3">
          <reference field="8" count="1" selected="0">
            <x v="33"/>
          </reference>
          <reference field="12" count="1" selected="0">
            <x v="4"/>
          </reference>
          <reference field="41" count="1">
            <x v="52"/>
          </reference>
        </references>
      </pivotArea>
    </format>
    <format dxfId="2683">
      <pivotArea dataOnly="0" labelOnly="1" fieldPosition="0">
        <references count="3">
          <reference field="8" count="1" selected="0">
            <x v="34"/>
          </reference>
          <reference field="12" count="1" selected="0">
            <x v="128"/>
          </reference>
          <reference field="41" count="1">
            <x v="2"/>
          </reference>
        </references>
      </pivotArea>
    </format>
    <format dxfId="2682">
      <pivotArea dataOnly="0" labelOnly="1" fieldPosition="0">
        <references count="3">
          <reference field="8" count="1" selected="0">
            <x v="35"/>
          </reference>
          <reference field="12" count="1" selected="0">
            <x v="81"/>
          </reference>
          <reference field="41" count="1">
            <x v="8"/>
          </reference>
        </references>
      </pivotArea>
    </format>
    <format dxfId="2681">
      <pivotArea dataOnly="0" labelOnly="1" fieldPosition="0">
        <references count="3">
          <reference field="8" count="1" selected="0">
            <x v="35"/>
          </reference>
          <reference field="12" count="1" selected="0">
            <x v="82"/>
          </reference>
          <reference field="41" count="1">
            <x v="77"/>
          </reference>
        </references>
      </pivotArea>
    </format>
    <format dxfId="2680">
      <pivotArea dataOnly="0" labelOnly="1" fieldPosition="0">
        <references count="1">
          <reference field="8" count="19">
            <x v="0"/>
            <x v="1"/>
            <x v="2"/>
            <x v="6"/>
            <x v="7"/>
            <x v="8"/>
            <x v="9"/>
            <x v="12"/>
            <x v="13"/>
            <x v="15"/>
            <x v="19"/>
            <x v="22"/>
            <x v="23"/>
            <x v="24"/>
            <x v="26"/>
            <x v="28"/>
            <x v="33"/>
            <x v="34"/>
            <x v="35"/>
          </reference>
        </references>
      </pivotArea>
    </format>
    <format dxfId="2679">
      <pivotArea dataOnly="0" outline="0" fieldPosition="0">
        <references count="1">
          <reference field="8" count="9">
            <x v="0"/>
            <x v="2"/>
            <x v="8"/>
            <x v="12"/>
            <x v="15"/>
            <x v="22"/>
            <x v="24"/>
            <x v="28"/>
            <x v="34"/>
          </reference>
        </references>
      </pivotArea>
    </format>
    <format dxfId="2678">
      <pivotArea field="8" type="button" dataOnly="0" labelOnly="1" outline="0" axis="axisRow" fieldPosition="0"/>
    </format>
    <format dxfId="2677">
      <pivotArea dataOnly="0" labelOnly="1" fieldPosition="0">
        <references count="1">
          <reference field="8" count="19">
            <x v="0"/>
            <x v="1"/>
            <x v="2"/>
            <x v="6"/>
            <x v="7"/>
            <x v="8"/>
            <x v="9"/>
            <x v="12"/>
            <x v="13"/>
            <x v="15"/>
            <x v="19"/>
            <x v="22"/>
            <x v="23"/>
            <x v="24"/>
            <x v="26"/>
            <x v="28"/>
            <x v="33"/>
            <x v="34"/>
            <x v="35"/>
          </reference>
        </references>
      </pivotArea>
    </format>
    <format dxfId="2676">
      <pivotArea field="14" type="button" dataOnly="0" labelOnly="1" outline="0" axis="axisPage" fieldPosition="0"/>
    </format>
    <format dxfId="2675">
      <pivotArea field="22" type="button" dataOnly="0" labelOnly="1" outline="0" axis="axisPage" fieldPosition="1"/>
    </format>
    <format dxfId="2674">
      <pivotArea field="18" type="button" dataOnly="0" labelOnly="1" outline="0" axis="axisPage" fieldPosition="2"/>
    </format>
    <format dxfId="2673">
      <pivotArea field="8" type="button" dataOnly="0" labelOnly="1" outline="0" axis="axisRow" fieldPosition="0"/>
    </format>
    <format dxfId="2672">
      <pivotArea dataOnly="0" labelOnly="1" fieldPosition="0">
        <references count="1">
          <reference field="8" count="19">
            <x v="0"/>
            <x v="1"/>
            <x v="2"/>
            <x v="6"/>
            <x v="7"/>
            <x v="8"/>
            <x v="9"/>
            <x v="12"/>
            <x v="13"/>
            <x v="15"/>
            <x v="19"/>
            <x v="22"/>
            <x v="23"/>
            <x v="24"/>
            <x v="26"/>
            <x v="28"/>
            <x v="33"/>
            <x v="34"/>
            <x v="35"/>
          </reference>
        </references>
      </pivotArea>
    </format>
    <format dxfId="2671">
      <pivotArea field="8" type="button" dataOnly="0" labelOnly="1" outline="0" axis="axisRow" fieldPosition="0"/>
    </format>
    <format dxfId="2670">
      <pivotArea dataOnly="0" labelOnly="1" fieldPosition="0">
        <references count="1">
          <reference field="8" count="19">
            <x v="0"/>
            <x v="1"/>
            <x v="2"/>
            <x v="6"/>
            <x v="7"/>
            <x v="8"/>
            <x v="9"/>
            <x v="12"/>
            <x v="13"/>
            <x v="15"/>
            <x v="19"/>
            <x v="22"/>
            <x v="23"/>
            <x v="24"/>
            <x v="26"/>
            <x v="28"/>
            <x v="33"/>
            <x v="34"/>
            <x v="35"/>
          </reference>
        </references>
      </pivotArea>
    </format>
    <format dxfId="2669">
      <pivotArea field="41" type="button" dataOnly="0" labelOnly="1" outline="0" axis="axisRow" fieldPosition="2"/>
    </format>
    <format dxfId="2668">
      <pivotArea dataOnly="0" labelOnly="1" fieldPosition="0">
        <references count="3">
          <reference field="8" count="1" selected="0">
            <x v="0"/>
          </reference>
          <reference field="12" count="1" selected="0">
            <x v="147"/>
          </reference>
          <reference field="41" count="1">
            <x v="80"/>
          </reference>
        </references>
      </pivotArea>
    </format>
    <format dxfId="2667">
      <pivotArea dataOnly="0" labelOnly="1" fieldPosition="0">
        <references count="3">
          <reference field="8" count="1" selected="0">
            <x v="0"/>
          </reference>
          <reference field="12" count="1" selected="0">
            <x v="214"/>
          </reference>
          <reference field="41" count="1">
            <x v="72"/>
          </reference>
        </references>
      </pivotArea>
    </format>
    <format dxfId="2666">
      <pivotArea dataOnly="0" labelOnly="1" fieldPosition="0">
        <references count="3">
          <reference field="8" count="1" selected="0">
            <x v="1"/>
          </reference>
          <reference field="12" count="1" selected="0">
            <x v="120"/>
          </reference>
          <reference field="41" count="1">
            <x v="88"/>
          </reference>
        </references>
      </pivotArea>
    </format>
    <format dxfId="2665">
      <pivotArea dataOnly="0" labelOnly="1" fieldPosition="0">
        <references count="3">
          <reference field="8" count="1" selected="0">
            <x v="1"/>
          </reference>
          <reference field="12" count="1" selected="0">
            <x v="194"/>
          </reference>
          <reference field="41" count="1">
            <x v="121"/>
          </reference>
        </references>
      </pivotArea>
    </format>
    <format dxfId="2664">
      <pivotArea dataOnly="0" labelOnly="1" fieldPosition="0">
        <references count="3">
          <reference field="8" count="1" selected="0">
            <x v="1"/>
          </reference>
          <reference field="12" count="1" selected="0">
            <x v="216"/>
          </reference>
          <reference field="41" count="1">
            <x v="73"/>
          </reference>
        </references>
      </pivotArea>
    </format>
    <format dxfId="2663">
      <pivotArea dataOnly="0" labelOnly="1" fieldPosition="0">
        <references count="3">
          <reference field="8" count="1" selected="0">
            <x v="2"/>
          </reference>
          <reference field="12" count="1" selected="0">
            <x v="30"/>
          </reference>
          <reference field="41" count="1">
            <x v="50"/>
          </reference>
        </references>
      </pivotArea>
    </format>
    <format dxfId="2662">
      <pivotArea dataOnly="0" labelOnly="1" fieldPosition="0">
        <references count="3">
          <reference field="8" count="1" selected="0">
            <x v="6"/>
          </reference>
          <reference field="12" count="1" selected="0">
            <x v="13"/>
          </reference>
          <reference field="41" count="1">
            <x v="93"/>
          </reference>
        </references>
      </pivotArea>
    </format>
    <format dxfId="2661">
      <pivotArea dataOnly="0" labelOnly="1" fieldPosition="0">
        <references count="3">
          <reference field="8" count="1" selected="0">
            <x v="6"/>
          </reference>
          <reference field="12" count="1" selected="0">
            <x v="15"/>
          </reference>
          <reference field="41" count="1">
            <x v="74"/>
          </reference>
        </references>
      </pivotArea>
    </format>
    <format dxfId="2660">
      <pivotArea dataOnly="0" labelOnly="1" fieldPosition="0">
        <references count="3">
          <reference field="8" count="1" selected="0">
            <x v="6"/>
          </reference>
          <reference field="12" count="1" selected="0">
            <x v="225"/>
          </reference>
          <reference field="41" count="1">
            <x v="114"/>
          </reference>
        </references>
      </pivotArea>
    </format>
    <format dxfId="2659">
      <pivotArea dataOnly="0" labelOnly="1" fieldPosition="0">
        <references count="3">
          <reference field="8" count="1" selected="0">
            <x v="6"/>
          </reference>
          <reference field="12" count="1" selected="0">
            <x v="226"/>
          </reference>
          <reference field="41" count="1">
            <x v="64"/>
          </reference>
        </references>
      </pivotArea>
    </format>
    <format dxfId="2658">
      <pivotArea dataOnly="0" labelOnly="1" fieldPosition="0">
        <references count="3">
          <reference field="8" count="1" selected="0">
            <x v="7"/>
          </reference>
          <reference field="12" count="1" selected="0">
            <x v="35"/>
          </reference>
          <reference field="41" count="1">
            <x v="104"/>
          </reference>
        </references>
      </pivotArea>
    </format>
    <format dxfId="2657">
      <pivotArea dataOnly="0" labelOnly="1" fieldPosition="0">
        <references count="3">
          <reference field="8" count="1" selected="0">
            <x v="8"/>
          </reference>
          <reference field="12" count="1" selected="0">
            <x v="89"/>
          </reference>
          <reference field="41" count="1">
            <x v="64"/>
          </reference>
        </references>
      </pivotArea>
    </format>
    <format dxfId="2656">
      <pivotArea dataOnly="0" labelOnly="1" fieldPosition="0">
        <references count="3">
          <reference field="8" count="1" selected="0">
            <x v="8"/>
          </reference>
          <reference field="12" count="1" selected="0">
            <x v="141"/>
          </reference>
          <reference field="41" count="1">
            <x v="64"/>
          </reference>
        </references>
      </pivotArea>
    </format>
    <format dxfId="2655">
      <pivotArea dataOnly="0" labelOnly="1" fieldPosition="0">
        <references count="3">
          <reference field="8" count="1" selected="0">
            <x v="8"/>
          </reference>
          <reference field="12" count="1" selected="0">
            <x v="184"/>
          </reference>
          <reference field="41" count="1">
            <x v="64"/>
          </reference>
        </references>
      </pivotArea>
    </format>
    <format dxfId="2654">
      <pivotArea dataOnly="0" labelOnly="1" fieldPosition="0">
        <references count="3">
          <reference field="8" count="1" selected="0">
            <x v="8"/>
          </reference>
          <reference field="12" count="1" selected="0">
            <x v="185"/>
          </reference>
          <reference field="41" count="1">
            <x v="64"/>
          </reference>
        </references>
      </pivotArea>
    </format>
    <format dxfId="2653">
      <pivotArea dataOnly="0" labelOnly="1" fieldPosition="0">
        <references count="3">
          <reference field="8" count="1" selected="0">
            <x v="8"/>
          </reference>
          <reference field="12" count="1" selected="0">
            <x v="221"/>
          </reference>
          <reference field="41" count="1">
            <x v="64"/>
          </reference>
        </references>
      </pivotArea>
    </format>
    <format dxfId="2652">
      <pivotArea dataOnly="0" labelOnly="1" fieldPosition="0">
        <references count="3">
          <reference field="8" count="1" selected="0">
            <x v="9"/>
          </reference>
          <reference field="12" count="1" selected="0">
            <x v="78"/>
          </reference>
          <reference field="41" count="1">
            <x v="91"/>
          </reference>
        </references>
      </pivotArea>
    </format>
    <format dxfId="2651">
      <pivotArea dataOnly="0" labelOnly="1" fieldPosition="0">
        <references count="3">
          <reference field="8" count="1" selected="0">
            <x v="9"/>
          </reference>
          <reference field="12" count="1" selected="0">
            <x v="95"/>
          </reference>
          <reference field="41" count="1">
            <x v="64"/>
          </reference>
        </references>
      </pivotArea>
    </format>
    <format dxfId="2650">
      <pivotArea dataOnly="0" labelOnly="1" fieldPosition="0">
        <references count="3">
          <reference field="8" count="1" selected="0">
            <x v="12"/>
          </reference>
          <reference field="12" count="1" selected="0">
            <x v="88"/>
          </reference>
          <reference field="41" count="1">
            <x v="35"/>
          </reference>
        </references>
      </pivotArea>
    </format>
    <format dxfId="2649">
      <pivotArea dataOnly="0" labelOnly="1" fieldPosition="0">
        <references count="3">
          <reference field="8" count="1" selected="0">
            <x v="13"/>
          </reference>
          <reference field="12" count="1" selected="0">
            <x v="157"/>
          </reference>
          <reference field="41" count="1">
            <x v="2"/>
          </reference>
        </references>
      </pivotArea>
    </format>
    <format dxfId="2648">
      <pivotArea dataOnly="0" labelOnly="1" fieldPosition="0">
        <references count="3">
          <reference field="8" count="1" selected="0">
            <x v="15"/>
          </reference>
          <reference field="12" count="1" selected="0">
            <x v="58"/>
          </reference>
          <reference field="41" count="1">
            <x v="98"/>
          </reference>
        </references>
      </pivotArea>
    </format>
    <format dxfId="2647">
      <pivotArea dataOnly="0" labelOnly="1" fieldPosition="0">
        <references count="3">
          <reference field="8" count="1" selected="0">
            <x v="15"/>
          </reference>
          <reference field="12" count="1" selected="0">
            <x v="200"/>
          </reference>
          <reference field="41" count="1">
            <x v="64"/>
          </reference>
        </references>
      </pivotArea>
    </format>
    <format dxfId="2646">
      <pivotArea dataOnly="0" labelOnly="1" fieldPosition="0">
        <references count="3">
          <reference field="8" count="1" selected="0">
            <x v="15"/>
          </reference>
          <reference field="12" count="1" selected="0">
            <x v="222"/>
          </reference>
          <reference field="41" count="1">
            <x v="2"/>
          </reference>
        </references>
      </pivotArea>
    </format>
    <format dxfId="2645">
      <pivotArea dataOnly="0" labelOnly="1" fieldPosition="0">
        <references count="3">
          <reference field="8" count="1" selected="0">
            <x v="19"/>
          </reference>
          <reference field="12" count="1" selected="0">
            <x v="224"/>
          </reference>
          <reference field="41" count="1">
            <x v="57"/>
          </reference>
        </references>
      </pivotArea>
    </format>
    <format dxfId="2644">
      <pivotArea dataOnly="0" labelOnly="1" fieldPosition="0">
        <references count="3">
          <reference field="8" count="1" selected="0">
            <x v="22"/>
          </reference>
          <reference field="12" count="1" selected="0">
            <x v="197"/>
          </reference>
          <reference field="41" count="1">
            <x v="51"/>
          </reference>
        </references>
      </pivotArea>
    </format>
    <format dxfId="2643">
      <pivotArea dataOnly="0" labelOnly="1" fieldPosition="0">
        <references count="3">
          <reference field="8" count="1" selected="0">
            <x v="23"/>
          </reference>
          <reference field="12" count="1" selected="0">
            <x v="150"/>
          </reference>
          <reference field="41" count="1">
            <x v="43"/>
          </reference>
        </references>
      </pivotArea>
    </format>
    <format dxfId="2642">
      <pivotArea dataOnly="0" labelOnly="1" fieldPosition="0">
        <references count="3">
          <reference field="8" count="1" selected="0">
            <x v="23"/>
          </reference>
          <reference field="12" count="1" selected="0">
            <x v="202"/>
          </reference>
          <reference field="41" count="1">
            <x v="13"/>
          </reference>
        </references>
      </pivotArea>
    </format>
    <format dxfId="2641">
      <pivotArea dataOnly="0" labelOnly="1" fieldPosition="0">
        <references count="3">
          <reference field="8" count="1" selected="0">
            <x v="24"/>
          </reference>
          <reference field="12" count="1" selected="0">
            <x v="33"/>
          </reference>
          <reference field="41" count="1">
            <x v="117"/>
          </reference>
        </references>
      </pivotArea>
    </format>
    <format dxfId="2640">
      <pivotArea dataOnly="0" labelOnly="1" fieldPosition="0">
        <references count="3">
          <reference field="8" count="1" selected="0">
            <x v="24"/>
          </reference>
          <reference field="12" count="1" selected="0">
            <x v="34"/>
          </reference>
          <reference field="41" count="1">
            <x v="2"/>
          </reference>
        </references>
      </pivotArea>
    </format>
    <format dxfId="2639">
      <pivotArea dataOnly="0" labelOnly="1" fieldPosition="0">
        <references count="3">
          <reference field="8" count="1" selected="0">
            <x v="26"/>
          </reference>
          <reference field="12" count="1" selected="0">
            <x v="32"/>
          </reference>
          <reference field="41" count="1">
            <x v="110"/>
          </reference>
        </references>
      </pivotArea>
    </format>
    <format dxfId="2638">
      <pivotArea dataOnly="0" labelOnly="1" fieldPosition="0">
        <references count="3">
          <reference field="8" count="1" selected="0">
            <x v="28"/>
          </reference>
          <reference field="12" count="1" selected="0">
            <x v="44"/>
          </reference>
          <reference field="41" count="1">
            <x v="2"/>
          </reference>
        </references>
      </pivotArea>
    </format>
    <format dxfId="2637">
      <pivotArea dataOnly="0" labelOnly="1" fieldPosition="0">
        <references count="3">
          <reference field="8" count="1" selected="0">
            <x v="33"/>
          </reference>
          <reference field="12" count="1" selected="0">
            <x v="4"/>
          </reference>
          <reference field="41" count="1">
            <x v="52"/>
          </reference>
        </references>
      </pivotArea>
    </format>
    <format dxfId="2636">
      <pivotArea dataOnly="0" labelOnly="1" fieldPosition="0">
        <references count="3">
          <reference field="8" count="1" selected="0">
            <x v="34"/>
          </reference>
          <reference field="12" count="1" selected="0">
            <x v="128"/>
          </reference>
          <reference field="41" count="1">
            <x v="2"/>
          </reference>
        </references>
      </pivotArea>
    </format>
    <format dxfId="2635">
      <pivotArea dataOnly="0" labelOnly="1" fieldPosition="0">
        <references count="3">
          <reference field="8" count="1" selected="0">
            <x v="35"/>
          </reference>
          <reference field="12" count="1" selected="0">
            <x v="81"/>
          </reference>
          <reference field="41" count="1">
            <x v="8"/>
          </reference>
        </references>
      </pivotArea>
    </format>
    <format dxfId="2634">
      <pivotArea dataOnly="0" labelOnly="1" fieldPosition="0">
        <references count="3">
          <reference field="8" count="1" selected="0">
            <x v="35"/>
          </reference>
          <reference field="12" count="1" selected="0">
            <x v="82"/>
          </reference>
          <reference field="41" count="1">
            <x v="77"/>
          </reference>
        </references>
      </pivotArea>
    </format>
    <format dxfId="2633">
      <pivotArea field="1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Tabla dinámica1" cacheId="6" applyNumberFormats="0" applyBorderFormats="0" applyFontFormats="0" applyPatternFormats="0" applyAlignmentFormats="0" applyWidthHeightFormats="1" dataCaption="Valores" updatedVersion="4" minRefreshableVersion="3" useAutoFormatting="1" colGrandTotals="0" itemPrintTitles="1" createdVersion="4" indent="0" compact="0" compactData="0" multipleFieldFilters="0" chartFormat="12">
  <location ref="A20:B37" firstHeaderRow="1" firstDataRow="1" firstDataCol="1" rowPageCount="3" colPageCount="1"/>
  <pivotFields count="52">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dataField="1" compact="0" outline="0" showAll="0" sortType="ascending">
      <items count="39">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6">
        <item x="0"/>
        <item h="1" x="2"/>
        <item h="1" x="1"/>
        <item h="1" x="3"/>
        <item m="1" x="4"/>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7">
        <item h="1" x="2"/>
        <item x="5"/>
        <item x="4"/>
        <item x="3"/>
        <item x="0"/>
        <item x="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9">
        <item x="3"/>
        <item x="1"/>
        <item h="1" x="7"/>
        <item x="6"/>
        <item h="1" x="4"/>
        <item h="1" x="2"/>
        <item h="1" x="0"/>
        <item h="1" x="5"/>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8"/>
  </rowFields>
  <rowItems count="17">
    <i>
      <x v="17"/>
    </i>
    <i>
      <x v="18"/>
    </i>
    <i>
      <x v="8"/>
    </i>
    <i>
      <x v="16"/>
    </i>
    <i>
      <x v="11"/>
    </i>
    <i>
      <x v="36"/>
    </i>
    <i>
      <x v="15"/>
    </i>
    <i>
      <x v="26"/>
    </i>
    <i>
      <x v="25"/>
    </i>
    <i>
      <x v="14"/>
    </i>
    <i>
      <x v="13"/>
    </i>
    <i>
      <x v="21"/>
    </i>
    <i>
      <x v="24"/>
    </i>
    <i>
      <x v="3"/>
    </i>
    <i>
      <x v="35"/>
    </i>
    <i>
      <x v="23"/>
    </i>
    <i t="grand">
      <x/>
    </i>
  </rowItems>
  <colItems count="1">
    <i/>
  </colItems>
  <pageFields count="3">
    <pageField fld="14" hier="-1"/>
    <pageField fld="22" hier="-1"/>
    <pageField fld="46" hier="-1"/>
  </pageFields>
  <dataFields count="1">
    <dataField name="Cuenta de PROCESO" fld="8" subtotal="count" baseField="0" baseItem="0"/>
  </dataFields>
  <chartFormats count="3">
    <chartFormat chart="0"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2300-000001000000}" name="Tabla dinámica2"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chartFormat="8">
  <location ref="H15:I18" firstHeaderRow="1" firstDataRow="1" firstDataCol="1"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5">
        <item x="0"/>
        <item h="1" x="2"/>
        <item h="1" x="1"/>
        <item h="1" x="3"/>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x="4"/>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multipleItemSelectionAllowed="1" showAll="0" defaultSubtotal="0">
      <items count="8">
        <item x="3"/>
        <item x="1"/>
        <item h="1" x="7"/>
        <item x="6"/>
        <item h="1" x="4"/>
        <item h="1" x="2"/>
        <item h="1" x="0"/>
        <item h="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6"/>
  </rowFields>
  <rowItems count="3">
    <i>
      <x/>
    </i>
    <i>
      <x v="1"/>
    </i>
    <i>
      <x v="3"/>
    </i>
  </rowItems>
  <colItems count="1">
    <i/>
  </colItems>
  <pageFields count="2">
    <pageField fld="14" hier="-1"/>
    <pageField fld="22" hier="-1"/>
  </pageFields>
  <dataFields count="1">
    <dataField name="Cuenta de DESEMPEÑO CUMPLIMIENTO 2" fld="46" subtotal="count" baseField="0" baseItem="0"/>
  </dataField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6" count="1" selected="0">
            <x v="1"/>
          </reference>
        </references>
      </pivotArea>
    </chartFormat>
    <chartFormat chart="0" format="2">
      <pivotArea type="data" outline="0" fieldPosition="0">
        <references count="2">
          <reference field="4294967294" count="1" selected="0">
            <x v="0"/>
          </reference>
          <reference field="46" count="1" selected="0">
            <x v="0"/>
          </reference>
        </references>
      </pivotArea>
    </chartFormat>
    <chartFormat chart="5" format="3" series="1">
      <pivotArea type="data" outline="0" fieldPosition="0">
        <references count="1">
          <reference field="4294967294" count="1" selected="0">
            <x v="0"/>
          </reference>
        </references>
      </pivotArea>
    </chartFormat>
    <chartFormat chart="5" format="4">
      <pivotArea type="data" outline="0" fieldPosition="0">
        <references count="2">
          <reference field="4294967294" count="1" selected="0">
            <x v="0"/>
          </reference>
          <reference field="46" count="1" selected="0">
            <x v="0"/>
          </reference>
        </references>
      </pivotArea>
    </chartFormat>
    <chartFormat chart="5" format="5">
      <pivotArea type="data" outline="0" fieldPosition="0">
        <references count="2">
          <reference field="4294967294" count="1" selected="0">
            <x v="0"/>
          </reference>
          <reference field="4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Tabla dinámica1" cacheId="6"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location ref="A15:E54" firstHeaderRow="1" firstDataRow="1" firstDataCol="5" rowPageCount="2" colPageCount="1"/>
  <pivotFields count="5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8">
        <item x="4"/>
        <item x="24"/>
        <item x="30"/>
        <item x="13"/>
        <item x="5"/>
        <item x="6"/>
        <item x="23"/>
        <item x="3"/>
        <item x="7"/>
        <item x="22"/>
        <item x="21"/>
        <item x="19"/>
        <item x="18"/>
        <item x="17"/>
        <item x="0"/>
        <item x="27"/>
        <item x="35"/>
        <item x="28"/>
        <item x="32"/>
        <item x="33"/>
        <item x="34"/>
        <item x="9"/>
        <item x="1"/>
        <item x="25"/>
        <item x="29"/>
        <item x="15"/>
        <item x="26"/>
        <item x="31"/>
        <item x="8"/>
        <item x="14"/>
        <item x="10"/>
        <item x="36"/>
        <item m="1" x="37"/>
        <item x="2"/>
        <item x="12"/>
        <item x="11"/>
        <item x="16"/>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6">
        <item x="50"/>
        <item x="51"/>
        <item x="52"/>
        <item x="53"/>
        <item x="27"/>
        <item x="28"/>
        <item x="29"/>
        <item x="30"/>
        <item x="31"/>
        <item x="32"/>
        <item x="33"/>
        <item x="34"/>
        <item x="35"/>
        <item x="36"/>
        <item x="135"/>
        <item x="136"/>
        <item x="137"/>
        <item x="138"/>
        <item x="139"/>
        <item x="140"/>
        <item x="141"/>
        <item x="142"/>
        <item x="143"/>
        <item x="144"/>
        <item x="145"/>
        <item x="146"/>
        <item x="147"/>
        <item x="148"/>
        <item x="149"/>
        <item x="150"/>
        <item x="151"/>
        <item x="152"/>
        <item x="153"/>
        <item x="154"/>
        <item x="155"/>
        <item x="126"/>
        <item x="127"/>
        <item x="128"/>
        <item x="129"/>
        <item x="130"/>
        <item x="131"/>
        <item x="132"/>
        <item x="133"/>
        <item x="134"/>
        <item x="119"/>
        <item x="120"/>
        <item x="121"/>
        <item x="122"/>
        <item x="123"/>
        <item x="124"/>
        <item x="125"/>
        <item x="159"/>
        <item x="160"/>
        <item x="161"/>
        <item x="162"/>
        <item x="163"/>
        <item x="164"/>
        <item x="165"/>
        <item x="166"/>
        <item x="167"/>
        <item x="168"/>
        <item x="169"/>
        <item x="170"/>
        <item x="171"/>
        <item x="172"/>
        <item x="173"/>
        <item x="174"/>
        <item x="175"/>
        <item x="176"/>
        <item x="179"/>
        <item x="177"/>
        <item x="178"/>
        <item x="16"/>
        <item x="17"/>
        <item x="18"/>
        <item x="19"/>
        <item x="20"/>
        <item x="21"/>
        <item x="197"/>
        <item x="198"/>
        <item x="199"/>
        <item x="156"/>
        <item x="157"/>
        <item x="158"/>
        <item x="183"/>
        <item x="184"/>
        <item x="185"/>
        <item x="186"/>
        <item x="187"/>
        <item x="188"/>
        <item x="189"/>
        <item x="190"/>
        <item x="191"/>
        <item x="192"/>
        <item x="193"/>
        <item x="194"/>
        <item x="195"/>
        <item x="196"/>
        <item x="180"/>
        <item x="181"/>
        <item x="182"/>
        <item x="39"/>
        <item x="40"/>
        <item x="41"/>
        <item x="42"/>
        <item x="43"/>
        <item x="44"/>
        <item x="45"/>
        <item x="46"/>
        <item x="25"/>
        <item x="26"/>
        <item x="47"/>
        <item x="48"/>
        <item x="49"/>
        <item x="75"/>
        <item x="76"/>
        <item x="77"/>
        <item x="54"/>
        <item x="55"/>
        <item x="37"/>
        <item x="38"/>
        <item x="78"/>
        <item x="79"/>
        <item x="109"/>
        <item x="110"/>
        <item x="111"/>
        <item x="112"/>
        <item x="113"/>
        <item x="114"/>
        <item x="115"/>
        <item x="116"/>
        <item x="117"/>
        <item x="118"/>
        <item x="203"/>
        <item x="204"/>
        <item x="216"/>
        <item x="217"/>
        <item x="218"/>
        <item x="219"/>
        <item x="220"/>
        <item x="221"/>
        <item x="222"/>
        <item x="223"/>
        <item x="224"/>
        <item x="225"/>
        <item x="205"/>
        <item x="206"/>
        <item x="207"/>
        <item x="208"/>
        <item x="209"/>
        <item m="1" x="235"/>
        <item m="1" x="233"/>
        <item m="1" x="231"/>
        <item m="1" x="230"/>
        <item m="1" x="234"/>
        <item m="1" x="232"/>
        <item x="100"/>
        <item x="101"/>
        <item x="102"/>
        <item x="103"/>
        <item x="104"/>
        <item x="105"/>
        <item x="106"/>
        <item x="107"/>
        <item x="108"/>
        <item x="226"/>
        <item x="227"/>
        <item x="228"/>
        <item x="229"/>
        <item x="56"/>
        <item x="58"/>
        <item x="59"/>
        <item x="60"/>
        <item x="61"/>
        <item x="57"/>
        <item x="62"/>
        <item x="63"/>
        <item x="64"/>
        <item x="65"/>
        <item x="22"/>
        <item x="23"/>
        <item x="24"/>
        <item x="66"/>
        <item x="67"/>
        <item x="68"/>
        <item x="69"/>
        <item x="70"/>
        <item x="71"/>
        <item x="72"/>
        <item x="73"/>
        <item x="74"/>
        <item x="80"/>
        <item x="81"/>
        <item x="82"/>
        <item x="83"/>
        <item x="84"/>
        <item x="85"/>
        <item x="86"/>
        <item x="87"/>
        <item x="88"/>
        <item x="89"/>
        <item x="90"/>
        <item x="91"/>
        <item x="92"/>
        <item x="93"/>
        <item x="0"/>
        <item x="1"/>
        <item x="2"/>
        <item x="3"/>
        <item x="4"/>
        <item x="5"/>
        <item x="6"/>
        <item x="7"/>
        <item x="8"/>
        <item x="9"/>
        <item x="10"/>
        <item x="11"/>
        <item x="12"/>
        <item x="13"/>
        <item x="14"/>
        <item x="15"/>
        <item x="210"/>
        <item x="211"/>
        <item x="212"/>
        <item x="213"/>
        <item x="214"/>
        <item x="215"/>
        <item x="200"/>
        <item x="201"/>
        <item x="202"/>
        <item x="94"/>
        <item x="95"/>
        <item x="96"/>
        <item x="97"/>
        <item x="98"/>
        <item x="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5">
        <item x="0"/>
        <item h="1" x="2"/>
        <item h="1" x="1"/>
        <item h="1" x="3"/>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h="1" x="2"/>
        <item x="5"/>
        <item x="4"/>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9">
        <item x="52"/>
        <item x="12"/>
        <item x="31"/>
        <item x="20"/>
        <item x="45"/>
        <item x="2"/>
        <item x="58"/>
        <item x="1"/>
        <item x="42"/>
        <item x="51"/>
        <item x="23"/>
        <item x="56"/>
        <item x="29"/>
        <item x="27"/>
        <item x="43"/>
        <item x="0"/>
        <item x="21"/>
        <item x="25"/>
        <item x="28"/>
        <item x="7"/>
        <item x="11"/>
        <item x="6"/>
        <item x="48"/>
        <item x="30"/>
        <item x="47"/>
        <item x="18"/>
        <item x="26"/>
        <item x="17"/>
        <item x="54"/>
        <item x="15"/>
        <item x="3"/>
        <item x="16"/>
        <item x="4"/>
        <item x="40"/>
        <item x="14"/>
        <item x="5"/>
        <item x="35"/>
        <item x="50"/>
        <item x="49"/>
        <item x="57"/>
        <item x="46"/>
        <item x="13"/>
        <item x="44"/>
        <item x="39"/>
        <item x="33"/>
        <item x="37"/>
        <item x="22"/>
        <item x="10"/>
        <item x="24"/>
        <item x="36"/>
        <item x="34"/>
        <item x="55"/>
        <item x="53"/>
        <item x="32"/>
        <item x="19"/>
        <item x="38"/>
        <item x="41"/>
        <item x="9"/>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1">
        <item x="112"/>
        <item x="7"/>
        <item x="33"/>
        <item x="101"/>
        <item x="72"/>
        <item x="42"/>
        <item x="45"/>
        <item x="129"/>
        <item x="88"/>
        <item x="123"/>
        <item x="40"/>
        <item x="99"/>
        <item x="35"/>
        <item x="98"/>
        <item x="96"/>
        <item x="93"/>
        <item x="49"/>
        <item x="41"/>
        <item x="140"/>
        <item x="55"/>
        <item x="95"/>
        <item x="102"/>
        <item x="122"/>
        <item x="86"/>
        <item x="50"/>
        <item x="92"/>
        <item x="97"/>
        <item x="10"/>
        <item x="51"/>
        <item x="34"/>
        <item x="36"/>
        <item x="53"/>
        <item x="29"/>
        <item x="69"/>
        <item x="52"/>
        <item x="9"/>
        <item x="58"/>
        <item x="67"/>
        <item x="90"/>
        <item x="71"/>
        <item x="111"/>
        <item x="60"/>
        <item x="2"/>
        <item x="20"/>
        <item x="125"/>
        <item x="94"/>
        <item x="89"/>
        <item x="6"/>
        <item x="64"/>
        <item x="32"/>
        <item x="15"/>
        <item x="25"/>
        <item x="124"/>
        <item x="16"/>
        <item x="39"/>
        <item x="21"/>
        <item x="28"/>
        <item x="137"/>
        <item x="14"/>
        <item x="118"/>
        <item x="128"/>
        <item x="37"/>
        <item x="22"/>
        <item x="105"/>
        <item x="13"/>
        <item x="62"/>
        <item x="100"/>
        <item x="59"/>
        <item x="23"/>
        <item x="76"/>
        <item x="79"/>
        <item x="80"/>
        <item x="31"/>
        <item x="30"/>
        <item x="12"/>
        <item x="11"/>
        <item x="27"/>
        <item x="82"/>
        <item x="75"/>
        <item x="18"/>
        <item x="87"/>
        <item x="103"/>
        <item x="43"/>
        <item x="127"/>
        <item x="4"/>
        <item x="26"/>
        <item x="104"/>
        <item x="91"/>
        <item x="138"/>
        <item x="121"/>
        <item x="134"/>
        <item x="57"/>
        <item x="85"/>
        <item x="119"/>
        <item x="38"/>
        <item x="132"/>
        <item x="44"/>
        <item x="73"/>
        <item x="120"/>
        <item x="77"/>
        <item x="61"/>
        <item x="54"/>
        <item x="106"/>
        <item x="108"/>
        <item x="135"/>
        <item x="115"/>
        <item x="110"/>
        <item x="114"/>
        <item x="117"/>
        <item x="136"/>
        <item x="70"/>
        <item x="17"/>
        <item x="24"/>
        <item x="3"/>
        <item x="74"/>
        <item x="139"/>
        <item x="63"/>
        <item x="56"/>
        <item x="8"/>
        <item x="5"/>
        <item x="133"/>
        <item x="0"/>
        <item x="78"/>
        <item x="1"/>
        <item x="126"/>
        <item x="116"/>
        <item x="130"/>
        <item x="131"/>
        <item x="107"/>
        <item x="109"/>
        <item x="113"/>
        <item x="81"/>
        <item x="83"/>
        <item x="84"/>
        <item x="19"/>
        <item x="46"/>
        <item x="47"/>
        <item x="48"/>
        <item x="65"/>
        <item x="66"/>
        <item x="6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8">
        <item x="3"/>
        <item x="1"/>
        <item h="1" x="7"/>
        <item x="6"/>
        <item h="1" x="4"/>
        <item h="1" x="2"/>
        <item h="1" x="0"/>
        <item h="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8"/>
    <field x="11"/>
    <field x="24"/>
    <field x="41"/>
    <field x="46"/>
  </rowFields>
  <rowItems count="39">
    <i>
      <x v="3"/>
      <x v="182"/>
      <x v="35"/>
      <x v="16"/>
      <x v="1"/>
    </i>
    <i r="1">
      <x v="184"/>
      <x v="35"/>
      <x v="24"/>
      <x/>
    </i>
    <i r="1">
      <x v="185"/>
      <x v="35"/>
      <x v="28"/>
      <x v="3"/>
    </i>
    <i r="1">
      <x v="189"/>
      <x v="35"/>
      <x v="16"/>
      <x v="1"/>
    </i>
    <i>
      <x v="8"/>
      <x v="102"/>
      <x v="3"/>
      <x v="2"/>
      <x v="1"/>
    </i>
    <i>
      <x v="11"/>
      <x v="161"/>
      <x v="12"/>
      <x v="2"/>
      <x v="1"/>
    </i>
    <i>
      <x v="13"/>
      <x v="231"/>
      <x v="35"/>
      <x v="138"/>
      <x v="1"/>
    </i>
    <i r="1">
      <x v="232"/>
      <x v="35"/>
      <x v="139"/>
      <x v="3"/>
    </i>
    <i>
      <x v="14"/>
      <x v="214"/>
      <x v="7"/>
      <x v="1"/>
      <x v="1"/>
    </i>
    <i r="1">
      <x v="217"/>
      <x v="30"/>
      <x v="27"/>
      <x/>
    </i>
    <i>
      <x v="15"/>
      <x v="51"/>
      <x v="40"/>
      <x v="21"/>
      <x/>
    </i>
    <i>
      <x v="16"/>
      <x v="140"/>
      <x v="35"/>
      <x v="18"/>
      <x/>
    </i>
    <i>
      <x v="17"/>
      <x v="100"/>
      <x v="9"/>
      <x/>
      <x v="1"/>
    </i>
    <i>
      <x v="18"/>
      <x v="134"/>
      <x v="11"/>
      <x v="2"/>
      <x v="1"/>
    </i>
    <i>
      <x v="21"/>
      <x/>
      <x v="35"/>
      <x v="29"/>
      <x v="3"/>
    </i>
    <i r="1">
      <x v="1"/>
      <x v="35"/>
      <x v="12"/>
      <x v="1"/>
    </i>
    <i r="1">
      <x v="2"/>
      <x v="35"/>
      <x v="30"/>
      <x v="3"/>
    </i>
    <i>
      <x v="23"/>
      <x v="17"/>
      <x v="18"/>
      <x v="23"/>
      <x/>
    </i>
    <i r="1">
      <x v="19"/>
      <x v="18"/>
      <x v="8"/>
      <x v="1"/>
    </i>
    <i r="1">
      <x v="23"/>
      <x v="23"/>
      <x v="25"/>
      <x/>
    </i>
    <i r="1">
      <x v="24"/>
      <x v="35"/>
      <x v="15"/>
      <x v="1"/>
    </i>
    <i r="1">
      <x v="27"/>
      <x v="14"/>
      <x v="20"/>
      <x/>
    </i>
    <i r="1">
      <x v="28"/>
      <x v="35"/>
      <x v="14"/>
      <x v="1"/>
    </i>
    <i r="1">
      <x v="29"/>
      <x v="14"/>
      <x v="26"/>
      <x/>
    </i>
    <i r="1">
      <x v="30"/>
      <x v="26"/>
      <x v="13"/>
      <x v="1"/>
    </i>
    <i r="1">
      <x v="31"/>
      <x v="18"/>
      <x v="2"/>
      <x v="1"/>
    </i>
    <i r="1">
      <x v="32"/>
      <x v="35"/>
      <x v="11"/>
      <x v="1"/>
    </i>
    <i r="1">
      <x v="33"/>
      <x v="14"/>
      <x v="2"/>
      <x v="1"/>
    </i>
    <i r="1">
      <x v="34"/>
      <x v="14"/>
      <x v="2"/>
      <x v="1"/>
    </i>
    <i>
      <x v="24"/>
      <x v="87"/>
      <x/>
      <x v="2"/>
      <x v="1"/>
    </i>
    <i r="1">
      <x v="96"/>
      <x v="35"/>
      <x v="22"/>
      <x/>
    </i>
    <i r="1">
      <x v="97"/>
      <x v="37"/>
      <x v="9"/>
      <x v="1"/>
    </i>
    <i>
      <x v="25"/>
      <x v="121"/>
      <x v="18"/>
      <x v="19"/>
      <x/>
    </i>
    <i>
      <x v="26"/>
      <x v="83"/>
      <x v="4"/>
      <x v="3"/>
      <x v="1"/>
    </i>
    <i>
      <x v="35"/>
      <x v="169"/>
      <x v="46"/>
      <x v="10"/>
      <x v="1"/>
    </i>
    <i r="1">
      <x v="170"/>
      <x v="10"/>
      <x v="5"/>
      <x v="1"/>
    </i>
    <i r="1">
      <x v="173"/>
      <x v="15"/>
      <x v="6"/>
      <x v="1"/>
    </i>
    <i r="1">
      <x v="174"/>
      <x v="19"/>
      <x v="17"/>
      <x/>
    </i>
    <i>
      <x v="36"/>
      <x v="194"/>
      <x v="15"/>
      <x v="2"/>
      <x v="1"/>
    </i>
  </rowItems>
  <colItems count="1">
    <i/>
  </colItems>
  <pageFields count="2">
    <pageField fld="14" hier="-1"/>
    <pageField fld="22" hier="-1"/>
  </pageFields>
  <formats count="36">
    <format dxfId="2632">
      <pivotArea dataOnly="0" labelOnly="1" outline="0" fieldPosition="0">
        <references count="4">
          <reference field="8" count="1" selected="0">
            <x v="3"/>
          </reference>
          <reference field="11" count="1" selected="0">
            <x v="182"/>
          </reference>
          <reference field="24" count="1" selected="0">
            <x v="35"/>
          </reference>
          <reference field="41" count="1">
            <x v="16"/>
          </reference>
        </references>
      </pivotArea>
    </format>
    <format dxfId="2631">
      <pivotArea dataOnly="0" labelOnly="1" outline="0" fieldPosition="0">
        <references count="4">
          <reference field="8" count="1" selected="0">
            <x v="3"/>
          </reference>
          <reference field="11" count="1" selected="0">
            <x v="184"/>
          </reference>
          <reference field="24" count="1" selected="0">
            <x v="35"/>
          </reference>
          <reference field="41" count="1">
            <x v="24"/>
          </reference>
        </references>
      </pivotArea>
    </format>
    <format dxfId="2630">
      <pivotArea dataOnly="0" labelOnly="1" outline="0" fieldPosition="0">
        <references count="4">
          <reference field="8" count="1" selected="0">
            <x v="3"/>
          </reference>
          <reference field="11" count="1" selected="0">
            <x v="185"/>
          </reference>
          <reference field="24" count="1" selected="0">
            <x v="35"/>
          </reference>
          <reference field="41" count="1">
            <x v="28"/>
          </reference>
        </references>
      </pivotArea>
    </format>
    <format dxfId="2629">
      <pivotArea dataOnly="0" labelOnly="1" outline="0" fieldPosition="0">
        <references count="4">
          <reference field="8" count="1" selected="0">
            <x v="3"/>
          </reference>
          <reference field="11" count="1" selected="0">
            <x v="189"/>
          </reference>
          <reference field="24" count="1" selected="0">
            <x v="35"/>
          </reference>
          <reference field="41" count="1">
            <x v="16"/>
          </reference>
        </references>
      </pivotArea>
    </format>
    <format dxfId="2628">
      <pivotArea dataOnly="0" labelOnly="1" outline="0" fieldPosition="0">
        <references count="4">
          <reference field="8" count="1" selected="0">
            <x v="8"/>
          </reference>
          <reference field="11" count="1" selected="0">
            <x v="102"/>
          </reference>
          <reference field="24" count="1" selected="0">
            <x v="3"/>
          </reference>
          <reference field="41" count="1">
            <x v="2"/>
          </reference>
        </references>
      </pivotArea>
    </format>
    <format dxfId="2627">
      <pivotArea dataOnly="0" labelOnly="1" outline="0" fieldPosition="0">
        <references count="4">
          <reference field="8" count="1" selected="0">
            <x v="13"/>
          </reference>
          <reference field="11" count="1" selected="0">
            <x v="231"/>
          </reference>
          <reference field="24" count="1" selected="0">
            <x v="35"/>
          </reference>
          <reference field="41" count="1">
            <x v="138"/>
          </reference>
        </references>
      </pivotArea>
    </format>
    <format dxfId="2626">
      <pivotArea dataOnly="0" labelOnly="1" outline="0" fieldPosition="0">
        <references count="4">
          <reference field="8" count="1" selected="0">
            <x v="13"/>
          </reference>
          <reference field="11" count="1" selected="0">
            <x v="232"/>
          </reference>
          <reference field="24" count="1" selected="0">
            <x v="35"/>
          </reference>
          <reference field="41" count="1">
            <x v="139"/>
          </reference>
        </references>
      </pivotArea>
    </format>
    <format dxfId="2625">
      <pivotArea dataOnly="0" labelOnly="1" outline="0" fieldPosition="0">
        <references count="4">
          <reference field="8" count="1" selected="0">
            <x v="14"/>
          </reference>
          <reference field="11" count="1" selected="0">
            <x v="214"/>
          </reference>
          <reference field="24" count="1" selected="0">
            <x v="7"/>
          </reference>
          <reference field="41" count="1">
            <x v="1"/>
          </reference>
        </references>
      </pivotArea>
    </format>
    <format dxfId="2624">
      <pivotArea dataOnly="0" labelOnly="1" outline="0" fieldPosition="0">
        <references count="4">
          <reference field="8" count="1" selected="0">
            <x v="14"/>
          </reference>
          <reference field="11" count="1" selected="0">
            <x v="217"/>
          </reference>
          <reference field="24" count="1" selected="0">
            <x v="30"/>
          </reference>
          <reference field="41" count="1">
            <x v="27"/>
          </reference>
        </references>
      </pivotArea>
    </format>
    <format dxfId="2623">
      <pivotArea dataOnly="0" labelOnly="1" outline="0" fieldPosition="0">
        <references count="4">
          <reference field="8" count="1" selected="0">
            <x v="15"/>
          </reference>
          <reference field="11" count="1" selected="0">
            <x v="51"/>
          </reference>
          <reference field="24" count="1" selected="0">
            <x v="40"/>
          </reference>
          <reference field="41" count="1">
            <x v="21"/>
          </reference>
        </references>
      </pivotArea>
    </format>
    <format dxfId="2622">
      <pivotArea dataOnly="0" labelOnly="1" outline="0" fieldPosition="0">
        <references count="4">
          <reference field="8" count="1" selected="0">
            <x v="16"/>
          </reference>
          <reference field="11" count="1" selected="0">
            <x v="140"/>
          </reference>
          <reference field="24" count="1" selected="0">
            <x v="35"/>
          </reference>
          <reference field="41" count="1">
            <x v="18"/>
          </reference>
        </references>
      </pivotArea>
    </format>
    <format dxfId="2621">
      <pivotArea dataOnly="0" labelOnly="1" outline="0" fieldPosition="0">
        <references count="4">
          <reference field="8" count="1" selected="0">
            <x v="17"/>
          </reference>
          <reference field="11" count="1" selected="0">
            <x v="100"/>
          </reference>
          <reference field="24" count="1" selected="0">
            <x v="9"/>
          </reference>
          <reference field="41" count="1">
            <x v="0"/>
          </reference>
        </references>
      </pivotArea>
    </format>
    <format dxfId="2620">
      <pivotArea dataOnly="0" labelOnly="1" outline="0" fieldPosition="0">
        <references count="4">
          <reference field="8" count="1" selected="0">
            <x v="18"/>
          </reference>
          <reference field="11" count="1" selected="0">
            <x v="134"/>
          </reference>
          <reference field="24" count="1" selected="0">
            <x v="11"/>
          </reference>
          <reference field="41" count="1">
            <x v="2"/>
          </reference>
        </references>
      </pivotArea>
    </format>
    <format dxfId="2619">
      <pivotArea dataOnly="0" labelOnly="1" outline="0" fieldPosition="0">
        <references count="4">
          <reference field="8" count="1" selected="0">
            <x v="21"/>
          </reference>
          <reference field="11" count="1" selected="0">
            <x v="0"/>
          </reference>
          <reference field="24" count="1" selected="0">
            <x v="35"/>
          </reference>
          <reference field="41" count="1">
            <x v="29"/>
          </reference>
        </references>
      </pivotArea>
    </format>
    <format dxfId="2618">
      <pivotArea dataOnly="0" labelOnly="1" outline="0" fieldPosition="0">
        <references count="4">
          <reference field="8" count="1" selected="0">
            <x v="21"/>
          </reference>
          <reference field="11" count="1" selected="0">
            <x v="1"/>
          </reference>
          <reference field="24" count="1" selected="0">
            <x v="35"/>
          </reference>
          <reference field="41" count="1">
            <x v="12"/>
          </reference>
        </references>
      </pivotArea>
    </format>
    <format dxfId="2617">
      <pivotArea dataOnly="0" labelOnly="1" outline="0" fieldPosition="0">
        <references count="4">
          <reference field="8" count="1" selected="0">
            <x v="21"/>
          </reference>
          <reference field="11" count="1" selected="0">
            <x v="2"/>
          </reference>
          <reference field="24" count="1" selected="0">
            <x v="35"/>
          </reference>
          <reference field="41" count="1">
            <x v="30"/>
          </reference>
        </references>
      </pivotArea>
    </format>
    <format dxfId="2616">
      <pivotArea dataOnly="0" labelOnly="1" outline="0" fieldPosition="0">
        <references count="4">
          <reference field="8" count="1" selected="0">
            <x v="23"/>
          </reference>
          <reference field="11" count="1" selected="0">
            <x v="17"/>
          </reference>
          <reference field="24" count="1" selected="0">
            <x v="18"/>
          </reference>
          <reference field="41" count="1">
            <x v="23"/>
          </reference>
        </references>
      </pivotArea>
    </format>
    <format dxfId="2615">
      <pivotArea dataOnly="0" labelOnly="1" outline="0" fieldPosition="0">
        <references count="4">
          <reference field="8" count="1" selected="0">
            <x v="23"/>
          </reference>
          <reference field="11" count="1" selected="0">
            <x v="19"/>
          </reference>
          <reference field="24" count="1" selected="0">
            <x v="18"/>
          </reference>
          <reference field="41" count="1">
            <x v="8"/>
          </reference>
        </references>
      </pivotArea>
    </format>
    <format dxfId="2614">
      <pivotArea dataOnly="0" labelOnly="1" outline="0" fieldPosition="0">
        <references count="4">
          <reference field="8" count="1" selected="0">
            <x v="23"/>
          </reference>
          <reference field="11" count="1" selected="0">
            <x v="23"/>
          </reference>
          <reference field="24" count="1" selected="0">
            <x v="23"/>
          </reference>
          <reference field="41" count="1">
            <x v="25"/>
          </reference>
        </references>
      </pivotArea>
    </format>
    <format dxfId="2613">
      <pivotArea dataOnly="0" labelOnly="1" outline="0" fieldPosition="0">
        <references count="4">
          <reference field="8" count="1" selected="0">
            <x v="23"/>
          </reference>
          <reference field="11" count="1" selected="0">
            <x v="24"/>
          </reference>
          <reference field="24" count="1" selected="0">
            <x v="35"/>
          </reference>
          <reference field="41" count="1">
            <x v="15"/>
          </reference>
        </references>
      </pivotArea>
    </format>
    <format dxfId="2612">
      <pivotArea dataOnly="0" labelOnly="1" outline="0" fieldPosition="0">
        <references count="4">
          <reference field="8" count="1" selected="0">
            <x v="23"/>
          </reference>
          <reference field="11" count="1" selected="0">
            <x v="27"/>
          </reference>
          <reference field="24" count="1" selected="0">
            <x v="14"/>
          </reference>
          <reference field="41" count="1">
            <x v="20"/>
          </reference>
        </references>
      </pivotArea>
    </format>
    <format dxfId="2611">
      <pivotArea dataOnly="0" labelOnly="1" outline="0" fieldPosition="0">
        <references count="4">
          <reference field="8" count="1" selected="0">
            <x v="23"/>
          </reference>
          <reference field="11" count="1" selected="0">
            <x v="28"/>
          </reference>
          <reference field="24" count="1" selected="0">
            <x v="35"/>
          </reference>
          <reference field="41" count="1">
            <x v="14"/>
          </reference>
        </references>
      </pivotArea>
    </format>
    <format dxfId="2610">
      <pivotArea dataOnly="0" labelOnly="1" outline="0" fieldPosition="0">
        <references count="4">
          <reference field="8" count="1" selected="0">
            <x v="23"/>
          </reference>
          <reference field="11" count="1" selected="0">
            <x v="29"/>
          </reference>
          <reference field="24" count="1" selected="0">
            <x v="14"/>
          </reference>
          <reference field="41" count="1">
            <x v="26"/>
          </reference>
        </references>
      </pivotArea>
    </format>
    <format dxfId="2609">
      <pivotArea dataOnly="0" labelOnly="1" outline="0" fieldPosition="0">
        <references count="4">
          <reference field="8" count="1" selected="0">
            <x v="23"/>
          </reference>
          <reference field="11" count="1" selected="0">
            <x v="30"/>
          </reference>
          <reference field="24" count="1" selected="0">
            <x v="26"/>
          </reference>
          <reference field="41" count="1">
            <x v="13"/>
          </reference>
        </references>
      </pivotArea>
    </format>
    <format dxfId="2608">
      <pivotArea dataOnly="0" labelOnly="1" outline="0" fieldPosition="0">
        <references count="4">
          <reference field="8" count="1" selected="0">
            <x v="23"/>
          </reference>
          <reference field="11" count="1" selected="0">
            <x v="31"/>
          </reference>
          <reference field="24" count="1" selected="0">
            <x v="18"/>
          </reference>
          <reference field="41" count="1">
            <x v="2"/>
          </reference>
        </references>
      </pivotArea>
    </format>
    <format dxfId="2607">
      <pivotArea dataOnly="0" labelOnly="1" outline="0" fieldPosition="0">
        <references count="4">
          <reference field="8" count="1" selected="0">
            <x v="23"/>
          </reference>
          <reference field="11" count="1" selected="0">
            <x v="32"/>
          </reference>
          <reference field="24" count="1" selected="0">
            <x v="35"/>
          </reference>
          <reference field="41" count="1">
            <x v="11"/>
          </reference>
        </references>
      </pivotArea>
    </format>
    <format dxfId="2606">
      <pivotArea dataOnly="0" labelOnly="1" outline="0" fieldPosition="0">
        <references count="4">
          <reference field="8" count="1" selected="0">
            <x v="23"/>
          </reference>
          <reference field="11" count="1" selected="0">
            <x v="33"/>
          </reference>
          <reference field="24" count="1" selected="0">
            <x v="14"/>
          </reference>
          <reference field="41" count="1">
            <x v="2"/>
          </reference>
        </references>
      </pivotArea>
    </format>
    <format dxfId="2605">
      <pivotArea dataOnly="0" labelOnly="1" outline="0" fieldPosition="0">
        <references count="4">
          <reference field="8" count="1" selected="0">
            <x v="24"/>
          </reference>
          <reference field="11" count="1" selected="0">
            <x v="96"/>
          </reference>
          <reference field="24" count="1" selected="0">
            <x v="35"/>
          </reference>
          <reference field="41" count="1">
            <x v="22"/>
          </reference>
        </references>
      </pivotArea>
    </format>
    <format dxfId="2604">
      <pivotArea dataOnly="0" labelOnly="1" outline="0" fieldPosition="0">
        <references count="4">
          <reference field="8" count="1" selected="0">
            <x v="24"/>
          </reference>
          <reference field="11" count="1" selected="0">
            <x v="97"/>
          </reference>
          <reference field="24" count="1" selected="0">
            <x v="37"/>
          </reference>
          <reference field="41" count="1">
            <x v="9"/>
          </reference>
        </references>
      </pivotArea>
    </format>
    <format dxfId="2603">
      <pivotArea dataOnly="0" labelOnly="1" outline="0" fieldPosition="0">
        <references count="4">
          <reference field="8" count="1" selected="0">
            <x v="25"/>
          </reference>
          <reference field="11" count="1" selected="0">
            <x v="121"/>
          </reference>
          <reference field="24" count="1" selected="0">
            <x v="18"/>
          </reference>
          <reference field="41" count="1">
            <x v="19"/>
          </reference>
        </references>
      </pivotArea>
    </format>
    <format dxfId="2602">
      <pivotArea dataOnly="0" labelOnly="1" outline="0" fieldPosition="0">
        <references count="4">
          <reference field="8" count="1" selected="0">
            <x v="26"/>
          </reference>
          <reference field="11" count="1" selected="0">
            <x v="83"/>
          </reference>
          <reference field="24" count="1" selected="0">
            <x v="4"/>
          </reference>
          <reference field="41" count="1">
            <x v="3"/>
          </reference>
        </references>
      </pivotArea>
    </format>
    <format dxfId="2601">
      <pivotArea dataOnly="0" labelOnly="1" outline="0" fieldPosition="0">
        <references count="4">
          <reference field="8" count="1" selected="0">
            <x v="35"/>
          </reference>
          <reference field="11" count="1" selected="0">
            <x v="169"/>
          </reference>
          <reference field="24" count="1" selected="0">
            <x v="46"/>
          </reference>
          <reference field="41" count="1">
            <x v="10"/>
          </reference>
        </references>
      </pivotArea>
    </format>
    <format dxfId="2600">
      <pivotArea dataOnly="0" labelOnly="1" outline="0" fieldPosition="0">
        <references count="4">
          <reference field="8" count="1" selected="0">
            <x v="35"/>
          </reference>
          <reference field="11" count="1" selected="0">
            <x v="170"/>
          </reference>
          <reference field="24" count="1" selected="0">
            <x v="10"/>
          </reference>
          <reference field="41" count="1">
            <x v="5"/>
          </reference>
        </references>
      </pivotArea>
    </format>
    <format dxfId="2599">
      <pivotArea dataOnly="0" labelOnly="1" outline="0" fieldPosition="0">
        <references count="4">
          <reference field="8" count="1" selected="0">
            <x v="35"/>
          </reference>
          <reference field="11" count="1" selected="0">
            <x v="173"/>
          </reference>
          <reference field="24" count="1" selected="0">
            <x v="15"/>
          </reference>
          <reference field="41" count="1">
            <x v="6"/>
          </reference>
        </references>
      </pivotArea>
    </format>
    <format dxfId="2598">
      <pivotArea dataOnly="0" labelOnly="1" outline="0" fieldPosition="0">
        <references count="4">
          <reference field="8" count="1" selected="0">
            <x v="35"/>
          </reference>
          <reference field="11" count="1" selected="0">
            <x v="174"/>
          </reference>
          <reference field="24" count="1" selected="0">
            <x v="19"/>
          </reference>
          <reference field="41" count="1">
            <x v="17"/>
          </reference>
        </references>
      </pivotArea>
    </format>
    <format dxfId="2597">
      <pivotArea dataOnly="0" labelOnly="1" outline="0" fieldPosition="0">
        <references count="4">
          <reference field="8" count="1" selected="0">
            <x v="36"/>
          </reference>
          <reference field="11" count="1" selected="0">
            <x v="194"/>
          </reference>
          <reference field="24" count="1" selected="0">
            <x v="15"/>
          </reference>
          <reference field="41"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1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15.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0.bin"/><Relationship Id="rId1" Type="http://schemas.openxmlformats.org/officeDocument/2006/relationships/pivotTable" Target="../pivotTables/pivotTable1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7.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1.bin"/><Relationship Id="rId1"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2.bin"/><Relationship Id="rId1" Type="http://schemas.openxmlformats.org/officeDocument/2006/relationships/pivotTable" Target="../pivotTables/pivotTable1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4.bin"/><Relationship Id="rId1" Type="http://schemas.openxmlformats.org/officeDocument/2006/relationships/pivotTable" Target="../pivotTables/pivotTable2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7.bin"/><Relationship Id="rId1" Type="http://schemas.openxmlformats.org/officeDocument/2006/relationships/pivotTable" Target="../pivotTables/pivotTable22.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8.bin"/><Relationship Id="rId1" Type="http://schemas.openxmlformats.org/officeDocument/2006/relationships/pivotTable" Target="../pivotTables/pivotTable23.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9.bin"/><Relationship Id="rId1" Type="http://schemas.openxmlformats.org/officeDocument/2006/relationships/pivotTable" Target="../pivotTables/pivotTable24.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0.bin"/><Relationship Id="rId1" Type="http://schemas.openxmlformats.org/officeDocument/2006/relationships/pivotTable" Target="../pivotTables/pivotTable2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1.bin"/><Relationship Id="rId1" Type="http://schemas.openxmlformats.org/officeDocument/2006/relationships/pivotTable" Target="../pivotTables/pivotTable26.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drawing" Target="../drawings/drawing37.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F91"/>
  <sheetViews>
    <sheetView topLeftCell="F1" workbookViewId="0">
      <selection activeCell="K4" sqref="K4:M5"/>
    </sheetView>
  </sheetViews>
  <sheetFormatPr baseColWidth="10" defaultRowHeight="14" x14ac:dyDescent="0.15"/>
  <cols>
    <col min="1" max="1" width="71.1640625" bestFit="1" customWidth="1"/>
    <col min="2" max="2" width="64.5" bestFit="1" customWidth="1"/>
    <col min="3" max="3" width="13.6640625" customWidth="1"/>
    <col min="4" max="4" width="3.83203125" customWidth="1"/>
    <col min="5" max="5" width="63.6640625" customWidth="1"/>
    <col min="6" max="6" width="17.5" bestFit="1" customWidth="1"/>
    <col min="10" max="10" width="16" bestFit="1" customWidth="1"/>
    <col min="11" max="11" width="17.33203125" customWidth="1"/>
    <col min="12" max="12" width="18.33203125" customWidth="1"/>
    <col min="13" max="13" width="14.6640625" customWidth="1"/>
  </cols>
  <sheetData>
    <row r="3" spans="1:6" x14ac:dyDescent="0.15">
      <c r="A3" s="18" t="s">
        <v>12</v>
      </c>
      <c r="B3" s="18" t="s">
        <v>13</v>
      </c>
      <c r="D3" t="s">
        <v>80</v>
      </c>
      <c r="E3" s="663" t="s">
        <v>13</v>
      </c>
      <c r="F3" s="663" t="s">
        <v>12</v>
      </c>
    </row>
    <row r="4" spans="1:6" x14ac:dyDescent="0.15">
      <c r="A4" t="s">
        <v>151</v>
      </c>
      <c r="B4" t="s">
        <v>281</v>
      </c>
      <c r="D4" s="662">
        <v>1</v>
      </c>
      <c r="E4" s="662" t="s">
        <v>281</v>
      </c>
      <c r="F4" s="666" t="s">
        <v>151</v>
      </c>
    </row>
    <row r="5" spans="1:6" x14ac:dyDescent="0.15">
      <c r="A5" t="s">
        <v>151</v>
      </c>
      <c r="B5" t="s">
        <v>665</v>
      </c>
      <c r="D5" s="662">
        <v>2</v>
      </c>
      <c r="E5" s="662" t="s">
        <v>665</v>
      </c>
      <c r="F5" s="666" t="s">
        <v>151</v>
      </c>
    </row>
    <row r="6" spans="1:6" x14ac:dyDescent="0.15">
      <c r="A6" t="s">
        <v>151</v>
      </c>
      <c r="B6" t="s">
        <v>899</v>
      </c>
      <c r="D6" s="662">
        <v>3</v>
      </c>
      <c r="E6" s="662" t="s">
        <v>899</v>
      </c>
      <c r="F6" s="666" t="s">
        <v>151</v>
      </c>
    </row>
    <row r="7" spans="1:6" x14ac:dyDescent="0.15">
      <c r="A7" t="s">
        <v>151</v>
      </c>
      <c r="B7" t="s">
        <v>283</v>
      </c>
      <c r="D7" s="662">
        <v>4</v>
      </c>
      <c r="E7" s="662" t="s">
        <v>283</v>
      </c>
      <c r="F7" s="666" t="s">
        <v>151</v>
      </c>
    </row>
    <row r="8" spans="1:6" x14ac:dyDescent="0.15">
      <c r="A8" t="s">
        <v>151</v>
      </c>
      <c r="B8" t="s">
        <v>160</v>
      </c>
      <c r="D8" s="662">
        <v>5</v>
      </c>
      <c r="E8" s="662" t="s">
        <v>160</v>
      </c>
      <c r="F8" s="666" t="s">
        <v>151</v>
      </c>
    </row>
    <row r="9" spans="1:6" x14ac:dyDescent="0.15">
      <c r="A9" t="s">
        <v>151</v>
      </c>
      <c r="B9" t="s">
        <v>169</v>
      </c>
      <c r="D9" s="662">
        <v>6</v>
      </c>
      <c r="E9" s="662" t="s">
        <v>169</v>
      </c>
      <c r="F9" s="666" t="s">
        <v>151</v>
      </c>
    </row>
    <row r="10" spans="1:6" x14ac:dyDescent="0.15">
      <c r="A10" t="s">
        <v>151</v>
      </c>
      <c r="B10" t="s">
        <v>861</v>
      </c>
      <c r="D10" s="662">
        <v>7</v>
      </c>
      <c r="E10" s="662" t="s">
        <v>861</v>
      </c>
      <c r="F10" s="666" t="s">
        <v>151</v>
      </c>
    </row>
    <row r="11" spans="1:6" x14ac:dyDescent="0.15">
      <c r="A11" t="s">
        <v>151</v>
      </c>
      <c r="B11" t="s">
        <v>351</v>
      </c>
      <c r="D11" s="662">
        <v>8</v>
      </c>
      <c r="E11" s="662" t="s">
        <v>351</v>
      </c>
      <c r="F11" s="666" t="s">
        <v>151</v>
      </c>
    </row>
    <row r="12" spans="1:6" x14ac:dyDescent="0.15">
      <c r="A12" t="s">
        <v>151</v>
      </c>
      <c r="B12" t="s">
        <v>72</v>
      </c>
      <c r="D12" s="662">
        <v>9</v>
      </c>
      <c r="E12" s="662" t="s">
        <v>72</v>
      </c>
      <c r="F12" s="666" t="s">
        <v>151</v>
      </c>
    </row>
    <row r="13" spans="1:6" x14ac:dyDescent="0.15">
      <c r="A13" t="s">
        <v>151</v>
      </c>
      <c r="B13" t="s">
        <v>1024</v>
      </c>
      <c r="D13" s="662">
        <v>10</v>
      </c>
      <c r="E13" s="662" t="s">
        <v>1024</v>
      </c>
      <c r="F13" s="666" t="s">
        <v>151</v>
      </c>
    </row>
    <row r="14" spans="1:6" x14ac:dyDescent="0.15">
      <c r="A14" t="s">
        <v>151</v>
      </c>
      <c r="B14" t="s">
        <v>875</v>
      </c>
      <c r="D14" s="662">
        <v>11</v>
      </c>
      <c r="E14" s="662" t="s">
        <v>875</v>
      </c>
      <c r="F14" s="666" t="s">
        <v>151</v>
      </c>
    </row>
    <row r="15" spans="1:6" x14ac:dyDescent="0.15">
      <c r="A15" t="s">
        <v>151</v>
      </c>
      <c r="B15" t="s">
        <v>179</v>
      </c>
      <c r="D15" s="662">
        <v>12</v>
      </c>
      <c r="E15" s="662" t="s">
        <v>179</v>
      </c>
      <c r="F15" s="667" t="s">
        <v>151</v>
      </c>
    </row>
    <row r="16" spans="1:6" x14ac:dyDescent="0.15">
      <c r="A16" t="s">
        <v>278</v>
      </c>
      <c r="B16" t="s">
        <v>161</v>
      </c>
      <c r="D16">
        <v>13</v>
      </c>
      <c r="E16" t="s">
        <v>161</v>
      </c>
      <c r="F16" s="664" t="s">
        <v>278</v>
      </c>
    </row>
    <row r="17" spans="1:6" x14ac:dyDescent="0.15">
      <c r="A17" t="s">
        <v>278</v>
      </c>
      <c r="B17" t="s">
        <v>288</v>
      </c>
      <c r="D17">
        <v>14</v>
      </c>
      <c r="E17" t="s">
        <v>288</v>
      </c>
      <c r="F17" s="665" t="s">
        <v>278</v>
      </c>
    </row>
    <row r="18" spans="1:6" x14ac:dyDescent="0.15">
      <c r="A18" t="s">
        <v>284</v>
      </c>
      <c r="B18" t="s">
        <v>286</v>
      </c>
      <c r="D18" s="662">
        <v>15</v>
      </c>
      <c r="E18" s="662" t="s">
        <v>286</v>
      </c>
      <c r="F18" s="666" t="s">
        <v>284</v>
      </c>
    </row>
    <row r="19" spans="1:6" x14ac:dyDescent="0.15">
      <c r="A19" t="s">
        <v>284</v>
      </c>
      <c r="B19" t="s">
        <v>178</v>
      </c>
      <c r="D19" s="662">
        <v>16</v>
      </c>
      <c r="E19" s="662" t="s">
        <v>178</v>
      </c>
      <c r="F19" s="666" t="s">
        <v>284</v>
      </c>
    </row>
    <row r="20" spans="1:6" x14ac:dyDescent="0.15">
      <c r="A20" t="s">
        <v>284</v>
      </c>
      <c r="B20" t="s">
        <v>181</v>
      </c>
      <c r="D20" s="662">
        <v>17</v>
      </c>
      <c r="E20" s="662" t="s">
        <v>181</v>
      </c>
      <c r="F20" s="666" t="s">
        <v>284</v>
      </c>
    </row>
    <row r="21" spans="1:6" x14ac:dyDescent="0.15">
      <c r="A21" t="s">
        <v>284</v>
      </c>
      <c r="B21" t="s">
        <v>182</v>
      </c>
      <c r="D21" s="662">
        <v>18</v>
      </c>
      <c r="E21" s="662" t="s">
        <v>182</v>
      </c>
      <c r="F21" s="666" t="s">
        <v>284</v>
      </c>
    </row>
    <row r="22" spans="1:6" x14ac:dyDescent="0.15">
      <c r="A22" t="s">
        <v>284</v>
      </c>
      <c r="B22" t="s">
        <v>183</v>
      </c>
      <c r="D22" s="662">
        <v>19</v>
      </c>
      <c r="E22" s="662" t="s">
        <v>183</v>
      </c>
      <c r="F22" s="667" t="s">
        <v>284</v>
      </c>
    </row>
    <row r="23" spans="1:6" x14ac:dyDescent="0.15">
      <c r="A23" t="s">
        <v>150</v>
      </c>
      <c r="B23" t="s">
        <v>428</v>
      </c>
      <c r="D23" s="662">
        <v>20</v>
      </c>
      <c r="E23" s="662" t="s">
        <v>428</v>
      </c>
      <c r="F23" s="666" t="s">
        <v>150</v>
      </c>
    </row>
    <row r="24" spans="1:6" x14ac:dyDescent="0.15">
      <c r="A24" t="s">
        <v>150</v>
      </c>
      <c r="B24" t="s">
        <v>617</v>
      </c>
      <c r="D24" s="662">
        <v>21</v>
      </c>
      <c r="E24" s="662" t="s">
        <v>617</v>
      </c>
      <c r="F24" s="666" t="s">
        <v>150</v>
      </c>
    </row>
    <row r="25" spans="1:6" x14ac:dyDescent="0.15">
      <c r="A25" t="s">
        <v>150</v>
      </c>
      <c r="B25" t="s">
        <v>164</v>
      </c>
      <c r="D25" s="662">
        <v>22</v>
      </c>
      <c r="E25" s="662" t="s">
        <v>164</v>
      </c>
      <c r="F25" s="666" t="s">
        <v>150</v>
      </c>
    </row>
    <row r="26" spans="1:6" x14ac:dyDescent="0.15">
      <c r="A26" t="s">
        <v>150</v>
      </c>
      <c r="B26" t="s">
        <v>165</v>
      </c>
      <c r="D26" s="662">
        <v>23</v>
      </c>
      <c r="E26" s="662" t="s">
        <v>165</v>
      </c>
      <c r="F26" s="666" t="s">
        <v>150</v>
      </c>
    </row>
    <row r="27" spans="1:6" x14ac:dyDescent="0.15">
      <c r="A27" t="s">
        <v>150</v>
      </c>
      <c r="B27" t="s">
        <v>166</v>
      </c>
      <c r="D27" s="662">
        <v>24</v>
      </c>
      <c r="E27" s="662" t="s">
        <v>166</v>
      </c>
      <c r="F27" s="666" t="s">
        <v>150</v>
      </c>
    </row>
    <row r="28" spans="1:6" x14ac:dyDescent="0.15">
      <c r="A28" t="s">
        <v>150</v>
      </c>
      <c r="B28" t="s">
        <v>167</v>
      </c>
      <c r="D28" s="662">
        <v>25</v>
      </c>
      <c r="E28" s="662" t="s">
        <v>167</v>
      </c>
      <c r="F28" s="666" t="s">
        <v>150</v>
      </c>
    </row>
    <row r="29" spans="1:6" x14ac:dyDescent="0.15">
      <c r="A29" t="s">
        <v>150</v>
      </c>
      <c r="B29" t="s">
        <v>47</v>
      </c>
      <c r="D29" s="662">
        <v>26</v>
      </c>
      <c r="E29" s="662" t="s">
        <v>47</v>
      </c>
      <c r="F29" s="666" t="s">
        <v>150</v>
      </c>
    </row>
    <row r="30" spans="1:6" x14ac:dyDescent="0.15">
      <c r="A30" t="s">
        <v>150</v>
      </c>
      <c r="B30" t="s">
        <v>170</v>
      </c>
      <c r="D30" s="662">
        <v>27</v>
      </c>
      <c r="E30" s="662" t="s">
        <v>170</v>
      </c>
      <c r="F30" s="666" t="s">
        <v>150</v>
      </c>
    </row>
    <row r="31" spans="1:6" x14ac:dyDescent="0.15">
      <c r="A31" t="s">
        <v>150</v>
      </c>
      <c r="B31" t="s">
        <v>936</v>
      </c>
      <c r="D31" s="662">
        <v>28</v>
      </c>
      <c r="E31" s="662" t="s">
        <v>936</v>
      </c>
      <c r="F31" s="666" t="s">
        <v>150</v>
      </c>
    </row>
    <row r="32" spans="1:6" x14ac:dyDescent="0.15">
      <c r="A32" t="s">
        <v>150</v>
      </c>
      <c r="B32" t="s">
        <v>950</v>
      </c>
      <c r="D32" s="662">
        <v>29</v>
      </c>
      <c r="E32" s="662" t="s">
        <v>950</v>
      </c>
      <c r="F32" s="666" t="s">
        <v>150</v>
      </c>
    </row>
    <row r="33" spans="1:6" x14ac:dyDescent="0.15">
      <c r="A33" t="s">
        <v>150</v>
      </c>
      <c r="B33" t="s">
        <v>174</v>
      </c>
      <c r="D33" s="662">
        <v>30</v>
      </c>
      <c r="E33" s="662" t="s">
        <v>174</v>
      </c>
      <c r="F33" s="666" t="s">
        <v>150</v>
      </c>
    </row>
    <row r="34" spans="1:6" x14ac:dyDescent="0.15">
      <c r="A34" t="s">
        <v>150</v>
      </c>
      <c r="B34" t="s">
        <v>180</v>
      </c>
      <c r="D34" s="662">
        <v>31</v>
      </c>
      <c r="E34" s="662" t="s">
        <v>180</v>
      </c>
      <c r="F34" s="666" t="s">
        <v>150</v>
      </c>
    </row>
    <row r="35" spans="1:6" x14ac:dyDescent="0.15">
      <c r="A35" t="s">
        <v>150</v>
      </c>
      <c r="B35" t="s">
        <v>184</v>
      </c>
      <c r="D35" s="662">
        <v>32</v>
      </c>
      <c r="E35" s="662" t="s">
        <v>184</v>
      </c>
      <c r="F35" s="666" t="s">
        <v>150</v>
      </c>
    </row>
    <row r="36" spans="1:6" x14ac:dyDescent="0.15">
      <c r="A36" t="s">
        <v>150</v>
      </c>
      <c r="B36" t="s">
        <v>293</v>
      </c>
      <c r="D36" s="662">
        <v>33</v>
      </c>
      <c r="E36" s="662" t="s">
        <v>293</v>
      </c>
      <c r="F36" s="666" t="s">
        <v>150</v>
      </c>
    </row>
    <row r="37" spans="1:6" x14ac:dyDescent="0.15">
      <c r="A37" t="s">
        <v>150</v>
      </c>
      <c r="B37" t="s">
        <v>407</v>
      </c>
      <c r="D37" s="662">
        <v>34</v>
      </c>
      <c r="E37" s="662" t="s">
        <v>407</v>
      </c>
      <c r="F37" s="666" t="s">
        <v>150</v>
      </c>
    </row>
    <row r="38" spans="1:6" x14ac:dyDescent="0.15">
      <c r="A38" t="s">
        <v>150</v>
      </c>
      <c r="B38" t="s">
        <v>186</v>
      </c>
      <c r="D38" s="662">
        <v>35</v>
      </c>
      <c r="E38" s="662" t="s">
        <v>186</v>
      </c>
      <c r="F38" s="666" t="s">
        <v>150</v>
      </c>
    </row>
    <row r="39" spans="1:6" x14ac:dyDescent="0.15">
      <c r="A39" t="s">
        <v>150</v>
      </c>
      <c r="B39" t="s">
        <v>188</v>
      </c>
      <c r="D39" s="662">
        <v>36</v>
      </c>
      <c r="E39" s="662" t="s">
        <v>188</v>
      </c>
      <c r="F39" s="666" t="s">
        <v>150</v>
      </c>
    </row>
    <row r="40" spans="1:6" x14ac:dyDescent="0.15">
      <c r="A40" t="s">
        <v>150</v>
      </c>
      <c r="B40" t="s">
        <v>189</v>
      </c>
      <c r="D40" s="662">
        <v>37</v>
      </c>
      <c r="E40" s="662" t="s">
        <v>189</v>
      </c>
      <c r="F40" s="667" t="s">
        <v>150</v>
      </c>
    </row>
    <row r="41" spans="1:6" x14ac:dyDescent="0.15">
      <c r="A41" t="s">
        <v>365</v>
      </c>
    </row>
    <row r="43" spans="1:6" x14ac:dyDescent="0.15">
      <c r="D43" s="6" t="s">
        <v>80</v>
      </c>
      <c r="E43" s="6" t="s">
        <v>13</v>
      </c>
      <c r="F43" s="6" t="s">
        <v>12</v>
      </c>
    </row>
    <row r="44" spans="1:6" x14ac:dyDescent="0.15">
      <c r="D44" s="661">
        <v>1</v>
      </c>
      <c r="E44" s="6" t="s">
        <v>286</v>
      </c>
      <c r="F44" s="371" t="s">
        <v>284</v>
      </c>
    </row>
    <row r="45" spans="1:6" x14ac:dyDescent="0.15">
      <c r="D45" s="661">
        <v>2</v>
      </c>
      <c r="E45" s="6" t="s">
        <v>178</v>
      </c>
      <c r="F45" s="371" t="s">
        <v>284</v>
      </c>
    </row>
    <row r="46" spans="1:6" x14ac:dyDescent="0.15">
      <c r="D46" s="661">
        <v>3</v>
      </c>
      <c r="E46" s="6" t="s">
        <v>181</v>
      </c>
      <c r="F46" s="371" t="s">
        <v>284</v>
      </c>
    </row>
    <row r="47" spans="1:6" x14ac:dyDescent="0.15">
      <c r="D47" s="661">
        <v>4</v>
      </c>
      <c r="E47" s="6" t="s">
        <v>182</v>
      </c>
      <c r="F47" s="371" t="s">
        <v>284</v>
      </c>
    </row>
    <row r="48" spans="1:6" x14ac:dyDescent="0.15">
      <c r="D48" s="661">
        <v>5</v>
      </c>
      <c r="E48" s="6" t="s">
        <v>183</v>
      </c>
      <c r="F48" s="371" t="s">
        <v>284</v>
      </c>
    </row>
    <row r="49" spans="4:6" x14ac:dyDescent="0.15">
      <c r="D49" s="67"/>
    </row>
    <row r="50" spans="4:6" x14ac:dyDescent="0.15">
      <c r="D50" s="67"/>
    </row>
    <row r="51" spans="4:6" x14ac:dyDescent="0.15">
      <c r="D51" s="661" t="s">
        <v>80</v>
      </c>
      <c r="E51" s="6" t="s">
        <v>13</v>
      </c>
      <c r="F51" s="6" t="s">
        <v>12</v>
      </c>
    </row>
    <row r="52" spans="4:6" x14ac:dyDescent="0.15">
      <c r="D52" s="661">
        <v>6</v>
      </c>
      <c r="E52" s="6" t="s">
        <v>428</v>
      </c>
      <c r="F52" s="371" t="s">
        <v>150</v>
      </c>
    </row>
    <row r="53" spans="4:6" x14ac:dyDescent="0.15">
      <c r="D53" s="661">
        <v>7</v>
      </c>
      <c r="E53" s="6" t="s">
        <v>617</v>
      </c>
      <c r="F53" s="371" t="s">
        <v>150</v>
      </c>
    </row>
    <row r="54" spans="4:6" x14ac:dyDescent="0.15">
      <c r="D54" s="661">
        <v>8</v>
      </c>
      <c r="E54" s="6" t="s">
        <v>164</v>
      </c>
      <c r="F54" s="371" t="s">
        <v>150</v>
      </c>
    </row>
    <row r="55" spans="4:6" x14ac:dyDescent="0.15">
      <c r="D55" s="661">
        <v>9</v>
      </c>
      <c r="E55" s="6" t="s">
        <v>165</v>
      </c>
      <c r="F55" s="371" t="s">
        <v>150</v>
      </c>
    </row>
    <row r="56" spans="4:6" x14ac:dyDescent="0.15">
      <c r="D56" s="661">
        <v>10</v>
      </c>
      <c r="E56" s="6" t="s">
        <v>166</v>
      </c>
      <c r="F56" s="371" t="s">
        <v>150</v>
      </c>
    </row>
    <row r="57" spans="4:6" x14ac:dyDescent="0.15">
      <c r="D57" s="661">
        <v>11</v>
      </c>
      <c r="E57" s="6" t="s">
        <v>167</v>
      </c>
      <c r="F57" s="371" t="s">
        <v>150</v>
      </c>
    </row>
    <row r="58" spans="4:6" x14ac:dyDescent="0.15">
      <c r="D58" s="661">
        <v>12</v>
      </c>
      <c r="E58" s="6" t="s">
        <v>47</v>
      </c>
      <c r="F58" s="371" t="s">
        <v>150</v>
      </c>
    </row>
    <row r="59" spans="4:6" x14ac:dyDescent="0.15">
      <c r="D59" s="661">
        <v>13</v>
      </c>
      <c r="E59" s="6" t="s">
        <v>170</v>
      </c>
      <c r="F59" s="371" t="s">
        <v>150</v>
      </c>
    </row>
    <row r="60" spans="4:6" x14ac:dyDescent="0.15">
      <c r="D60" s="661">
        <v>14</v>
      </c>
      <c r="E60" s="6" t="s">
        <v>936</v>
      </c>
      <c r="F60" s="371" t="s">
        <v>150</v>
      </c>
    </row>
    <row r="61" spans="4:6" x14ac:dyDescent="0.15">
      <c r="D61" s="661">
        <v>15</v>
      </c>
      <c r="E61" s="6" t="s">
        <v>950</v>
      </c>
      <c r="F61" s="371" t="s">
        <v>150</v>
      </c>
    </row>
    <row r="62" spans="4:6" x14ac:dyDescent="0.15">
      <c r="D62" s="661">
        <v>16</v>
      </c>
      <c r="E62" s="6" t="s">
        <v>174</v>
      </c>
      <c r="F62" s="371" t="s">
        <v>150</v>
      </c>
    </row>
    <row r="63" spans="4:6" x14ac:dyDescent="0.15">
      <c r="D63" s="661">
        <v>17</v>
      </c>
      <c r="E63" s="6" t="s">
        <v>180</v>
      </c>
      <c r="F63" s="371" t="s">
        <v>150</v>
      </c>
    </row>
    <row r="64" spans="4:6" x14ac:dyDescent="0.15">
      <c r="D64" s="661">
        <v>18</v>
      </c>
      <c r="E64" s="6" t="s">
        <v>184</v>
      </c>
      <c r="F64" s="371" t="s">
        <v>150</v>
      </c>
    </row>
    <row r="65" spans="4:6" x14ac:dyDescent="0.15">
      <c r="D65" s="661">
        <v>19</v>
      </c>
      <c r="E65" s="6" t="s">
        <v>293</v>
      </c>
      <c r="F65" s="371" t="s">
        <v>150</v>
      </c>
    </row>
    <row r="66" spans="4:6" x14ac:dyDescent="0.15">
      <c r="D66" s="661">
        <v>20</v>
      </c>
      <c r="E66" s="6" t="s">
        <v>407</v>
      </c>
      <c r="F66" s="371" t="s">
        <v>150</v>
      </c>
    </row>
    <row r="67" spans="4:6" x14ac:dyDescent="0.15">
      <c r="D67" s="661">
        <v>21</v>
      </c>
      <c r="E67" s="6" t="s">
        <v>186</v>
      </c>
      <c r="F67" s="371" t="s">
        <v>150</v>
      </c>
    </row>
    <row r="68" spans="4:6" x14ac:dyDescent="0.15">
      <c r="D68" s="661">
        <v>22</v>
      </c>
      <c r="E68" s="6" t="s">
        <v>188</v>
      </c>
      <c r="F68" s="371" t="s">
        <v>150</v>
      </c>
    </row>
    <row r="69" spans="4:6" x14ac:dyDescent="0.15">
      <c r="D69" s="661">
        <v>23</v>
      </c>
      <c r="E69" s="6" t="s">
        <v>189</v>
      </c>
      <c r="F69" s="371" t="s">
        <v>150</v>
      </c>
    </row>
    <row r="70" spans="4:6" x14ac:dyDescent="0.15">
      <c r="D70" s="67"/>
    </row>
    <row r="71" spans="4:6" x14ac:dyDescent="0.15">
      <c r="D71" s="67"/>
    </row>
    <row r="72" spans="4:6" x14ac:dyDescent="0.15">
      <c r="D72" s="661" t="s">
        <v>80</v>
      </c>
      <c r="E72" s="661" t="s">
        <v>13</v>
      </c>
      <c r="F72" s="6" t="s">
        <v>12</v>
      </c>
    </row>
    <row r="73" spans="4:6" x14ac:dyDescent="0.15">
      <c r="D73" s="661">
        <v>24</v>
      </c>
      <c r="E73" s="6" t="s">
        <v>281</v>
      </c>
      <c r="F73" s="371" t="s">
        <v>151</v>
      </c>
    </row>
    <row r="74" spans="4:6" x14ac:dyDescent="0.15">
      <c r="D74" s="661">
        <v>25</v>
      </c>
      <c r="E74" s="6" t="s">
        <v>665</v>
      </c>
      <c r="F74" s="371" t="s">
        <v>151</v>
      </c>
    </row>
    <row r="75" spans="4:6" x14ac:dyDescent="0.15">
      <c r="D75" s="661">
        <v>26</v>
      </c>
      <c r="E75" s="6" t="s">
        <v>899</v>
      </c>
      <c r="F75" s="371" t="s">
        <v>151</v>
      </c>
    </row>
    <row r="76" spans="4:6" x14ac:dyDescent="0.15">
      <c r="D76" s="661">
        <v>27</v>
      </c>
      <c r="E76" s="6" t="s">
        <v>283</v>
      </c>
      <c r="F76" s="371" t="s">
        <v>151</v>
      </c>
    </row>
    <row r="77" spans="4:6" x14ac:dyDescent="0.15">
      <c r="D77" s="661">
        <v>28</v>
      </c>
      <c r="E77" s="6" t="s">
        <v>160</v>
      </c>
      <c r="F77" s="371" t="s">
        <v>151</v>
      </c>
    </row>
    <row r="78" spans="4:6" x14ac:dyDescent="0.15">
      <c r="D78" s="661">
        <v>29</v>
      </c>
      <c r="E78" s="6" t="s">
        <v>169</v>
      </c>
      <c r="F78" s="371" t="s">
        <v>151</v>
      </c>
    </row>
    <row r="79" spans="4:6" x14ac:dyDescent="0.15">
      <c r="D79" s="661">
        <v>30</v>
      </c>
      <c r="E79" s="6" t="s">
        <v>861</v>
      </c>
      <c r="F79" s="371" t="s">
        <v>151</v>
      </c>
    </row>
    <row r="80" spans="4:6" x14ac:dyDescent="0.15">
      <c r="D80" s="661">
        <v>31</v>
      </c>
      <c r="E80" s="6" t="s">
        <v>351</v>
      </c>
      <c r="F80" s="371" t="s">
        <v>151</v>
      </c>
    </row>
    <row r="81" spans="4:6" x14ac:dyDescent="0.15">
      <c r="D81" s="661">
        <v>32</v>
      </c>
      <c r="E81" s="6" t="s">
        <v>72</v>
      </c>
      <c r="F81" s="371" t="s">
        <v>151</v>
      </c>
    </row>
    <row r="82" spans="4:6" x14ac:dyDescent="0.15">
      <c r="D82" s="661">
        <v>33</v>
      </c>
      <c r="E82" s="6" t="s">
        <v>1024</v>
      </c>
      <c r="F82" s="371" t="s">
        <v>151</v>
      </c>
    </row>
    <row r="83" spans="4:6" x14ac:dyDescent="0.15">
      <c r="D83" s="661">
        <v>34</v>
      </c>
      <c r="E83" s="6" t="s">
        <v>875</v>
      </c>
      <c r="F83" s="371" t="s">
        <v>151</v>
      </c>
    </row>
    <row r="84" spans="4:6" x14ac:dyDescent="0.15">
      <c r="D84" s="661">
        <v>35</v>
      </c>
      <c r="E84" s="6" t="s">
        <v>179</v>
      </c>
      <c r="F84" s="371" t="s">
        <v>151</v>
      </c>
    </row>
    <row r="85" spans="4:6" x14ac:dyDescent="0.15">
      <c r="D85" s="67"/>
    </row>
    <row r="86" spans="4:6" x14ac:dyDescent="0.15">
      <c r="D86" s="661" t="s">
        <v>80</v>
      </c>
      <c r="E86" s="661" t="s">
        <v>13</v>
      </c>
      <c r="F86" s="6" t="s">
        <v>12</v>
      </c>
    </row>
    <row r="87" spans="4:6" x14ac:dyDescent="0.15">
      <c r="D87" s="661">
        <v>36</v>
      </c>
      <c r="E87" s="6" t="s">
        <v>161</v>
      </c>
      <c r="F87" s="371" t="s">
        <v>278</v>
      </c>
    </row>
    <row r="88" spans="4:6" x14ac:dyDescent="0.15">
      <c r="D88" s="661">
        <v>37</v>
      </c>
      <c r="E88" s="6" t="s">
        <v>288</v>
      </c>
      <c r="F88" s="371" t="s">
        <v>278</v>
      </c>
    </row>
    <row r="89" spans="4:6" x14ac:dyDescent="0.15">
      <c r="D89" s="67"/>
    </row>
    <row r="90" spans="4:6" x14ac:dyDescent="0.15">
      <c r="D90" s="359" t="s">
        <v>80</v>
      </c>
      <c r="E90" s="359" t="s">
        <v>13</v>
      </c>
      <c r="F90" s="359" t="s">
        <v>12</v>
      </c>
    </row>
    <row r="91" spans="4:6" x14ac:dyDescent="0.15">
      <c r="D91" s="359">
        <v>38</v>
      </c>
      <c r="E91" s="668" t="s">
        <v>1495</v>
      </c>
      <c r="F91" s="668" t="s">
        <v>151</v>
      </c>
    </row>
  </sheetData>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8"/>
  <sheetViews>
    <sheetView workbookViewId="0">
      <pane xSplit="1" topLeftCell="B1" activePane="topRight" state="frozen"/>
      <selection pane="topRight" activeCell="L18" sqref="L18"/>
    </sheetView>
  </sheetViews>
  <sheetFormatPr baseColWidth="10" defaultColWidth="11" defaultRowHeight="14" x14ac:dyDescent="0.15"/>
  <cols>
    <col min="1" max="1" width="35.1640625" bestFit="1" customWidth="1"/>
    <col min="2" max="2" width="11" style="61"/>
  </cols>
  <sheetData>
    <row r="1" spans="1:29" s="40" customFormat="1" x14ac:dyDescent="0.15">
      <c r="B1" s="166"/>
    </row>
    <row r="2" spans="1:29" s="40" customFormat="1" x14ac:dyDescent="0.15">
      <c r="B2" s="166"/>
    </row>
    <row r="3" spans="1:29" s="40" customFormat="1" x14ac:dyDescent="0.15">
      <c r="B3" s="166"/>
    </row>
    <row r="4" spans="1:29" s="40" customFormat="1" x14ac:dyDescent="0.15">
      <c r="B4" s="166"/>
    </row>
    <row r="5" spans="1:29" s="40" customFormat="1" x14ac:dyDescent="0.15">
      <c r="B5" s="166"/>
    </row>
    <row r="6" spans="1:29" s="40" customFormat="1" x14ac:dyDescent="0.15">
      <c r="B6" s="166"/>
    </row>
    <row r="7" spans="1:29" ht="65" x14ac:dyDescent="0.15">
      <c r="A7" s="4" t="s">
        <v>13</v>
      </c>
      <c r="B7" s="4" t="s">
        <v>14</v>
      </c>
      <c r="C7" s="4" t="s">
        <v>15</v>
      </c>
      <c r="D7" s="4" t="s">
        <v>5</v>
      </c>
      <c r="E7" s="4" t="s">
        <v>0</v>
      </c>
      <c r="F7" s="82" t="s">
        <v>7</v>
      </c>
      <c r="G7" s="4" t="s">
        <v>6</v>
      </c>
      <c r="H7" s="4" t="s">
        <v>1</v>
      </c>
      <c r="I7" s="4" t="s">
        <v>2</v>
      </c>
      <c r="J7" s="4" t="s">
        <v>3</v>
      </c>
      <c r="K7" s="4" t="s">
        <v>4</v>
      </c>
      <c r="L7" s="4" t="s">
        <v>42</v>
      </c>
      <c r="M7" s="4" t="s">
        <v>43</v>
      </c>
      <c r="N7" s="4" t="s">
        <v>44</v>
      </c>
      <c r="O7" s="4" t="s">
        <v>45</v>
      </c>
      <c r="P7" s="4" t="s">
        <v>21</v>
      </c>
      <c r="Q7" s="4" t="s">
        <v>22</v>
      </c>
      <c r="R7" s="4" t="s">
        <v>23</v>
      </c>
      <c r="S7" s="4" t="s">
        <v>24</v>
      </c>
      <c r="T7" s="4" t="s">
        <v>25</v>
      </c>
      <c r="U7" s="4" t="s">
        <v>26</v>
      </c>
      <c r="V7" s="4" t="s">
        <v>27</v>
      </c>
      <c r="W7" s="4" t="s">
        <v>28</v>
      </c>
      <c r="X7" s="4" t="s">
        <v>29</v>
      </c>
      <c r="Y7" s="4" t="s">
        <v>30</v>
      </c>
      <c r="Z7" s="4" t="s">
        <v>31</v>
      </c>
      <c r="AA7" s="4" t="s">
        <v>32</v>
      </c>
      <c r="AB7" s="4" t="s">
        <v>34</v>
      </c>
      <c r="AC7" s="4" t="s">
        <v>38</v>
      </c>
    </row>
    <row r="8" spans="1:29" ht="15" x14ac:dyDescent="0.15">
      <c r="A8" s="9" t="s">
        <v>161</v>
      </c>
      <c r="B8" s="109" t="s">
        <v>194</v>
      </c>
      <c r="C8" s="117" t="s">
        <v>224</v>
      </c>
      <c r="D8" s="68" t="s">
        <v>207</v>
      </c>
      <c r="E8" s="7" t="s">
        <v>208</v>
      </c>
      <c r="F8" s="118" t="s">
        <v>334</v>
      </c>
      <c r="G8" s="118" t="s">
        <v>19</v>
      </c>
      <c r="H8" s="118" t="s">
        <v>299</v>
      </c>
      <c r="I8" s="118" t="s">
        <v>260</v>
      </c>
      <c r="J8" s="118" t="s">
        <v>257</v>
      </c>
      <c r="K8" s="118" t="s">
        <v>255</v>
      </c>
      <c r="L8" s="22">
        <v>14</v>
      </c>
      <c r="M8" s="22">
        <v>14</v>
      </c>
      <c r="N8" s="22">
        <v>14</v>
      </c>
      <c r="O8" s="22">
        <v>14</v>
      </c>
      <c r="P8" s="25">
        <v>11</v>
      </c>
      <c r="Q8" s="25">
        <v>6</v>
      </c>
      <c r="R8" s="25">
        <v>5</v>
      </c>
      <c r="S8" s="25">
        <v>7</v>
      </c>
      <c r="T8" s="25">
        <v>6</v>
      </c>
      <c r="U8" s="25">
        <v>7</v>
      </c>
      <c r="V8" s="25">
        <v>5</v>
      </c>
      <c r="W8" s="8">
        <v>6</v>
      </c>
      <c r="X8" s="8">
        <v>10</v>
      </c>
      <c r="Y8" s="8">
        <v>7</v>
      </c>
      <c r="Z8" s="8">
        <v>6</v>
      </c>
      <c r="AA8" s="8">
        <v>5</v>
      </c>
      <c r="AB8" s="85">
        <v>0.5</v>
      </c>
      <c r="AC8" s="83" t="s">
        <v>306</v>
      </c>
    </row>
    <row r="9" spans="1:29" ht="15" x14ac:dyDescent="0.15">
      <c r="A9" s="9" t="s">
        <v>351</v>
      </c>
      <c r="B9" s="109" t="s">
        <v>224</v>
      </c>
      <c r="C9" s="68" t="s">
        <v>352</v>
      </c>
      <c r="D9" s="68" t="s">
        <v>470</v>
      </c>
      <c r="E9" s="68" t="s">
        <v>353</v>
      </c>
      <c r="F9" s="68" t="s">
        <v>354</v>
      </c>
      <c r="G9" s="119" t="s">
        <v>16</v>
      </c>
      <c r="H9" s="9" t="s">
        <v>17</v>
      </c>
      <c r="I9" s="68" t="s">
        <v>355</v>
      </c>
      <c r="J9" s="68" t="s">
        <v>18</v>
      </c>
      <c r="K9" s="68" t="s">
        <v>356</v>
      </c>
      <c r="L9" s="97"/>
      <c r="M9" s="96">
        <v>1</v>
      </c>
      <c r="N9" s="97"/>
      <c r="O9" s="96">
        <v>1</v>
      </c>
      <c r="P9" s="875">
        <v>0.52500000000000002</v>
      </c>
      <c r="Q9" s="871"/>
      <c r="R9" s="871"/>
      <c r="S9" s="913"/>
      <c r="T9" s="875">
        <v>0.58499999999999996</v>
      </c>
      <c r="U9" s="871"/>
      <c r="V9" s="871"/>
      <c r="W9" s="913"/>
      <c r="X9" s="875">
        <v>0.58499999999999996</v>
      </c>
      <c r="Y9" s="871"/>
      <c r="Z9" s="871"/>
      <c r="AA9" s="913"/>
      <c r="AB9" s="99">
        <v>0.52500000000000002</v>
      </c>
      <c r="AC9" s="83" t="s">
        <v>306</v>
      </c>
    </row>
    <row r="10" spans="1:29" s="167" customFormat="1" x14ac:dyDescent="0.15">
      <c r="A10" s="9" t="s">
        <v>188</v>
      </c>
      <c r="B10" s="68" t="s">
        <v>482</v>
      </c>
      <c r="C10" s="68" t="s">
        <v>483</v>
      </c>
      <c r="D10" s="68" t="s">
        <v>496</v>
      </c>
      <c r="E10" s="68" t="s">
        <v>497</v>
      </c>
      <c r="F10" s="68" t="s">
        <v>480</v>
      </c>
      <c r="G10" s="68" t="s">
        <v>16</v>
      </c>
      <c r="H10" s="68" t="s">
        <v>17</v>
      </c>
      <c r="I10" s="68" t="s">
        <v>498</v>
      </c>
      <c r="J10" s="68" t="s">
        <v>18</v>
      </c>
      <c r="K10" s="68" t="s">
        <v>20</v>
      </c>
      <c r="L10" s="96">
        <v>1</v>
      </c>
      <c r="M10" s="96">
        <v>1</v>
      </c>
      <c r="N10" s="96">
        <v>1</v>
      </c>
      <c r="O10" s="96">
        <v>1</v>
      </c>
      <c r="P10" s="937">
        <v>0.32</v>
      </c>
      <c r="Q10" s="938"/>
      <c r="R10" s="939"/>
      <c r="S10" s="937">
        <v>0.56999999999999995</v>
      </c>
      <c r="T10" s="938"/>
      <c r="U10" s="939"/>
      <c r="V10" s="937">
        <v>0.91</v>
      </c>
      <c r="W10" s="938"/>
      <c r="X10" s="939"/>
      <c r="Y10" s="937">
        <v>1.6</v>
      </c>
      <c r="Z10" s="938"/>
      <c r="AA10" s="939"/>
      <c r="AB10" s="27">
        <v>0.56999999999999995</v>
      </c>
      <c r="AC10" s="87" t="s">
        <v>306</v>
      </c>
    </row>
    <row r="11" spans="1:29" s="167" customFormat="1" x14ac:dyDescent="0.15">
      <c r="A11" s="9" t="s">
        <v>167</v>
      </c>
      <c r="B11" s="68" t="s">
        <v>519</v>
      </c>
      <c r="C11" s="68" t="s">
        <v>520</v>
      </c>
      <c r="D11" s="68" t="s">
        <v>524</v>
      </c>
      <c r="E11" s="68" t="s">
        <v>525</v>
      </c>
      <c r="F11" s="68" t="s">
        <v>522</v>
      </c>
      <c r="G11" s="68" t="s">
        <v>19</v>
      </c>
      <c r="H11" s="68" t="s">
        <v>17</v>
      </c>
      <c r="I11" s="68" t="s">
        <v>526</v>
      </c>
      <c r="J11" s="68" t="s">
        <v>18</v>
      </c>
      <c r="K11" s="68" t="s">
        <v>255</v>
      </c>
      <c r="L11" s="96">
        <v>1</v>
      </c>
      <c r="M11" s="96">
        <v>1</v>
      </c>
      <c r="N11" s="96">
        <v>1</v>
      </c>
      <c r="O11" s="96">
        <v>1</v>
      </c>
      <c r="P11" s="27">
        <v>0.41</v>
      </c>
      <c r="Q11" s="27">
        <v>0.62</v>
      </c>
      <c r="R11" s="27">
        <v>0.12</v>
      </c>
      <c r="S11" s="27">
        <v>0.35</v>
      </c>
      <c r="T11" s="27">
        <v>0.48</v>
      </c>
      <c r="U11" s="27">
        <v>0.45</v>
      </c>
      <c r="V11" s="27">
        <v>7.0000000000000007E-2</v>
      </c>
      <c r="W11" s="27">
        <v>0.13</v>
      </c>
      <c r="X11" s="27">
        <v>0.27</v>
      </c>
      <c r="Y11" s="27">
        <v>0.55000000000000004</v>
      </c>
      <c r="Z11" s="27">
        <v>0.96</v>
      </c>
      <c r="AA11" s="27">
        <v>0.53</v>
      </c>
      <c r="AB11" s="96">
        <v>0.45</v>
      </c>
      <c r="AC11" s="97" t="s">
        <v>306</v>
      </c>
    </row>
    <row r="12" spans="1:29" s="167" customFormat="1" x14ac:dyDescent="0.15">
      <c r="A12" s="9" t="s">
        <v>165</v>
      </c>
      <c r="B12" s="68" t="s">
        <v>547</v>
      </c>
      <c r="C12" s="117" t="s">
        <v>224</v>
      </c>
      <c r="D12" s="68" t="s">
        <v>548</v>
      </c>
      <c r="E12" s="68" t="s">
        <v>549</v>
      </c>
      <c r="F12" s="68" t="s">
        <v>550</v>
      </c>
      <c r="G12" s="7" t="s">
        <v>16</v>
      </c>
      <c r="H12" s="68" t="s">
        <v>17</v>
      </c>
      <c r="I12" s="68" t="s">
        <v>551</v>
      </c>
      <c r="J12" s="68" t="s">
        <v>18</v>
      </c>
      <c r="K12" s="68" t="s">
        <v>20</v>
      </c>
      <c r="L12" s="96">
        <v>0.25</v>
      </c>
      <c r="M12" s="96">
        <v>0.5</v>
      </c>
      <c r="N12" s="96">
        <v>0.75</v>
      </c>
      <c r="O12" s="96">
        <v>1</v>
      </c>
      <c r="P12" s="918">
        <v>0.2</v>
      </c>
      <c r="Q12" s="704"/>
      <c r="R12" s="925"/>
      <c r="S12" s="918">
        <v>0.2</v>
      </c>
      <c r="T12" s="704"/>
      <c r="U12" s="925"/>
      <c r="V12" s="918">
        <v>1</v>
      </c>
      <c r="W12" s="704"/>
      <c r="X12" s="925"/>
      <c r="Y12" s="918">
        <v>1</v>
      </c>
      <c r="Z12" s="704"/>
      <c r="AA12" s="925"/>
      <c r="AB12" s="96">
        <v>0.4</v>
      </c>
      <c r="AC12" s="97" t="s">
        <v>306</v>
      </c>
    </row>
    <row r="13" spans="1:29" s="167" customFormat="1" ht="15" x14ac:dyDescent="0.2">
      <c r="A13" s="9" t="s">
        <v>160</v>
      </c>
      <c r="B13" s="112" t="s">
        <v>648</v>
      </c>
      <c r="C13" s="112" t="s">
        <v>655</v>
      </c>
      <c r="D13" s="113" t="s">
        <v>1021</v>
      </c>
      <c r="E13" s="113" t="s">
        <v>1020</v>
      </c>
      <c r="F13" s="68" t="s">
        <v>522</v>
      </c>
      <c r="G13" s="123" t="s">
        <v>19</v>
      </c>
      <c r="H13" s="123" t="s">
        <v>656</v>
      </c>
      <c r="I13" s="123" t="s">
        <v>657</v>
      </c>
      <c r="J13" s="123" t="s">
        <v>257</v>
      </c>
      <c r="K13" s="123" t="s">
        <v>255</v>
      </c>
      <c r="L13" s="75">
        <v>8500</v>
      </c>
      <c r="M13" s="75">
        <v>8500</v>
      </c>
      <c r="N13" s="75">
        <v>8500</v>
      </c>
      <c r="O13" s="75">
        <v>8500</v>
      </c>
      <c r="P13" s="75">
        <v>9197</v>
      </c>
      <c r="Q13" s="75">
        <v>3941</v>
      </c>
      <c r="R13" s="75">
        <v>3446</v>
      </c>
      <c r="S13" s="75">
        <v>3857</v>
      </c>
      <c r="T13" s="75">
        <v>3878</v>
      </c>
      <c r="U13" s="75">
        <v>3993.6233672734802</v>
      </c>
      <c r="V13" s="75">
        <v>4798.5664854177003</v>
      </c>
      <c r="W13" s="75">
        <v>4217.9013686726003</v>
      </c>
      <c r="X13" s="75">
        <v>4181.5636441955603</v>
      </c>
      <c r="Y13" s="75">
        <v>3478.4556122906029</v>
      </c>
      <c r="Z13" s="75">
        <v>3636.108249836127</v>
      </c>
      <c r="AA13" s="75">
        <v>2791.717592925444</v>
      </c>
      <c r="AB13" s="96">
        <v>0.46983804320864475</v>
      </c>
      <c r="AC13" s="83" t="s">
        <v>306</v>
      </c>
    </row>
    <row r="14" spans="1:29" s="167" customFormat="1" ht="15" x14ac:dyDescent="0.2">
      <c r="A14" s="9" t="s">
        <v>1024</v>
      </c>
      <c r="B14" s="112" t="s">
        <v>707</v>
      </c>
      <c r="C14" s="112" t="s">
        <v>708</v>
      </c>
      <c r="D14" s="112" t="s">
        <v>709</v>
      </c>
      <c r="E14" s="112" t="s">
        <v>710</v>
      </c>
      <c r="F14" s="68" t="s">
        <v>522</v>
      </c>
      <c r="G14" s="123" t="s">
        <v>16</v>
      </c>
      <c r="H14" s="124" t="s">
        <v>17</v>
      </c>
      <c r="I14" s="124" t="s">
        <v>711</v>
      </c>
      <c r="J14" s="124" t="s">
        <v>18</v>
      </c>
      <c r="K14" s="124" t="s">
        <v>20</v>
      </c>
      <c r="L14" s="77">
        <v>0.8</v>
      </c>
      <c r="M14" s="77">
        <v>0.8</v>
      </c>
      <c r="N14" s="77">
        <v>0.8</v>
      </c>
      <c r="O14" s="77">
        <v>0.8</v>
      </c>
      <c r="P14" s="935">
        <v>0.31359999999999999</v>
      </c>
      <c r="Q14" s="935"/>
      <c r="R14" s="935"/>
      <c r="S14" s="935">
        <v>0.37159999999999999</v>
      </c>
      <c r="T14" s="935"/>
      <c r="U14" s="935"/>
      <c r="V14" s="935">
        <v>0.5373</v>
      </c>
      <c r="W14" s="936"/>
      <c r="X14" s="936"/>
      <c r="Y14" s="935">
        <v>0.58720000000000006</v>
      </c>
      <c r="Z14" s="936"/>
      <c r="AA14" s="936"/>
      <c r="AB14" s="96">
        <v>0.46449999999999997</v>
      </c>
      <c r="AC14" s="83" t="s">
        <v>306</v>
      </c>
    </row>
    <row r="15" spans="1:29" s="167" customFormat="1" x14ac:dyDescent="0.15">
      <c r="A15" s="9" t="s">
        <v>179</v>
      </c>
      <c r="B15" s="68" t="s">
        <v>141</v>
      </c>
      <c r="C15" s="68" t="s">
        <v>141</v>
      </c>
      <c r="D15" s="10" t="s">
        <v>786</v>
      </c>
      <c r="E15" s="10" t="s">
        <v>787</v>
      </c>
      <c r="F15" s="68" t="s">
        <v>354</v>
      </c>
      <c r="G15" s="116" t="s">
        <v>19</v>
      </c>
      <c r="H15" s="118" t="s">
        <v>299</v>
      </c>
      <c r="I15" s="116" t="s">
        <v>788</v>
      </c>
      <c r="J15" s="116" t="s">
        <v>18</v>
      </c>
      <c r="K15" s="127" t="s">
        <v>255</v>
      </c>
      <c r="L15" s="91">
        <v>15</v>
      </c>
      <c r="M15" s="91">
        <v>15</v>
      </c>
      <c r="N15" s="91">
        <v>15</v>
      </c>
      <c r="O15" s="91">
        <v>15</v>
      </c>
      <c r="P15" s="34">
        <v>3.55</v>
      </c>
      <c r="Q15" s="34">
        <v>5.22</v>
      </c>
      <c r="R15" s="34">
        <v>7.96</v>
      </c>
      <c r="S15" s="34">
        <v>9.8000000000000007</v>
      </c>
      <c r="T15" s="34">
        <v>6.93</v>
      </c>
      <c r="U15" s="34">
        <v>6.72</v>
      </c>
      <c r="V15" s="34">
        <v>5.23</v>
      </c>
      <c r="W15" s="34">
        <v>7.87</v>
      </c>
      <c r="X15" s="34">
        <v>7.4</v>
      </c>
      <c r="Y15" s="34">
        <v>4.7300000000000004</v>
      </c>
      <c r="Z15" s="34">
        <v>9.77</v>
      </c>
      <c r="AA15" s="34">
        <v>8.11</v>
      </c>
      <c r="AB15" s="90">
        <v>0.44800000000000001</v>
      </c>
      <c r="AC15" s="83" t="s">
        <v>306</v>
      </c>
    </row>
    <row r="16" spans="1:29" s="167" customFormat="1" x14ac:dyDescent="0.15">
      <c r="A16" s="9" t="s">
        <v>169</v>
      </c>
      <c r="B16" s="68" t="s">
        <v>794</v>
      </c>
      <c r="C16" s="68" t="s">
        <v>805</v>
      </c>
      <c r="D16" s="128" t="s">
        <v>806</v>
      </c>
      <c r="E16" s="114" t="s">
        <v>807</v>
      </c>
      <c r="F16" s="68" t="s">
        <v>522</v>
      </c>
      <c r="G16" s="115" t="s">
        <v>16</v>
      </c>
      <c r="H16" s="129" t="s">
        <v>17</v>
      </c>
      <c r="I16" s="129" t="s">
        <v>808</v>
      </c>
      <c r="J16" s="129" t="s">
        <v>18</v>
      </c>
      <c r="K16" s="129" t="s">
        <v>255</v>
      </c>
      <c r="L16" s="96">
        <v>1</v>
      </c>
      <c r="M16" s="96">
        <v>1</v>
      </c>
      <c r="N16" s="96">
        <v>1</v>
      </c>
      <c r="O16" s="96">
        <v>1</v>
      </c>
      <c r="P16" s="102">
        <v>1</v>
      </c>
      <c r="Q16" s="102">
        <v>1</v>
      </c>
      <c r="R16" s="102">
        <v>1</v>
      </c>
      <c r="S16" s="102">
        <v>1</v>
      </c>
      <c r="T16" s="102">
        <v>0.86</v>
      </c>
      <c r="U16" s="102">
        <v>0.56000000000000005</v>
      </c>
      <c r="V16" s="102">
        <v>1</v>
      </c>
      <c r="W16" s="102">
        <v>1</v>
      </c>
      <c r="X16" s="102">
        <v>1</v>
      </c>
      <c r="Y16" s="102">
        <v>1</v>
      </c>
      <c r="Z16" s="102">
        <v>1</v>
      </c>
      <c r="AA16" s="102">
        <v>1</v>
      </c>
      <c r="AB16" s="96">
        <v>0.56000000000000005</v>
      </c>
      <c r="AC16" s="83" t="s">
        <v>306</v>
      </c>
    </row>
    <row r="17" spans="1:29" s="167" customFormat="1" ht="15" x14ac:dyDescent="0.15">
      <c r="A17" s="9" t="s">
        <v>861</v>
      </c>
      <c r="B17" s="68" t="s">
        <v>867</v>
      </c>
      <c r="C17" s="68" t="s">
        <v>863</v>
      </c>
      <c r="D17" s="120" t="s">
        <v>868</v>
      </c>
      <c r="E17" s="68" t="s">
        <v>869</v>
      </c>
      <c r="F17" s="68" t="s">
        <v>354</v>
      </c>
      <c r="G17" s="116" t="s">
        <v>16</v>
      </c>
      <c r="H17" s="116" t="s">
        <v>17</v>
      </c>
      <c r="I17" s="116" t="s">
        <v>870</v>
      </c>
      <c r="J17" s="116" t="s">
        <v>18</v>
      </c>
      <c r="K17" s="116" t="s">
        <v>20</v>
      </c>
      <c r="L17" s="96">
        <v>0.5</v>
      </c>
      <c r="M17" s="96">
        <v>0.5</v>
      </c>
      <c r="N17" s="96">
        <v>0.5</v>
      </c>
      <c r="O17" s="96">
        <v>0.5</v>
      </c>
      <c r="P17" s="931">
        <v>0.33</v>
      </c>
      <c r="Q17" s="931"/>
      <c r="R17" s="931"/>
      <c r="S17" s="931">
        <v>0.24</v>
      </c>
      <c r="T17" s="931"/>
      <c r="U17" s="931"/>
      <c r="V17" s="931">
        <v>0.54</v>
      </c>
      <c r="W17" s="931"/>
      <c r="X17" s="931"/>
      <c r="Y17" s="932"/>
      <c r="Z17" s="932"/>
      <c r="AA17" s="932"/>
      <c r="AB17" s="96">
        <v>0.48</v>
      </c>
      <c r="AC17" s="83" t="s">
        <v>306</v>
      </c>
    </row>
    <row r="18" spans="1:29" s="167" customFormat="1" x14ac:dyDescent="0.15">
      <c r="A18" s="9" t="s">
        <v>899</v>
      </c>
      <c r="B18" s="126" t="s">
        <v>900</v>
      </c>
      <c r="C18" s="126" t="s">
        <v>901</v>
      </c>
      <c r="D18" s="68" t="s">
        <v>902</v>
      </c>
      <c r="E18" s="68" t="s">
        <v>903</v>
      </c>
      <c r="F18" s="116" t="s">
        <v>904</v>
      </c>
      <c r="G18" s="131" t="s">
        <v>19</v>
      </c>
      <c r="H18" s="131" t="s">
        <v>17</v>
      </c>
      <c r="I18" s="131" t="s">
        <v>905</v>
      </c>
      <c r="J18" s="131" t="s">
        <v>18</v>
      </c>
      <c r="K18" s="131" t="s">
        <v>20</v>
      </c>
      <c r="L18" s="96">
        <v>1</v>
      </c>
      <c r="M18" s="96">
        <v>1</v>
      </c>
      <c r="N18" s="96">
        <v>1</v>
      </c>
      <c r="O18" s="96">
        <v>1</v>
      </c>
      <c r="P18" s="933">
        <v>0.96</v>
      </c>
      <c r="Q18" s="933"/>
      <c r="R18" s="933"/>
      <c r="S18" s="933">
        <v>0.54</v>
      </c>
      <c r="T18" s="933"/>
      <c r="U18" s="933"/>
      <c r="V18" s="934">
        <v>0.96799999999999997</v>
      </c>
      <c r="W18" s="934"/>
      <c r="X18" s="934"/>
      <c r="Y18" s="934">
        <v>1.59</v>
      </c>
      <c r="Z18" s="934"/>
      <c r="AA18" s="934"/>
      <c r="AB18" s="96">
        <v>0.54</v>
      </c>
      <c r="AC18" s="83" t="s">
        <v>306</v>
      </c>
    </row>
  </sheetData>
  <mergeCells count="23">
    <mergeCell ref="P9:S9"/>
    <mergeCell ref="T9:W9"/>
    <mergeCell ref="X9:AA9"/>
    <mergeCell ref="P10:R10"/>
    <mergeCell ref="S10:U10"/>
    <mergeCell ref="V10:X10"/>
    <mergeCell ref="Y10:AA10"/>
    <mergeCell ref="P12:R12"/>
    <mergeCell ref="S12:U12"/>
    <mergeCell ref="V12:X12"/>
    <mergeCell ref="Y12:AA12"/>
    <mergeCell ref="P14:R14"/>
    <mergeCell ref="S14:U14"/>
    <mergeCell ref="V14:X14"/>
    <mergeCell ref="Y14:AA14"/>
    <mergeCell ref="P17:R17"/>
    <mergeCell ref="S17:U17"/>
    <mergeCell ref="V17:X17"/>
    <mergeCell ref="Y17:AA17"/>
    <mergeCell ref="P18:R18"/>
    <mergeCell ref="S18:U18"/>
    <mergeCell ref="V18:X18"/>
    <mergeCell ref="Y18:AA1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21"/>
  <sheetViews>
    <sheetView workbookViewId="0">
      <pane xSplit="1" topLeftCell="B1" activePane="topRight" state="frozen"/>
      <selection pane="topRight" activeCell="C26" sqref="C26"/>
    </sheetView>
  </sheetViews>
  <sheetFormatPr baseColWidth="10" defaultColWidth="11" defaultRowHeight="14" x14ac:dyDescent="0.15"/>
  <cols>
    <col min="1" max="1" width="35.83203125" bestFit="1" customWidth="1"/>
    <col min="2" max="2" width="15"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s="40" customFormat="1" x14ac:dyDescent="0.15"/>
    <row r="10" spans="1:27" ht="65" x14ac:dyDescent="0.15">
      <c r="A10" s="4" t="s">
        <v>13</v>
      </c>
      <c r="B10" s="4" t="s">
        <v>5</v>
      </c>
      <c r="C10" s="4" t="s">
        <v>0</v>
      </c>
      <c r="D10" s="82" t="s">
        <v>7</v>
      </c>
      <c r="E10" s="4" t="s">
        <v>6</v>
      </c>
      <c r="F10" s="4" t="s">
        <v>1</v>
      </c>
      <c r="G10" s="4" t="s">
        <v>2</v>
      </c>
      <c r="H10" s="4" t="s">
        <v>3</v>
      </c>
      <c r="I10" s="4" t="s">
        <v>4</v>
      </c>
      <c r="J10" s="4" t="s">
        <v>42</v>
      </c>
      <c r="K10" s="4" t="s">
        <v>43</v>
      </c>
      <c r="L10" s="4" t="s">
        <v>44</v>
      </c>
      <c r="M10" s="4" t="s">
        <v>45</v>
      </c>
      <c r="N10" s="4" t="s">
        <v>21</v>
      </c>
      <c r="O10" s="4" t="s">
        <v>22</v>
      </c>
      <c r="P10" s="4" t="s">
        <v>23</v>
      </c>
      <c r="Q10" s="4" t="s">
        <v>24</v>
      </c>
      <c r="R10" s="4" t="s">
        <v>25</v>
      </c>
      <c r="S10" s="4" t="s">
        <v>26</v>
      </c>
      <c r="T10" s="4" t="s">
        <v>27</v>
      </c>
      <c r="U10" s="4" t="s">
        <v>28</v>
      </c>
      <c r="V10" s="4" t="s">
        <v>29</v>
      </c>
      <c r="W10" s="4" t="s">
        <v>30</v>
      </c>
      <c r="X10" s="4" t="s">
        <v>31</v>
      </c>
      <c r="Y10" s="4" t="s">
        <v>32</v>
      </c>
      <c r="Z10" s="4" t="s">
        <v>35</v>
      </c>
      <c r="AA10" s="4" t="s">
        <v>39</v>
      </c>
    </row>
    <row r="11" spans="1:27" x14ac:dyDescent="0.15">
      <c r="A11" s="9" t="s">
        <v>72</v>
      </c>
      <c r="B11" s="9" t="s">
        <v>142</v>
      </c>
      <c r="C11" s="9" t="s">
        <v>143</v>
      </c>
      <c r="D11" s="9" t="s">
        <v>130</v>
      </c>
      <c r="E11" s="7" t="s">
        <v>41</v>
      </c>
      <c r="F11" s="9" t="s">
        <v>17</v>
      </c>
      <c r="G11" s="7" t="s">
        <v>77</v>
      </c>
      <c r="H11" s="7" t="s">
        <v>78</v>
      </c>
      <c r="I11" s="19" t="s">
        <v>20</v>
      </c>
      <c r="J11" s="96">
        <v>0.25</v>
      </c>
      <c r="K11" s="96">
        <v>0.5</v>
      </c>
      <c r="L11" s="96">
        <v>0.75</v>
      </c>
      <c r="M11" s="96">
        <v>1</v>
      </c>
      <c r="N11" s="870">
        <v>0.33</v>
      </c>
      <c r="O11" s="871"/>
      <c r="P11" s="872"/>
      <c r="Q11" s="870">
        <v>0.4</v>
      </c>
      <c r="R11" s="871"/>
      <c r="S11" s="872"/>
      <c r="T11" s="870">
        <v>0.4</v>
      </c>
      <c r="U11" s="871"/>
      <c r="V11" s="872"/>
      <c r="W11" s="870">
        <v>0.95</v>
      </c>
      <c r="X11" s="871"/>
      <c r="Y11" s="872"/>
      <c r="Z11" s="96">
        <v>0.53333333333333333</v>
      </c>
      <c r="AA11" s="83" t="s">
        <v>306</v>
      </c>
    </row>
    <row r="12" spans="1:27" x14ac:dyDescent="0.15">
      <c r="A12" s="9" t="s">
        <v>283</v>
      </c>
      <c r="B12" s="9" t="s">
        <v>222</v>
      </c>
      <c r="C12" s="7" t="s">
        <v>223</v>
      </c>
      <c r="D12" s="118" t="s">
        <v>339</v>
      </c>
      <c r="E12" s="118" t="s">
        <v>16</v>
      </c>
      <c r="F12" s="9" t="s">
        <v>17</v>
      </c>
      <c r="G12" s="118" t="s">
        <v>265</v>
      </c>
      <c r="H12" s="118" t="s">
        <v>18</v>
      </c>
      <c r="I12" s="118" t="s">
        <v>20</v>
      </c>
      <c r="J12" s="24">
        <v>0.996</v>
      </c>
      <c r="K12" s="24">
        <v>0.996</v>
      </c>
      <c r="L12" s="24">
        <v>0.996</v>
      </c>
      <c r="M12" s="24">
        <v>0.996</v>
      </c>
      <c r="N12" s="915">
        <v>7.0000000000000007E-2</v>
      </c>
      <c r="O12" s="916"/>
      <c r="P12" s="917"/>
      <c r="Q12" s="915">
        <v>0.16</v>
      </c>
      <c r="R12" s="916"/>
      <c r="S12" s="917"/>
      <c r="T12" s="918">
        <v>0.4</v>
      </c>
      <c r="U12" s="919"/>
      <c r="V12" s="920"/>
      <c r="W12" s="918">
        <v>0.5</v>
      </c>
      <c r="X12" s="919"/>
      <c r="Y12" s="920"/>
      <c r="Z12" s="86">
        <v>0.40160642570281124</v>
      </c>
      <c r="AA12" s="83" t="s">
        <v>306</v>
      </c>
    </row>
    <row r="13" spans="1:27" x14ac:dyDescent="0.15">
      <c r="A13" s="9" t="s">
        <v>351</v>
      </c>
      <c r="B13" s="9" t="s">
        <v>470</v>
      </c>
      <c r="C13" s="68" t="s">
        <v>353</v>
      </c>
      <c r="D13" s="68" t="s">
        <v>354</v>
      </c>
      <c r="E13" s="119" t="s">
        <v>16</v>
      </c>
      <c r="F13" s="9" t="s">
        <v>17</v>
      </c>
      <c r="G13" s="68" t="s">
        <v>355</v>
      </c>
      <c r="H13" s="68" t="s">
        <v>18</v>
      </c>
      <c r="I13" s="68" t="s">
        <v>356</v>
      </c>
      <c r="J13" s="97"/>
      <c r="K13" s="96">
        <v>1</v>
      </c>
      <c r="L13" s="97"/>
      <c r="M13" s="96">
        <v>1</v>
      </c>
      <c r="N13" s="875">
        <v>0.52500000000000002</v>
      </c>
      <c r="O13" s="871"/>
      <c r="P13" s="871"/>
      <c r="Q13" s="913"/>
      <c r="R13" s="875">
        <v>0.58499999999999996</v>
      </c>
      <c r="S13" s="871"/>
      <c r="T13" s="871"/>
      <c r="U13" s="913"/>
      <c r="V13" s="875">
        <v>0.58499999999999996</v>
      </c>
      <c r="W13" s="871"/>
      <c r="X13" s="871"/>
      <c r="Y13" s="913"/>
      <c r="Z13" s="99">
        <v>0.58499999999999996</v>
      </c>
      <c r="AA13" s="83" t="s">
        <v>306</v>
      </c>
    </row>
    <row r="14" spans="1:27" x14ac:dyDescent="0.15">
      <c r="A14" s="9" t="s">
        <v>186</v>
      </c>
      <c r="B14" s="9" t="s">
        <v>380</v>
      </c>
      <c r="C14" s="68" t="s">
        <v>381</v>
      </c>
      <c r="D14" s="68" t="s">
        <v>382</v>
      </c>
      <c r="E14" s="68" t="s">
        <v>19</v>
      </c>
      <c r="F14" s="118" t="s">
        <v>299</v>
      </c>
      <c r="G14" s="7" t="s">
        <v>383</v>
      </c>
      <c r="H14" s="7" t="s">
        <v>18</v>
      </c>
      <c r="I14" s="19" t="s">
        <v>20</v>
      </c>
      <c r="J14" s="97">
        <v>90</v>
      </c>
      <c r="K14" s="97">
        <v>90</v>
      </c>
      <c r="L14" s="97">
        <v>90</v>
      </c>
      <c r="M14" s="97">
        <v>90</v>
      </c>
      <c r="N14" s="924">
        <v>14</v>
      </c>
      <c r="O14" s="871"/>
      <c r="P14" s="913"/>
      <c r="Q14" s="924">
        <v>33</v>
      </c>
      <c r="R14" s="871"/>
      <c r="S14" s="913"/>
      <c r="T14" s="924">
        <v>50</v>
      </c>
      <c r="U14" s="871"/>
      <c r="V14" s="913"/>
      <c r="W14" s="924">
        <v>63</v>
      </c>
      <c r="X14" s="871"/>
      <c r="Y14" s="913"/>
      <c r="Z14" s="27">
        <v>0.55555555555555558</v>
      </c>
      <c r="AA14" s="83" t="s">
        <v>306</v>
      </c>
    </row>
    <row r="15" spans="1:27" x14ac:dyDescent="0.15">
      <c r="A15" s="9" t="s">
        <v>186</v>
      </c>
      <c r="B15" s="9" t="s">
        <v>384</v>
      </c>
      <c r="C15" s="7" t="s">
        <v>385</v>
      </c>
      <c r="D15" s="68" t="s">
        <v>382</v>
      </c>
      <c r="E15" s="7" t="s">
        <v>16</v>
      </c>
      <c r="F15" s="9" t="s">
        <v>17</v>
      </c>
      <c r="G15" s="7" t="s">
        <v>386</v>
      </c>
      <c r="H15" s="7" t="s">
        <v>18</v>
      </c>
      <c r="I15" s="19" t="s">
        <v>20</v>
      </c>
      <c r="J15" s="96">
        <v>1</v>
      </c>
      <c r="K15" s="96">
        <v>1</v>
      </c>
      <c r="L15" s="96">
        <v>1</v>
      </c>
      <c r="M15" s="96">
        <v>1</v>
      </c>
      <c r="N15" s="870">
        <v>0.08</v>
      </c>
      <c r="O15" s="871"/>
      <c r="P15" s="913"/>
      <c r="Q15" s="870">
        <v>0.67</v>
      </c>
      <c r="R15" s="871"/>
      <c r="S15" s="913"/>
      <c r="T15" s="870">
        <v>0.41</v>
      </c>
      <c r="U15" s="871"/>
      <c r="V15" s="913"/>
      <c r="W15" s="870">
        <v>0.42</v>
      </c>
      <c r="X15" s="871"/>
      <c r="Y15" s="913"/>
      <c r="Z15" s="27">
        <v>0.41</v>
      </c>
      <c r="AA15" s="83" t="s">
        <v>306</v>
      </c>
    </row>
    <row r="16" spans="1:27" x14ac:dyDescent="0.15">
      <c r="A16" s="9" t="s">
        <v>165</v>
      </c>
      <c r="B16" s="9" t="s">
        <v>552</v>
      </c>
      <c r="C16" s="68" t="s">
        <v>553</v>
      </c>
      <c r="D16" s="68" t="s">
        <v>550</v>
      </c>
      <c r="E16" s="68" t="s">
        <v>16</v>
      </c>
      <c r="F16" s="68" t="s">
        <v>17</v>
      </c>
      <c r="G16" s="68" t="s">
        <v>554</v>
      </c>
      <c r="H16" s="68" t="s">
        <v>18</v>
      </c>
      <c r="I16" s="68" t="s">
        <v>20</v>
      </c>
      <c r="J16" s="96">
        <v>0.25</v>
      </c>
      <c r="K16" s="96">
        <v>0.5</v>
      </c>
      <c r="L16" s="96">
        <v>0.75</v>
      </c>
      <c r="M16" s="96">
        <v>1</v>
      </c>
      <c r="N16" s="918">
        <v>0</v>
      </c>
      <c r="O16" s="704"/>
      <c r="P16" s="925"/>
      <c r="Q16" s="918">
        <v>0</v>
      </c>
      <c r="R16" s="704"/>
      <c r="S16" s="925"/>
      <c r="T16" s="918">
        <v>0.33</v>
      </c>
      <c r="U16" s="704"/>
      <c r="V16" s="925"/>
      <c r="W16" s="918">
        <v>2.33</v>
      </c>
      <c r="X16" s="704"/>
      <c r="Y16" s="925"/>
      <c r="Z16" s="96">
        <v>0.44</v>
      </c>
      <c r="AA16" s="97" t="s">
        <v>306</v>
      </c>
    </row>
    <row r="17" spans="1:27" x14ac:dyDescent="0.15">
      <c r="A17" s="9" t="s">
        <v>164</v>
      </c>
      <c r="B17" s="9" t="s">
        <v>596</v>
      </c>
      <c r="C17" s="68" t="s">
        <v>597</v>
      </c>
      <c r="D17" s="68" t="s">
        <v>592</v>
      </c>
      <c r="E17" s="7" t="s">
        <v>16</v>
      </c>
      <c r="F17" s="7" t="s">
        <v>17</v>
      </c>
      <c r="G17" s="7" t="s">
        <v>598</v>
      </c>
      <c r="H17" s="7" t="s">
        <v>18</v>
      </c>
      <c r="I17" s="19" t="s">
        <v>255</v>
      </c>
      <c r="J17" s="96">
        <v>0.55000000000000004</v>
      </c>
      <c r="K17" s="96">
        <v>0.55000000000000004</v>
      </c>
      <c r="L17" s="96">
        <v>0.55000000000000004</v>
      </c>
      <c r="M17" s="96">
        <v>0.55000000000000004</v>
      </c>
      <c r="N17" s="98">
        <v>0.42</v>
      </c>
      <c r="O17" s="100">
        <v>0.21</v>
      </c>
      <c r="P17" s="100">
        <v>0.26</v>
      </c>
      <c r="Q17" s="100">
        <v>0.46</v>
      </c>
      <c r="R17" s="104">
        <v>0.44</v>
      </c>
      <c r="S17" s="103">
        <v>0.44</v>
      </c>
      <c r="T17" s="70">
        <v>0.49</v>
      </c>
      <c r="U17" s="70">
        <v>0.23</v>
      </c>
      <c r="V17" s="70">
        <v>0.3</v>
      </c>
      <c r="W17" s="70">
        <v>0.34</v>
      </c>
      <c r="X17" s="70">
        <v>0.42</v>
      </c>
      <c r="Y17" s="70">
        <v>0.35</v>
      </c>
      <c r="Z17" s="96">
        <v>0.54545454545454541</v>
      </c>
      <c r="AA17" s="97" t="s">
        <v>306</v>
      </c>
    </row>
    <row r="18" spans="1:27" x14ac:dyDescent="0.15">
      <c r="A18" s="9" t="s">
        <v>617</v>
      </c>
      <c r="B18" s="9" t="s">
        <v>627</v>
      </c>
      <c r="C18" s="68" t="s">
        <v>628</v>
      </c>
      <c r="D18" s="68" t="s">
        <v>592</v>
      </c>
      <c r="E18" s="7" t="s">
        <v>19</v>
      </c>
      <c r="F18" s="7" t="s">
        <v>253</v>
      </c>
      <c r="G18" s="7" t="s">
        <v>629</v>
      </c>
      <c r="H18" s="7" t="s">
        <v>257</v>
      </c>
      <c r="I18" s="7" t="s">
        <v>255</v>
      </c>
      <c r="J18" s="97">
        <v>44</v>
      </c>
      <c r="K18" s="97">
        <v>44</v>
      </c>
      <c r="L18" s="97">
        <v>44</v>
      </c>
      <c r="M18" s="97">
        <v>44</v>
      </c>
      <c r="N18" s="72">
        <v>197.5</v>
      </c>
      <c r="O18" s="72">
        <v>74.900000000000006</v>
      </c>
      <c r="P18" s="72">
        <v>56.4</v>
      </c>
      <c r="Q18" s="72">
        <v>35.700000000000003</v>
      </c>
      <c r="R18" s="72">
        <v>40.9</v>
      </c>
      <c r="S18" s="72">
        <v>47.8</v>
      </c>
      <c r="T18" s="73">
        <v>20.6</v>
      </c>
      <c r="U18" s="8">
        <v>32.9</v>
      </c>
      <c r="V18" s="8">
        <v>22.2</v>
      </c>
      <c r="W18" s="8">
        <v>20</v>
      </c>
      <c r="X18" s="8">
        <v>27.1</v>
      </c>
      <c r="Y18" s="8">
        <v>20.5</v>
      </c>
      <c r="Z18" s="96">
        <v>0.50454545454545452</v>
      </c>
      <c r="AA18" s="97" t="s">
        <v>306</v>
      </c>
    </row>
    <row r="19" spans="1:27" ht="15" x14ac:dyDescent="0.2">
      <c r="A19" s="9" t="s">
        <v>160</v>
      </c>
      <c r="B19" s="9" t="s">
        <v>1021</v>
      </c>
      <c r="C19" s="113" t="s">
        <v>1020</v>
      </c>
      <c r="D19" s="68" t="s">
        <v>522</v>
      </c>
      <c r="E19" s="123" t="s">
        <v>19</v>
      </c>
      <c r="F19" s="123" t="s">
        <v>656</v>
      </c>
      <c r="G19" s="123" t="s">
        <v>657</v>
      </c>
      <c r="H19" s="123" t="s">
        <v>257</v>
      </c>
      <c r="I19" s="123" t="s">
        <v>255</v>
      </c>
      <c r="J19" s="75">
        <v>8500</v>
      </c>
      <c r="K19" s="75">
        <v>8500</v>
      </c>
      <c r="L19" s="75">
        <v>8500</v>
      </c>
      <c r="M19" s="75">
        <v>8500</v>
      </c>
      <c r="N19" s="75">
        <v>9197</v>
      </c>
      <c r="O19" s="75">
        <v>3941</v>
      </c>
      <c r="P19" s="75">
        <v>3446</v>
      </c>
      <c r="Q19" s="75">
        <v>3857</v>
      </c>
      <c r="R19" s="75">
        <v>3878</v>
      </c>
      <c r="S19" s="75">
        <v>3993.6233672734802</v>
      </c>
      <c r="T19" s="75">
        <v>4798.5664854177003</v>
      </c>
      <c r="U19" s="75">
        <v>4217.9013686726003</v>
      </c>
      <c r="V19" s="75">
        <v>4181.5636441955603</v>
      </c>
      <c r="W19" s="75">
        <v>3478.4556122906029</v>
      </c>
      <c r="X19" s="75">
        <v>3636.108249836127</v>
      </c>
      <c r="Y19" s="75">
        <v>2791.717592925444</v>
      </c>
      <c r="Z19" s="96">
        <v>0.49194866402300708</v>
      </c>
      <c r="AA19" s="83" t="s">
        <v>306</v>
      </c>
    </row>
    <row r="20" spans="1:27" ht="15" x14ac:dyDescent="0.2">
      <c r="A20" s="9" t="s">
        <v>665</v>
      </c>
      <c r="B20" s="9" t="s">
        <v>677</v>
      </c>
      <c r="C20" s="112" t="s">
        <v>678</v>
      </c>
      <c r="D20" s="112" t="s">
        <v>670</v>
      </c>
      <c r="E20" s="123" t="s">
        <v>16</v>
      </c>
      <c r="F20" s="123" t="s">
        <v>253</v>
      </c>
      <c r="G20" s="123" t="s">
        <v>679</v>
      </c>
      <c r="H20" s="123" t="s">
        <v>257</v>
      </c>
      <c r="I20" s="123" t="s">
        <v>255</v>
      </c>
      <c r="J20" s="84">
        <v>3</v>
      </c>
      <c r="K20" s="84">
        <v>3</v>
      </c>
      <c r="L20" s="84">
        <v>3</v>
      </c>
      <c r="M20" s="84">
        <v>3</v>
      </c>
      <c r="N20" s="79">
        <v>4.0999999999999996</v>
      </c>
      <c r="O20" s="79">
        <v>1.43</v>
      </c>
      <c r="P20" s="79">
        <v>1.64</v>
      </c>
      <c r="Q20" s="79">
        <v>1.44</v>
      </c>
      <c r="R20" s="79">
        <v>1.35</v>
      </c>
      <c r="S20" s="79">
        <v>0.99</v>
      </c>
      <c r="T20" s="79">
        <v>1.31</v>
      </c>
      <c r="U20" s="79">
        <v>1.27</v>
      </c>
      <c r="V20" s="79">
        <v>1.63</v>
      </c>
      <c r="W20" s="74">
        <v>1.71</v>
      </c>
      <c r="X20" s="74">
        <v>1</v>
      </c>
      <c r="Y20" s="74">
        <v>0.96</v>
      </c>
      <c r="Z20" s="96">
        <v>0.54333333333333333</v>
      </c>
      <c r="AA20" s="83" t="s">
        <v>306</v>
      </c>
    </row>
    <row r="21" spans="1:27" x14ac:dyDescent="0.15">
      <c r="A21" s="9" t="s">
        <v>179</v>
      </c>
      <c r="B21" s="9" t="s">
        <v>786</v>
      </c>
      <c r="C21" s="68" t="s">
        <v>787</v>
      </c>
      <c r="D21" s="68" t="s">
        <v>354</v>
      </c>
      <c r="E21" s="116" t="s">
        <v>19</v>
      </c>
      <c r="F21" s="118" t="s">
        <v>299</v>
      </c>
      <c r="G21" s="116" t="s">
        <v>788</v>
      </c>
      <c r="H21" s="116" t="s">
        <v>18</v>
      </c>
      <c r="I21" s="116" t="s">
        <v>255</v>
      </c>
      <c r="J21" s="84">
        <v>15</v>
      </c>
      <c r="K21" s="84">
        <v>15</v>
      </c>
      <c r="L21" s="84">
        <v>15</v>
      </c>
      <c r="M21" s="84">
        <v>15</v>
      </c>
      <c r="N21" s="80">
        <v>3.55</v>
      </c>
      <c r="O21" s="80">
        <v>5.22</v>
      </c>
      <c r="P21" s="80">
        <v>7.96</v>
      </c>
      <c r="Q21" s="80">
        <v>9.8000000000000007</v>
      </c>
      <c r="R21" s="80">
        <v>6.93</v>
      </c>
      <c r="S21" s="80">
        <v>6.72</v>
      </c>
      <c r="T21" s="80">
        <v>5.23</v>
      </c>
      <c r="U21" s="80">
        <v>7.87</v>
      </c>
      <c r="V21" s="80">
        <v>7.4</v>
      </c>
      <c r="W21" s="80">
        <v>4.7300000000000004</v>
      </c>
      <c r="X21" s="80">
        <v>9.77</v>
      </c>
      <c r="Y21" s="80">
        <v>8.11</v>
      </c>
      <c r="Z21" s="90">
        <v>0.49333333333333335</v>
      </c>
      <c r="AA21" s="83" t="s">
        <v>306</v>
      </c>
    </row>
  </sheetData>
  <mergeCells count="23">
    <mergeCell ref="N11:P11"/>
    <mergeCell ref="Q11:S11"/>
    <mergeCell ref="T11:V11"/>
    <mergeCell ref="W11:Y11"/>
    <mergeCell ref="N12:P12"/>
    <mergeCell ref="Q12:S12"/>
    <mergeCell ref="T12:V12"/>
    <mergeCell ref="W12:Y12"/>
    <mergeCell ref="N13:Q13"/>
    <mergeCell ref="R13:U13"/>
    <mergeCell ref="V13:Y13"/>
    <mergeCell ref="N14:P14"/>
    <mergeCell ref="Q14:S14"/>
    <mergeCell ref="T14:V14"/>
    <mergeCell ref="W14:Y14"/>
    <mergeCell ref="N15:P15"/>
    <mergeCell ref="Q15:S15"/>
    <mergeCell ref="T15:V15"/>
    <mergeCell ref="W15:Y15"/>
    <mergeCell ref="N16:P16"/>
    <mergeCell ref="Q16:S16"/>
    <mergeCell ref="T16:V16"/>
    <mergeCell ref="W16:Y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21"/>
  <sheetViews>
    <sheetView workbookViewId="0">
      <pane xSplit="1" topLeftCell="B1" activePane="topRight" state="frozen"/>
      <selection pane="topRight"/>
    </sheetView>
  </sheetViews>
  <sheetFormatPr baseColWidth="10" defaultColWidth="11" defaultRowHeight="14" x14ac:dyDescent="0.15"/>
  <cols>
    <col min="1" max="1" width="33.332031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35</v>
      </c>
      <c r="AA9" s="4" t="s">
        <v>39</v>
      </c>
    </row>
    <row r="10" spans="1:27" x14ac:dyDescent="0.15">
      <c r="A10" s="132" t="s">
        <v>47</v>
      </c>
      <c r="B10" s="132" t="s">
        <v>105</v>
      </c>
      <c r="C10" s="168" t="s">
        <v>106</v>
      </c>
      <c r="D10" s="132" t="s">
        <v>87</v>
      </c>
      <c r="E10" s="132" t="s">
        <v>16</v>
      </c>
      <c r="F10" s="132" t="s">
        <v>17</v>
      </c>
      <c r="G10" s="132" t="s">
        <v>64</v>
      </c>
      <c r="H10" s="132" t="s">
        <v>65</v>
      </c>
      <c r="I10" s="140" t="s">
        <v>20</v>
      </c>
      <c r="J10" s="90">
        <v>0.04</v>
      </c>
      <c r="K10" s="90">
        <v>0.04</v>
      </c>
      <c r="L10" s="90">
        <v>0.04</v>
      </c>
      <c r="M10" s="90">
        <v>0.04</v>
      </c>
      <c r="N10" s="905">
        <v>0.05</v>
      </c>
      <c r="O10" s="906"/>
      <c r="P10" s="907"/>
      <c r="Q10" s="905">
        <v>0.247</v>
      </c>
      <c r="R10" s="906"/>
      <c r="S10" s="907"/>
      <c r="T10" s="903">
        <v>-4.7E-2</v>
      </c>
      <c r="U10" s="897"/>
      <c r="V10" s="908"/>
      <c r="W10" s="896">
        <v>0</v>
      </c>
      <c r="X10" s="897"/>
      <c r="Y10" s="908"/>
      <c r="Z10" s="90">
        <v>-1.175</v>
      </c>
      <c r="AA10" s="138" t="s">
        <v>305</v>
      </c>
    </row>
    <row r="11" spans="1:27" x14ac:dyDescent="0.15">
      <c r="A11" s="132" t="s">
        <v>188</v>
      </c>
      <c r="B11" s="117" t="s">
        <v>514</v>
      </c>
      <c r="C11" s="117" t="s">
        <v>515</v>
      </c>
      <c r="D11" s="117" t="s">
        <v>480</v>
      </c>
      <c r="E11" s="132" t="s">
        <v>16</v>
      </c>
      <c r="F11" s="142" t="s">
        <v>17</v>
      </c>
      <c r="G11" s="142" t="s">
        <v>516</v>
      </c>
      <c r="H11" s="143" t="s">
        <v>18</v>
      </c>
      <c r="I11" s="142" t="s">
        <v>20</v>
      </c>
      <c r="J11" s="90">
        <v>0.25</v>
      </c>
      <c r="K11" s="90">
        <v>0.5</v>
      </c>
      <c r="L11" s="90">
        <v>0.75</v>
      </c>
      <c r="M11" s="90">
        <v>1</v>
      </c>
      <c r="N11" s="744">
        <v>0</v>
      </c>
      <c r="O11" s="745"/>
      <c r="P11" s="746"/>
      <c r="Q11" s="744">
        <v>0.36599999999999999</v>
      </c>
      <c r="R11" s="745"/>
      <c r="S11" s="746"/>
      <c r="T11" s="737">
        <v>0</v>
      </c>
      <c r="U11" s="753"/>
      <c r="V11" s="754"/>
      <c r="W11" s="707">
        <v>0.999</v>
      </c>
      <c r="X11" s="753"/>
      <c r="Y11" s="754"/>
      <c r="Z11" s="90">
        <v>0</v>
      </c>
      <c r="AA11" s="138" t="s">
        <v>305</v>
      </c>
    </row>
    <row r="12" spans="1:27" x14ac:dyDescent="0.15">
      <c r="A12" s="132" t="s">
        <v>167</v>
      </c>
      <c r="B12" s="117" t="s">
        <v>524</v>
      </c>
      <c r="C12" s="117" t="s">
        <v>525</v>
      </c>
      <c r="D12" s="117" t="s">
        <v>522</v>
      </c>
      <c r="E12" s="117" t="s">
        <v>19</v>
      </c>
      <c r="F12" s="117" t="s">
        <v>17</v>
      </c>
      <c r="G12" s="117" t="s">
        <v>526</v>
      </c>
      <c r="H12" s="117" t="s">
        <v>18</v>
      </c>
      <c r="I12" s="117" t="s">
        <v>255</v>
      </c>
      <c r="J12" s="90">
        <v>1</v>
      </c>
      <c r="K12" s="90">
        <v>1</v>
      </c>
      <c r="L12" s="90">
        <v>1</v>
      </c>
      <c r="M12" s="90">
        <v>1</v>
      </c>
      <c r="N12" s="93">
        <v>0.41</v>
      </c>
      <c r="O12" s="93">
        <v>0.62</v>
      </c>
      <c r="P12" s="93">
        <v>0.12</v>
      </c>
      <c r="Q12" s="93">
        <v>0.35</v>
      </c>
      <c r="R12" s="93">
        <v>0.48</v>
      </c>
      <c r="S12" s="93">
        <v>0.45</v>
      </c>
      <c r="T12" s="93">
        <v>7.0000000000000007E-2</v>
      </c>
      <c r="U12" s="93">
        <v>0.13</v>
      </c>
      <c r="V12" s="93">
        <v>0.27</v>
      </c>
      <c r="W12" s="93">
        <v>0.55000000000000004</v>
      </c>
      <c r="X12" s="93">
        <v>0.96</v>
      </c>
      <c r="Y12" s="93">
        <v>0.53</v>
      </c>
      <c r="Z12" s="90">
        <v>0.27</v>
      </c>
      <c r="AA12" s="84" t="s">
        <v>305</v>
      </c>
    </row>
    <row r="13" spans="1:27" x14ac:dyDescent="0.15">
      <c r="A13" s="132" t="s">
        <v>165</v>
      </c>
      <c r="B13" s="117" t="s">
        <v>556</v>
      </c>
      <c r="C13" s="117" t="s">
        <v>557</v>
      </c>
      <c r="D13" s="117" t="s">
        <v>550</v>
      </c>
      <c r="E13" s="132" t="s">
        <v>16</v>
      </c>
      <c r="F13" s="132" t="s">
        <v>253</v>
      </c>
      <c r="G13" s="132" t="s">
        <v>558</v>
      </c>
      <c r="H13" s="132" t="s">
        <v>254</v>
      </c>
      <c r="I13" s="132" t="s">
        <v>255</v>
      </c>
      <c r="J13" s="84">
        <v>100</v>
      </c>
      <c r="K13" s="84">
        <v>200</v>
      </c>
      <c r="L13" s="84">
        <v>300</v>
      </c>
      <c r="M13" s="84">
        <v>300</v>
      </c>
      <c r="N13" s="136">
        <v>0</v>
      </c>
      <c r="O13" s="136">
        <v>513</v>
      </c>
      <c r="P13" s="136">
        <v>934</v>
      </c>
      <c r="Q13" s="136">
        <v>841</v>
      </c>
      <c r="R13" s="136">
        <v>850</v>
      </c>
      <c r="S13" s="136">
        <v>857</v>
      </c>
      <c r="T13" s="136">
        <v>568</v>
      </c>
      <c r="U13" s="136">
        <v>0</v>
      </c>
      <c r="V13" s="136">
        <v>0</v>
      </c>
      <c r="W13" s="136">
        <v>75</v>
      </c>
      <c r="X13" s="136">
        <v>1190</v>
      </c>
      <c r="Y13" s="136">
        <v>0</v>
      </c>
      <c r="Z13" s="93">
        <v>0</v>
      </c>
      <c r="AA13" s="84" t="s">
        <v>305</v>
      </c>
    </row>
    <row r="14" spans="1:27" x14ac:dyDescent="0.15">
      <c r="A14" s="132" t="s">
        <v>164</v>
      </c>
      <c r="B14" s="117" t="s">
        <v>611</v>
      </c>
      <c r="C14" s="117" t="s">
        <v>612</v>
      </c>
      <c r="D14" s="117" t="s">
        <v>592</v>
      </c>
      <c r="E14" s="117" t="s">
        <v>41</v>
      </c>
      <c r="F14" s="117" t="s">
        <v>253</v>
      </c>
      <c r="G14" s="117" t="s">
        <v>613</v>
      </c>
      <c r="H14" s="117" t="s">
        <v>257</v>
      </c>
      <c r="I14" s="117" t="s">
        <v>255</v>
      </c>
      <c r="J14" s="84">
        <v>3</v>
      </c>
      <c r="K14" s="84">
        <v>3</v>
      </c>
      <c r="L14" s="84">
        <v>3</v>
      </c>
      <c r="M14" s="84">
        <v>3</v>
      </c>
      <c r="N14" s="160">
        <v>0</v>
      </c>
      <c r="O14" s="135">
        <v>0</v>
      </c>
      <c r="P14" s="135">
        <v>3.3</v>
      </c>
      <c r="Q14" s="135">
        <v>1.7</v>
      </c>
      <c r="R14" s="135">
        <v>4.7</v>
      </c>
      <c r="S14" s="169">
        <v>4.3</v>
      </c>
      <c r="T14" s="154">
        <v>3</v>
      </c>
      <c r="U14" s="154">
        <v>3</v>
      </c>
      <c r="V14" s="154">
        <v>1</v>
      </c>
      <c r="W14" s="161">
        <v>2</v>
      </c>
      <c r="X14" s="136">
        <v>4</v>
      </c>
      <c r="Y14" s="136">
        <v>2</v>
      </c>
      <c r="Z14" s="90">
        <v>0.33333333333333331</v>
      </c>
      <c r="AA14" s="84" t="s">
        <v>305</v>
      </c>
    </row>
    <row r="15" spans="1:27" ht="15" x14ac:dyDescent="0.2">
      <c r="A15" s="132" t="s">
        <v>665</v>
      </c>
      <c r="B15" s="144" t="s">
        <v>702</v>
      </c>
      <c r="C15" s="144" t="s">
        <v>703</v>
      </c>
      <c r="D15" s="144" t="s">
        <v>670</v>
      </c>
      <c r="E15" s="145" t="s">
        <v>16</v>
      </c>
      <c r="F15" s="145" t="s">
        <v>17</v>
      </c>
      <c r="G15" s="145" t="s">
        <v>704</v>
      </c>
      <c r="H15" s="145" t="s">
        <v>18</v>
      </c>
      <c r="I15" s="145" t="s">
        <v>255</v>
      </c>
      <c r="J15" s="88">
        <v>0.05</v>
      </c>
      <c r="K15" s="88">
        <v>0.05</v>
      </c>
      <c r="L15" s="88">
        <v>0.05</v>
      </c>
      <c r="M15" s="88">
        <v>0.05</v>
      </c>
      <c r="N15" s="170" t="s">
        <v>701</v>
      </c>
      <c r="O15" s="170">
        <v>6.0000000000000001E-3</v>
      </c>
      <c r="P15" s="170">
        <v>3.1E-2</v>
      </c>
      <c r="Q15" s="170">
        <v>0.93200000000000005</v>
      </c>
      <c r="R15" s="170">
        <v>7.0000000000000007E-2</v>
      </c>
      <c r="S15" s="170">
        <v>0.26700000000000002</v>
      </c>
      <c r="T15" s="171">
        <v>0.47699999999999998</v>
      </c>
      <c r="U15" s="172">
        <v>0.4</v>
      </c>
      <c r="V15" s="171">
        <v>1.9E-2</v>
      </c>
      <c r="W15" s="172">
        <v>0</v>
      </c>
      <c r="X15" s="173">
        <v>0.39200000000000002</v>
      </c>
      <c r="Y15" s="171">
        <v>0.42899999999999999</v>
      </c>
      <c r="Z15" s="90">
        <v>0.37999999999999995</v>
      </c>
      <c r="AA15" s="138" t="s">
        <v>305</v>
      </c>
    </row>
    <row r="16" spans="1:27" x14ac:dyDescent="0.15">
      <c r="A16" s="132" t="s">
        <v>169</v>
      </c>
      <c r="B16" s="146" t="s">
        <v>847</v>
      </c>
      <c r="C16" s="147" t="s">
        <v>848</v>
      </c>
      <c r="D16" s="117" t="s">
        <v>522</v>
      </c>
      <c r="E16" s="148" t="s">
        <v>19</v>
      </c>
      <c r="F16" s="133" t="s">
        <v>299</v>
      </c>
      <c r="G16" s="149" t="s">
        <v>849</v>
      </c>
      <c r="H16" s="149" t="s">
        <v>850</v>
      </c>
      <c r="I16" s="149" t="s">
        <v>20</v>
      </c>
      <c r="J16" s="84">
        <v>8</v>
      </c>
      <c r="K16" s="84">
        <v>8</v>
      </c>
      <c r="L16" s="84">
        <v>8</v>
      </c>
      <c r="M16" s="84">
        <v>8</v>
      </c>
      <c r="N16" s="887">
        <v>0.25</v>
      </c>
      <c r="O16" s="888"/>
      <c r="P16" s="889"/>
      <c r="Q16" s="887">
        <v>0.25</v>
      </c>
      <c r="R16" s="888"/>
      <c r="S16" s="889"/>
      <c r="T16" s="887">
        <v>0.25</v>
      </c>
      <c r="U16" s="888"/>
      <c r="V16" s="889"/>
      <c r="W16" s="887">
        <v>0.25</v>
      </c>
      <c r="X16" s="888"/>
      <c r="Y16" s="889"/>
      <c r="Z16" s="90">
        <v>3.125E-2</v>
      </c>
      <c r="AA16" s="138" t="s">
        <v>305</v>
      </c>
    </row>
    <row r="17" spans="1:27" ht="15" x14ac:dyDescent="0.2">
      <c r="A17" s="132" t="s">
        <v>861</v>
      </c>
      <c r="B17" s="174" t="s">
        <v>872</v>
      </c>
      <c r="C17" s="117" t="s">
        <v>873</v>
      </c>
      <c r="D17" s="117" t="s">
        <v>354</v>
      </c>
      <c r="E17" s="151" t="s">
        <v>16</v>
      </c>
      <c r="F17" s="151" t="s">
        <v>17</v>
      </c>
      <c r="G17" s="151" t="s">
        <v>874</v>
      </c>
      <c r="H17" s="151" t="s">
        <v>18</v>
      </c>
      <c r="I17" s="151" t="s">
        <v>255</v>
      </c>
      <c r="J17" s="90">
        <v>0.08</v>
      </c>
      <c r="K17" s="90">
        <v>0.08</v>
      </c>
      <c r="L17" s="90">
        <v>0.08</v>
      </c>
      <c r="M17" s="90">
        <v>0.08</v>
      </c>
      <c r="N17" s="175">
        <v>0.18</v>
      </c>
      <c r="O17" s="175">
        <v>0.18</v>
      </c>
      <c r="P17" s="175">
        <v>0.6</v>
      </c>
      <c r="Q17" s="175">
        <v>0.63</v>
      </c>
      <c r="R17" s="175">
        <v>0.23</v>
      </c>
      <c r="S17" s="176">
        <v>2.42</v>
      </c>
      <c r="T17" s="176">
        <v>-29.46</v>
      </c>
      <c r="U17" s="176">
        <v>-26.08</v>
      </c>
      <c r="V17" s="176">
        <v>-12.67</v>
      </c>
      <c r="W17" s="176">
        <v>0</v>
      </c>
      <c r="X17" s="177">
        <v>0</v>
      </c>
      <c r="Y17" s="177">
        <v>0</v>
      </c>
      <c r="Z17" s="90">
        <v>-158.375</v>
      </c>
      <c r="AA17" s="138" t="s">
        <v>305</v>
      </c>
    </row>
    <row r="18" spans="1:27" ht="15" x14ac:dyDescent="0.15">
      <c r="A18" s="132" t="s">
        <v>875</v>
      </c>
      <c r="B18" s="150" t="s">
        <v>881</v>
      </c>
      <c r="C18" s="151" t="s">
        <v>882</v>
      </c>
      <c r="D18" s="117" t="s">
        <v>354</v>
      </c>
      <c r="E18" s="151" t="s">
        <v>16</v>
      </c>
      <c r="F18" s="151" t="s">
        <v>17</v>
      </c>
      <c r="G18" s="151" t="s">
        <v>883</v>
      </c>
      <c r="H18" s="151" t="s">
        <v>18</v>
      </c>
      <c r="I18" s="151" t="s">
        <v>20</v>
      </c>
      <c r="J18" s="152">
        <v>1</v>
      </c>
      <c r="K18" s="152">
        <v>1</v>
      </c>
      <c r="L18" s="152">
        <v>1</v>
      </c>
      <c r="M18" s="152">
        <v>1</v>
      </c>
      <c r="N18" s="794">
        <v>0.15</v>
      </c>
      <c r="O18" s="794"/>
      <c r="P18" s="794"/>
      <c r="Q18" s="794">
        <v>0</v>
      </c>
      <c r="R18" s="794"/>
      <c r="S18" s="794"/>
      <c r="T18" s="794">
        <v>0.08</v>
      </c>
      <c r="U18" s="883"/>
      <c r="V18" s="883"/>
      <c r="W18" s="885">
        <v>0.1</v>
      </c>
      <c r="X18" s="886"/>
      <c r="Y18" s="886"/>
      <c r="Z18" s="84">
        <v>0.08</v>
      </c>
      <c r="AA18" s="138" t="s">
        <v>305</v>
      </c>
    </row>
    <row r="19" spans="1:27" x14ac:dyDescent="0.15">
      <c r="A19" s="132" t="s">
        <v>875</v>
      </c>
      <c r="B19" s="150" t="s">
        <v>894</v>
      </c>
      <c r="C19" s="151" t="s">
        <v>895</v>
      </c>
      <c r="D19" s="117" t="s">
        <v>354</v>
      </c>
      <c r="E19" s="151" t="s">
        <v>41</v>
      </c>
      <c r="F19" s="151" t="s">
        <v>17</v>
      </c>
      <c r="G19" s="151" t="s">
        <v>896</v>
      </c>
      <c r="H19" s="151" t="s">
        <v>65</v>
      </c>
      <c r="I19" s="151" t="s">
        <v>20</v>
      </c>
      <c r="J19" s="152">
        <v>-0.2</v>
      </c>
      <c r="K19" s="152">
        <v>-0.2</v>
      </c>
      <c r="L19" s="152">
        <v>-0.2</v>
      </c>
      <c r="M19" s="152">
        <v>-0.2</v>
      </c>
      <c r="N19" s="794">
        <v>0</v>
      </c>
      <c r="O19" s="794"/>
      <c r="P19" s="794"/>
      <c r="Q19" s="794">
        <v>0.06</v>
      </c>
      <c r="R19" s="794"/>
      <c r="S19" s="794"/>
      <c r="T19" s="794">
        <v>0</v>
      </c>
      <c r="U19" s="883"/>
      <c r="V19" s="883"/>
      <c r="W19" s="794">
        <v>-0.59</v>
      </c>
      <c r="X19" s="883"/>
      <c r="Y19" s="883"/>
      <c r="Z19" s="84">
        <v>0</v>
      </c>
      <c r="AA19" s="138" t="s">
        <v>305</v>
      </c>
    </row>
    <row r="20" spans="1:27" x14ac:dyDescent="0.15">
      <c r="A20" s="132" t="s">
        <v>950</v>
      </c>
      <c r="B20" s="117" t="s">
        <v>953</v>
      </c>
      <c r="C20" s="117" t="s">
        <v>954</v>
      </c>
      <c r="D20" s="117" t="s">
        <v>955</v>
      </c>
      <c r="E20" s="155" t="s">
        <v>19</v>
      </c>
      <c r="F20" s="155" t="s">
        <v>956</v>
      </c>
      <c r="G20" s="155" t="s">
        <v>957</v>
      </c>
      <c r="H20" s="155" t="s">
        <v>958</v>
      </c>
      <c r="I20" s="155" t="s">
        <v>255</v>
      </c>
      <c r="J20" s="156">
        <v>0.54166666666666663</v>
      </c>
      <c r="K20" s="156">
        <v>0.54166666666666663</v>
      </c>
      <c r="L20" s="156">
        <v>0.54166666666666663</v>
      </c>
      <c r="M20" s="156">
        <v>0.54166666666666663</v>
      </c>
      <c r="N20" s="157">
        <v>0.90208333333333302</v>
      </c>
      <c r="O20" s="157">
        <v>0.82222222222222197</v>
      </c>
      <c r="P20" s="157">
        <v>0.86319444444444404</v>
      </c>
      <c r="Q20" s="157">
        <v>0.83125000000000004</v>
      </c>
      <c r="R20" s="157">
        <v>0.86736111111111103</v>
      </c>
      <c r="S20" s="157">
        <v>0.90277777777777801</v>
      </c>
      <c r="T20" s="157">
        <v>0.91527777777777797</v>
      </c>
      <c r="U20" s="157">
        <v>0.89236111111111105</v>
      </c>
      <c r="V20" s="157">
        <v>0.91666666666666696</v>
      </c>
      <c r="W20" s="158">
        <v>0.78541666666666676</v>
      </c>
      <c r="X20" s="158">
        <v>0.76041666666666663</v>
      </c>
      <c r="Y20" s="158">
        <v>0.85555555555555562</v>
      </c>
      <c r="Z20" s="93">
        <v>1.692307692307693</v>
      </c>
      <c r="AA20" s="138" t="s">
        <v>305</v>
      </c>
    </row>
    <row r="21" spans="1:27" x14ac:dyDescent="0.15">
      <c r="A21" s="132" t="s">
        <v>950</v>
      </c>
      <c r="B21" s="117" t="s">
        <v>974</v>
      </c>
      <c r="C21" s="117" t="s">
        <v>975</v>
      </c>
      <c r="D21" s="117" t="s">
        <v>955</v>
      </c>
      <c r="E21" s="155" t="s">
        <v>16</v>
      </c>
      <c r="F21" s="155" t="s">
        <v>17</v>
      </c>
      <c r="G21" s="155" t="s">
        <v>976</v>
      </c>
      <c r="H21" s="155" t="s">
        <v>977</v>
      </c>
      <c r="I21" s="155" t="s">
        <v>20</v>
      </c>
      <c r="J21" s="90">
        <v>0.03</v>
      </c>
      <c r="K21" s="90">
        <v>0.05</v>
      </c>
      <c r="L21" s="90">
        <v>7.0000000000000007E-2</v>
      </c>
      <c r="M21" s="90">
        <v>7.0000000000000007E-2</v>
      </c>
      <c r="N21" s="774">
        <v>-0.75</v>
      </c>
      <c r="O21" s="774"/>
      <c r="P21" s="774"/>
      <c r="Q21" s="774">
        <v>-0.06</v>
      </c>
      <c r="R21" s="774"/>
      <c r="S21" s="774"/>
      <c r="T21" s="775">
        <v>0</v>
      </c>
      <c r="U21" s="776"/>
      <c r="V21" s="776"/>
      <c r="W21" s="775">
        <v>-0.08</v>
      </c>
      <c r="X21" s="776"/>
      <c r="Y21" s="776"/>
      <c r="Z21" s="93">
        <v>0</v>
      </c>
      <c r="AA21" s="138" t="s">
        <v>305</v>
      </c>
    </row>
  </sheetData>
  <mergeCells count="24">
    <mergeCell ref="N10:P10"/>
    <mergeCell ref="Q10:S10"/>
    <mergeCell ref="T10:V10"/>
    <mergeCell ref="W10:Y10"/>
    <mergeCell ref="N11:P11"/>
    <mergeCell ref="Q11:S11"/>
    <mergeCell ref="T11:V11"/>
    <mergeCell ref="W11:Y11"/>
    <mergeCell ref="N16:P16"/>
    <mergeCell ref="Q16:S16"/>
    <mergeCell ref="T16:V16"/>
    <mergeCell ref="W16:Y16"/>
    <mergeCell ref="N18:P18"/>
    <mergeCell ref="Q18:S18"/>
    <mergeCell ref="T18:V18"/>
    <mergeCell ref="W18:Y18"/>
    <mergeCell ref="N19:P19"/>
    <mergeCell ref="Q19:S19"/>
    <mergeCell ref="T19:V19"/>
    <mergeCell ref="W19:Y19"/>
    <mergeCell ref="N21:P21"/>
    <mergeCell ref="Q21:S21"/>
    <mergeCell ref="T21:V21"/>
    <mergeCell ref="W21:Y2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25"/>
  <sheetViews>
    <sheetView workbookViewId="0">
      <pane xSplit="1" topLeftCell="B1" activePane="topRight" state="frozen"/>
      <selection pane="topRight"/>
    </sheetView>
  </sheetViews>
  <sheetFormatPr baseColWidth="10" defaultColWidth="11" defaultRowHeight="14" x14ac:dyDescent="0.15"/>
  <cols>
    <col min="1" max="1" width="33.332031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ht="65" x14ac:dyDescent="0.15">
      <c r="A8" s="4" t="s">
        <v>13</v>
      </c>
      <c r="B8" s="4" t="s">
        <v>5</v>
      </c>
      <c r="C8" s="4" t="s">
        <v>0</v>
      </c>
      <c r="D8" s="82" t="s">
        <v>7</v>
      </c>
      <c r="E8" s="4" t="s">
        <v>6</v>
      </c>
      <c r="F8" s="4" t="s">
        <v>1</v>
      </c>
      <c r="G8" s="4" t="s">
        <v>2</v>
      </c>
      <c r="H8" s="4" t="s">
        <v>3</v>
      </c>
      <c r="I8" s="4" t="s">
        <v>4</v>
      </c>
      <c r="J8" s="4" t="s">
        <v>42</v>
      </c>
      <c r="K8" s="4" t="s">
        <v>43</v>
      </c>
      <c r="L8" s="4" t="s">
        <v>44</v>
      </c>
      <c r="M8" s="4" t="s">
        <v>45</v>
      </c>
      <c r="N8" s="4" t="s">
        <v>21</v>
      </c>
      <c r="O8" s="4" t="s">
        <v>22</v>
      </c>
      <c r="P8" s="4" t="s">
        <v>23</v>
      </c>
      <c r="Q8" s="4" t="s">
        <v>24</v>
      </c>
      <c r="R8" s="4" t="s">
        <v>25</v>
      </c>
      <c r="S8" s="4" t="s">
        <v>26</v>
      </c>
      <c r="T8" s="4" t="s">
        <v>27</v>
      </c>
      <c r="U8" s="4" t="s">
        <v>28</v>
      </c>
      <c r="V8" s="4" t="s">
        <v>29</v>
      </c>
      <c r="W8" s="4" t="s">
        <v>30</v>
      </c>
      <c r="X8" s="4" t="s">
        <v>31</v>
      </c>
      <c r="Y8" s="4" t="s">
        <v>32</v>
      </c>
      <c r="Z8" s="4" t="s">
        <v>33</v>
      </c>
      <c r="AA8" s="4" t="s">
        <v>37</v>
      </c>
    </row>
    <row r="9" spans="1:27" x14ac:dyDescent="0.15">
      <c r="A9" s="132" t="s">
        <v>161</v>
      </c>
      <c r="B9" s="117" t="s">
        <v>207</v>
      </c>
      <c r="C9" s="132" t="s">
        <v>208</v>
      </c>
      <c r="D9" s="133" t="s">
        <v>334</v>
      </c>
      <c r="E9" s="133" t="s">
        <v>19</v>
      </c>
      <c r="F9" s="133" t="s">
        <v>299</v>
      </c>
      <c r="G9" s="133" t="s">
        <v>260</v>
      </c>
      <c r="H9" s="133" t="s">
        <v>257</v>
      </c>
      <c r="I9" s="133" t="s">
        <v>255</v>
      </c>
      <c r="J9" s="134">
        <v>14</v>
      </c>
      <c r="K9" s="134">
        <v>14</v>
      </c>
      <c r="L9" s="134">
        <v>14</v>
      </c>
      <c r="M9" s="134">
        <v>14</v>
      </c>
      <c r="N9" s="135">
        <v>11</v>
      </c>
      <c r="O9" s="135">
        <v>6</v>
      </c>
      <c r="P9" s="135">
        <v>5</v>
      </c>
      <c r="Q9" s="135">
        <v>7</v>
      </c>
      <c r="R9" s="135">
        <v>6</v>
      </c>
      <c r="S9" s="135">
        <v>7</v>
      </c>
      <c r="T9" s="135">
        <v>5</v>
      </c>
      <c r="U9" s="136">
        <v>6</v>
      </c>
      <c r="V9" s="136">
        <v>10</v>
      </c>
      <c r="W9" s="136">
        <v>7</v>
      </c>
      <c r="X9" s="136">
        <v>6</v>
      </c>
      <c r="Y9" s="136">
        <v>5</v>
      </c>
      <c r="Z9" s="137">
        <v>0.35714285714285715</v>
      </c>
      <c r="AA9" s="138" t="s">
        <v>305</v>
      </c>
    </row>
    <row r="10" spans="1:27" x14ac:dyDescent="0.15">
      <c r="A10" s="132" t="s">
        <v>283</v>
      </c>
      <c r="B10" s="117" t="s">
        <v>222</v>
      </c>
      <c r="C10" s="132" t="s">
        <v>223</v>
      </c>
      <c r="D10" s="133" t="s">
        <v>339</v>
      </c>
      <c r="E10" s="133" t="s">
        <v>16</v>
      </c>
      <c r="F10" s="132" t="s">
        <v>17</v>
      </c>
      <c r="G10" s="133" t="s">
        <v>265</v>
      </c>
      <c r="H10" s="133" t="s">
        <v>18</v>
      </c>
      <c r="I10" s="133" t="s">
        <v>20</v>
      </c>
      <c r="J10" s="139">
        <v>0.996</v>
      </c>
      <c r="K10" s="139">
        <v>0.996</v>
      </c>
      <c r="L10" s="139">
        <v>0.996</v>
      </c>
      <c r="M10" s="139">
        <v>0.996</v>
      </c>
      <c r="N10" s="737">
        <v>7.0000000000000007E-2</v>
      </c>
      <c r="O10" s="738"/>
      <c r="P10" s="739"/>
      <c r="Q10" s="737">
        <v>0.16</v>
      </c>
      <c r="R10" s="738"/>
      <c r="S10" s="739"/>
      <c r="T10" s="940">
        <v>0.4</v>
      </c>
      <c r="U10" s="944"/>
      <c r="V10" s="945"/>
      <c r="W10" s="940">
        <v>0.5</v>
      </c>
      <c r="X10" s="944"/>
      <c r="Y10" s="945"/>
      <c r="Z10" s="137">
        <v>7.0281124497991981E-2</v>
      </c>
      <c r="AA10" s="138" t="s">
        <v>305</v>
      </c>
    </row>
    <row r="11" spans="1:27" x14ac:dyDescent="0.15">
      <c r="A11" s="132" t="s">
        <v>186</v>
      </c>
      <c r="B11" s="117" t="s">
        <v>380</v>
      </c>
      <c r="C11" s="117" t="s">
        <v>381</v>
      </c>
      <c r="D11" s="117" t="s">
        <v>382</v>
      </c>
      <c r="E11" s="117" t="s">
        <v>19</v>
      </c>
      <c r="F11" s="133" t="s">
        <v>299</v>
      </c>
      <c r="G11" s="132" t="s">
        <v>383</v>
      </c>
      <c r="H11" s="132" t="s">
        <v>18</v>
      </c>
      <c r="I11" s="140" t="s">
        <v>20</v>
      </c>
      <c r="J11" s="84">
        <v>90</v>
      </c>
      <c r="K11" s="84">
        <v>90</v>
      </c>
      <c r="L11" s="84">
        <v>90</v>
      </c>
      <c r="M11" s="84">
        <v>90</v>
      </c>
      <c r="N11" s="904">
        <v>14</v>
      </c>
      <c r="O11" s="897"/>
      <c r="P11" s="898"/>
      <c r="Q11" s="904">
        <v>33</v>
      </c>
      <c r="R11" s="897"/>
      <c r="S11" s="898"/>
      <c r="T11" s="904">
        <v>50</v>
      </c>
      <c r="U11" s="897"/>
      <c r="V11" s="898"/>
      <c r="W11" s="904">
        <v>63</v>
      </c>
      <c r="X11" s="897"/>
      <c r="Y11" s="898"/>
      <c r="Z11" s="93">
        <v>0.15555555555555556</v>
      </c>
      <c r="AA11" s="138" t="s">
        <v>305</v>
      </c>
    </row>
    <row r="12" spans="1:27" x14ac:dyDescent="0.15">
      <c r="A12" s="132" t="s">
        <v>186</v>
      </c>
      <c r="B12" s="117" t="s">
        <v>384</v>
      </c>
      <c r="C12" s="132" t="s">
        <v>385</v>
      </c>
      <c r="D12" s="117" t="s">
        <v>382</v>
      </c>
      <c r="E12" s="132" t="s">
        <v>16</v>
      </c>
      <c r="F12" s="132" t="s">
        <v>17</v>
      </c>
      <c r="G12" s="132" t="s">
        <v>386</v>
      </c>
      <c r="H12" s="132" t="s">
        <v>18</v>
      </c>
      <c r="I12" s="140" t="s">
        <v>20</v>
      </c>
      <c r="J12" s="90">
        <v>1</v>
      </c>
      <c r="K12" s="90">
        <v>1</v>
      </c>
      <c r="L12" s="90">
        <v>1</v>
      </c>
      <c r="M12" s="90">
        <v>1</v>
      </c>
      <c r="N12" s="896">
        <v>0.08</v>
      </c>
      <c r="O12" s="897"/>
      <c r="P12" s="898"/>
      <c r="Q12" s="896">
        <v>0.67</v>
      </c>
      <c r="R12" s="897"/>
      <c r="S12" s="898"/>
      <c r="T12" s="896">
        <v>0.41</v>
      </c>
      <c r="U12" s="897"/>
      <c r="V12" s="898"/>
      <c r="W12" s="896">
        <v>0.42</v>
      </c>
      <c r="X12" s="897"/>
      <c r="Y12" s="898"/>
      <c r="Z12" s="93">
        <v>0.08</v>
      </c>
      <c r="AA12" s="138" t="s">
        <v>305</v>
      </c>
    </row>
    <row r="13" spans="1:27" x14ac:dyDescent="0.15">
      <c r="A13" s="132" t="s">
        <v>188</v>
      </c>
      <c r="B13" s="117" t="s">
        <v>496</v>
      </c>
      <c r="C13" s="117" t="s">
        <v>497</v>
      </c>
      <c r="D13" s="117" t="s">
        <v>480</v>
      </c>
      <c r="E13" s="117" t="s">
        <v>16</v>
      </c>
      <c r="F13" s="117" t="s">
        <v>17</v>
      </c>
      <c r="G13" s="117" t="s">
        <v>498</v>
      </c>
      <c r="H13" s="117" t="s">
        <v>18</v>
      </c>
      <c r="I13" s="117" t="s">
        <v>20</v>
      </c>
      <c r="J13" s="90">
        <v>1</v>
      </c>
      <c r="K13" s="90">
        <v>1</v>
      </c>
      <c r="L13" s="90">
        <v>1</v>
      </c>
      <c r="M13" s="90">
        <v>1</v>
      </c>
      <c r="N13" s="941">
        <v>0.32</v>
      </c>
      <c r="O13" s="942"/>
      <c r="P13" s="943"/>
      <c r="Q13" s="941">
        <v>0.56999999999999995</v>
      </c>
      <c r="R13" s="942"/>
      <c r="S13" s="943"/>
      <c r="T13" s="941">
        <v>0.91</v>
      </c>
      <c r="U13" s="942"/>
      <c r="V13" s="943"/>
      <c r="W13" s="941">
        <v>1.6</v>
      </c>
      <c r="X13" s="942"/>
      <c r="Y13" s="943"/>
      <c r="Z13" s="93">
        <v>0.32</v>
      </c>
      <c r="AA13" s="141" t="s">
        <v>305</v>
      </c>
    </row>
    <row r="14" spans="1:27" x14ac:dyDescent="0.15">
      <c r="A14" s="132" t="s">
        <v>188</v>
      </c>
      <c r="B14" s="117" t="s">
        <v>514</v>
      </c>
      <c r="C14" s="117" t="s">
        <v>515</v>
      </c>
      <c r="D14" s="117" t="s">
        <v>480</v>
      </c>
      <c r="E14" s="132" t="s">
        <v>16</v>
      </c>
      <c r="F14" s="142" t="s">
        <v>17</v>
      </c>
      <c r="G14" s="142" t="s">
        <v>516</v>
      </c>
      <c r="H14" s="143" t="s">
        <v>18</v>
      </c>
      <c r="I14" s="142" t="s">
        <v>20</v>
      </c>
      <c r="J14" s="90">
        <v>0.25</v>
      </c>
      <c r="K14" s="90">
        <v>0.5</v>
      </c>
      <c r="L14" s="90">
        <v>0.75</v>
      </c>
      <c r="M14" s="90">
        <v>1</v>
      </c>
      <c r="N14" s="744">
        <v>0</v>
      </c>
      <c r="O14" s="745"/>
      <c r="P14" s="746"/>
      <c r="Q14" s="744">
        <v>0.36599999999999999</v>
      </c>
      <c r="R14" s="745"/>
      <c r="S14" s="746"/>
      <c r="T14" s="737">
        <v>0</v>
      </c>
      <c r="U14" s="753"/>
      <c r="V14" s="754"/>
      <c r="W14" s="707">
        <v>0.999</v>
      </c>
      <c r="X14" s="753"/>
      <c r="Y14" s="754"/>
      <c r="Z14" s="90">
        <v>0</v>
      </c>
      <c r="AA14" s="138" t="s">
        <v>305</v>
      </c>
    </row>
    <row r="15" spans="1:27" x14ac:dyDescent="0.15">
      <c r="A15" s="132" t="s">
        <v>167</v>
      </c>
      <c r="B15" s="117" t="s">
        <v>524</v>
      </c>
      <c r="C15" s="117" t="s">
        <v>525</v>
      </c>
      <c r="D15" s="117" t="s">
        <v>522</v>
      </c>
      <c r="E15" s="117" t="s">
        <v>19</v>
      </c>
      <c r="F15" s="117" t="s">
        <v>17</v>
      </c>
      <c r="G15" s="117" t="s">
        <v>526</v>
      </c>
      <c r="H15" s="117" t="s">
        <v>18</v>
      </c>
      <c r="I15" s="117" t="s">
        <v>255</v>
      </c>
      <c r="J15" s="90">
        <v>1</v>
      </c>
      <c r="K15" s="90">
        <v>1</v>
      </c>
      <c r="L15" s="90">
        <v>1</v>
      </c>
      <c r="M15" s="90">
        <v>1</v>
      </c>
      <c r="N15" s="93">
        <v>0.41</v>
      </c>
      <c r="O15" s="93">
        <v>0.62</v>
      </c>
      <c r="P15" s="93">
        <v>0.12</v>
      </c>
      <c r="Q15" s="93">
        <v>0.35</v>
      </c>
      <c r="R15" s="93">
        <v>0.48</v>
      </c>
      <c r="S15" s="93">
        <v>0.45</v>
      </c>
      <c r="T15" s="93">
        <v>7.0000000000000007E-2</v>
      </c>
      <c r="U15" s="93">
        <v>0.13</v>
      </c>
      <c r="V15" s="93">
        <v>0.27</v>
      </c>
      <c r="W15" s="93">
        <v>0.55000000000000004</v>
      </c>
      <c r="X15" s="93">
        <v>0.96</v>
      </c>
      <c r="Y15" s="93">
        <v>0.53</v>
      </c>
      <c r="Z15" s="90">
        <v>0.12</v>
      </c>
      <c r="AA15" s="84" t="s">
        <v>305</v>
      </c>
    </row>
    <row r="16" spans="1:27" x14ac:dyDescent="0.15">
      <c r="A16" s="132" t="s">
        <v>165</v>
      </c>
      <c r="B16" s="117" t="s">
        <v>552</v>
      </c>
      <c r="C16" s="117" t="s">
        <v>553</v>
      </c>
      <c r="D16" s="117" t="s">
        <v>550</v>
      </c>
      <c r="E16" s="117" t="s">
        <v>16</v>
      </c>
      <c r="F16" s="117" t="s">
        <v>17</v>
      </c>
      <c r="G16" s="117" t="s">
        <v>554</v>
      </c>
      <c r="H16" s="117" t="s">
        <v>18</v>
      </c>
      <c r="I16" s="117" t="s">
        <v>20</v>
      </c>
      <c r="J16" s="90">
        <v>0.25</v>
      </c>
      <c r="K16" s="90">
        <v>0.5</v>
      </c>
      <c r="L16" s="90">
        <v>0.75</v>
      </c>
      <c r="M16" s="90">
        <v>1</v>
      </c>
      <c r="N16" s="940">
        <v>0</v>
      </c>
      <c r="O16" s="901"/>
      <c r="P16" s="902"/>
      <c r="Q16" s="940">
        <v>0</v>
      </c>
      <c r="R16" s="901"/>
      <c r="S16" s="902"/>
      <c r="T16" s="940">
        <v>0.33</v>
      </c>
      <c r="U16" s="901"/>
      <c r="V16" s="902"/>
      <c r="W16" s="940">
        <v>2.33</v>
      </c>
      <c r="X16" s="901"/>
      <c r="Y16" s="902"/>
      <c r="Z16" s="90">
        <v>0</v>
      </c>
      <c r="AA16" s="84" t="s">
        <v>305</v>
      </c>
    </row>
    <row r="17" spans="1:27" ht="15" x14ac:dyDescent="0.2">
      <c r="A17" s="132" t="s">
        <v>1024</v>
      </c>
      <c r="B17" s="144" t="s">
        <v>709</v>
      </c>
      <c r="C17" s="144" t="s">
        <v>710</v>
      </c>
      <c r="D17" s="117" t="s">
        <v>522</v>
      </c>
      <c r="E17" s="145" t="s">
        <v>16</v>
      </c>
      <c r="F17" s="125" t="s">
        <v>17</v>
      </c>
      <c r="G17" s="125" t="s">
        <v>711</v>
      </c>
      <c r="H17" s="125" t="s">
        <v>18</v>
      </c>
      <c r="I17" s="125" t="s">
        <v>20</v>
      </c>
      <c r="J17" s="88">
        <v>0.8</v>
      </c>
      <c r="K17" s="88">
        <v>0.8</v>
      </c>
      <c r="L17" s="88">
        <v>0.8</v>
      </c>
      <c r="M17" s="88">
        <v>0.8</v>
      </c>
      <c r="N17" s="680">
        <v>0.31359999999999999</v>
      </c>
      <c r="O17" s="680"/>
      <c r="P17" s="680"/>
      <c r="Q17" s="680">
        <v>0.37159999999999999</v>
      </c>
      <c r="R17" s="680"/>
      <c r="S17" s="680"/>
      <c r="T17" s="680">
        <v>0.5373</v>
      </c>
      <c r="U17" s="681"/>
      <c r="V17" s="681"/>
      <c r="W17" s="680">
        <v>0.58720000000000006</v>
      </c>
      <c r="X17" s="681"/>
      <c r="Y17" s="681"/>
      <c r="Z17" s="90">
        <v>0.39199999999999996</v>
      </c>
      <c r="AA17" s="138" t="s">
        <v>305</v>
      </c>
    </row>
    <row r="18" spans="1:27" ht="15" x14ac:dyDescent="0.2">
      <c r="A18" s="132" t="s">
        <v>1024</v>
      </c>
      <c r="B18" s="144" t="s">
        <v>729</v>
      </c>
      <c r="C18" s="144" t="s">
        <v>730</v>
      </c>
      <c r="D18" s="117" t="s">
        <v>522</v>
      </c>
      <c r="E18" s="145" t="s">
        <v>16</v>
      </c>
      <c r="F18" s="125" t="s">
        <v>17</v>
      </c>
      <c r="G18" s="125" t="s">
        <v>731</v>
      </c>
      <c r="H18" s="125" t="s">
        <v>18</v>
      </c>
      <c r="I18" s="125" t="s">
        <v>20</v>
      </c>
      <c r="J18" s="88">
        <v>0.2</v>
      </c>
      <c r="K18" s="88">
        <v>0.4</v>
      </c>
      <c r="L18" s="88">
        <v>0.6</v>
      </c>
      <c r="M18" s="88">
        <v>0.8</v>
      </c>
      <c r="N18" s="681">
        <v>0</v>
      </c>
      <c r="O18" s="681"/>
      <c r="P18" s="681"/>
      <c r="Q18" s="680">
        <v>0.28079999999999999</v>
      </c>
      <c r="R18" s="680"/>
      <c r="S18" s="680"/>
      <c r="T18" s="680">
        <v>0.70499999999999996</v>
      </c>
      <c r="U18" s="681"/>
      <c r="V18" s="681"/>
      <c r="W18" s="680">
        <v>0.80589999999999995</v>
      </c>
      <c r="X18" s="681"/>
      <c r="Y18" s="681"/>
      <c r="Z18" s="90">
        <v>0</v>
      </c>
      <c r="AA18" s="138" t="s">
        <v>305</v>
      </c>
    </row>
    <row r="19" spans="1:27" x14ac:dyDescent="0.15">
      <c r="A19" s="132" t="s">
        <v>169</v>
      </c>
      <c r="B19" s="146" t="s">
        <v>847</v>
      </c>
      <c r="C19" s="147" t="s">
        <v>848</v>
      </c>
      <c r="D19" s="117" t="s">
        <v>522</v>
      </c>
      <c r="E19" s="148" t="s">
        <v>19</v>
      </c>
      <c r="F19" s="133" t="s">
        <v>299</v>
      </c>
      <c r="G19" s="149" t="s">
        <v>849</v>
      </c>
      <c r="H19" s="149" t="s">
        <v>850</v>
      </c>
      <c r="I19" s="149" t="s">
        <v>20</v>
      </c>
      <c r="J19" s="84">
        <v>8</v>
      </c>
      <c r="K19" s="84">
        <v>8</v>
      </c>
      <c r="L19" s="84">
        <v>8</v>
      </c>
      <c r="M19" s="84">
        <v>8</v>
      </c>
      <c r="N19" s="887">
        <v>0.25</v>
      </c>
      <c r="O19" s="888"/>
      <c r="P19" s="889"/>
      <c r="Q19" s="887">
        <v>0.25</v>
      </c>
      <c r="R19" s="888"/>
      <c r="S19" s="889"/>
      <c r="T19" s="887">
        <v>0.25</v>
      </c>
      <c r="U19" s="888"/>
      <c r="V19" s="889"/>
      <c r="W19" s="887">
        <v>0.25</v>
      </c>
      <c r="X19" s="888"/>
      <c r="Y19" s="889"/>
      <c r="Z19" s="90">
        <v>3.125E-2</v>
      </c>
      <c r="AA19" s="138" t="s">
        <v>305</v>
      </c>
    </row>
    <row r="20" spans="1:27" ht="15" x14ac:dyDescent="0.15">
      <c r="A20" s="132" t="s">
        <v>875</v>
      </c>
      <c r="B20" s="150" t="s">
        <v>881</v>
      </c>
      <c r="C20" s="151" t="s">
        <v>882</v>
      </c>
      <c r="D20" s="117" t="s">
        <v>354</v>
      </c>
      <c r="E20" s="151" t="s">
        <v>16</v>
      </c>
      <c r="F20" s="151" t="s">
        <v>17</v>
      </c>
      <c r="G20" s="151" t="s">
        <v>883</v>
      </c>
      <c r="H20" s="151" t="s">
        <v>18</v>
      </c>
      <c r="I20" s="151" t="s">
        <v>20</v>
      </c>
      <c r="J20" s="152">
        <v>1</v>
      </c>
      <c r="K20" s="152">
        <v>1</v>
      </c>
      <c r="L20" s="152">
        <v>1</v>
      </c>
      <c r="M20" s="152">
        <v>1</v>
      </c>
      <c r="N20" s="794">
        <v>0.15</v>
      </c>
      <c r="O20" s="794"/>
      <c r="P20" s="794"/>
      <c r="Q20" s="794">
        <v>0</v>
      </c>
      <c r="R20" s="794"/>
      <c r="S20" s="794"/>
      <c r="T20" s="794">
        <v>0.08</v>
      </c>
      <c r="U20" s="883"/>
      <c r="V20" s="883"/>
      <c r="W20" s="885">
        <v>0.1</v>
      </c>
      <c r="X20" s="886"/>
      <c r="Y20" s="886"/>
      <c r="Z20" s="84">
        <v>0.15</v>
      </c>
      <c r="AA20" s="153" t="s">
        <v>305</v>
      </c>
    </row>
    <row r="21" spans="1:27" ht="15" x14ac:dyDescent="0.15">
      <c r="A21" s="132" t="s">
        <v>875</v>
      </c>
      <c r="B21" s="150" t="s">
        <v>884</v>
      </c>
      <c r="C21" s="151" t="s">
        <v>885</v>
      </c>
      <c r="D21" s="117" t="s">
        <v>354</v>
      </c>
      <c r="E21" s="151" t="s">
        <v>16</v>
      </c>
      <c r="F21" s="151" t="s">
        <v>17</v>
      </c>
      <c r="G21" s="151" t="s">
        <v>886</v>
      </c>
      <c r="H21" s="151" t="s">
        <v>18</v>
      </c>
      <c r="I21" s="151" t="s">
        <v>20</v>
      </c>
      <c r="J21" s="152">
        <v>0.8</v>
      </c>
      <c r="K21" s="152">
        <v>0.8</v>
      </c>
      <c r="L21" s="152">
        <v>0.8</v>
      </c>
      <c r="M21" s="152">
        <v>0.8</v>
      </c>
      <c r="N21" s="794">
        <v>0</v>
      </c>
      <c r="O21" s="794"/>
      <c r="P21" s="794"/>
      <c r="Q21" s="794">
        <v>1</v>
      </c>
      <c r="R21" s="794"/>
      <c r="S21" s="794"/>
      <c r="T21" s="794">
        <v>0.95</v>
      </c>
      <c r="U21" s="883"/>
      <c r="V21" s="883"/>
      <c r="W21" s="885">
        <v>0.97</v>
      </c>
      <c r="X21" s="886"/>
      <c r="Y21" s="886"/>
      <c r="Z21" s="84">
        <v>0</v>
      </c>
      <c r="AA21" s="153" t="s">
        <v>305</v>
      </c>
    </row>
    <row r="22" spans="1:27" x14ac:dyDescent="0.15">
      <c r="A22" s="132" t="s">
        <v>875</v>
      </c>
      <c r="B22" s="150" t="s">
        <v>888</v>
      </c>
      <c r="C22" s="151" t="s">
        <v>889</v>
      </c>
      <c r="D22" s="117" t="s">
        <v>354</v>
      </c>
      <c r="E22" s="151" t="s">
        <v>19</v>
      </c>
      <c r="F22" s="133" t="s">
        <v>299</v>
      </c>
      <c r="G22" s="151" t="s">
        <v>890</v>
      </c>
      <c r="H22" s="151" t="s">
        <v>257</v>
      </c>
      <c r="I22" s="151" t="s">
        <v>20</v>
      </c>
      <c r="J22" s="154">
        <v>150</v>
      </c>
      <c r="K22" s="154">
        <v>150</v>
      </c>
      <c r="L22" s="154">
        <v>150</v>
      </c>
      <c r="M22" s="154">
        <v>150</v>
      </c>
      <c r="N22" s="883">
        <v>0</v>
      </c>
      <c r="O22" s="883"/>
      <c r="P22" s="883"/>
      <c r="Q22" s="883">
        <v>109.75</v>
      </c>
      <c r="R22" s="883"/>
      <c r="S22" s="883"/>
      <c r="T22" s="883">
        <v>174</v>
      </c>
      <c r="U22" s="883"/>
      <c r="V22" s="883"/>
      <c r="W22" s="883">
        <v>33.5</v>
      </c>
      <c r="X22" s="883"/>
      <c r="Y22" s="883"/>
      <c r="Z22" s="84">
        <v>0</v>
      </c>
      <c r="AA22" s="153" t="s">
        <v>305</v>
      </c>
    </row>
    <row r="23" spans="1:27" x14ac:dyDescent="0.15">
      <c r="A23" s="132" t="s">
        <v>875</v>
      </c>
      <c r="B23" s="150" t="s">
        <v>894</v>
      </c>
      <c r="C23" s="151" t="s">
        <v>895</v>
      </c>
      <c r="D23" s="117" t="s">
        <v>354</v>
      </c>
      <c r="E23" s="151" t="s">
        <v>41</v>
      </c>
      <c r="F23" s="151" t="s">
        <v>17</v>
      </c>
      <c r="G23" s="151" t="s">
        <v>896</v>
      </c>
      <c r="H23" s="151" t="s">
        <v>65</v>
      </c>
      <c r="I23" s="151" t="s">
        <v>20</v>
      </c>
      <c r="J23" s="152">
        <v>-0.2</v>
      </c>
      <c r="K23" s="152">
        <v>-0.2</v>
      </c>
      <c r="L23" s="152">
        <v>-0.2</v>
      </c>
      <c r="M23" s="152">
        <v>-0.2</v>
      </c>
      <c r="N23" s="794">
        <v>0</v>
      </c>
      <c r="O23" s="794"/>
      <c r="P23" s="794"/>
      <c r="Q23" s="794">
        <v>0.06</v>
      </c>
      <c r="R23" s="794"/>
      <c r="S23" s="794"/>
      <c r="T23" s="794">
        <v>0</v>
      </c>
      <c r="U23" s="883"/>
      <c r="V23" s="883"/>
      <c r="W23" s="794">
        <v>-0.59</v>
      </c>
      <c r="X23" s="883"/>
      <c r="Y23" s="883"/>
      <c r="Z23" s="84">
        <v>0</v>
      </c>
      <c r="AA23" s="153" t="s">
        <v>305</v>
      </c>
    </row>
    <row r="24" spans="1:27" x14ac:dyDescent="0.15">
      <c r="A24" s="132" t="s">
        <v>950</v>
      </c>
      <c r="B24" s="117" t="s">
        <v>953</v>
      </c>
      <c r="C24" s="117" t="s">
        <v>954</v>
      </c>
      <c r="D24" s="117" t="s">
        <v>955</v>
      </c>
      <c r="E24" s="155" t="s">
        <v>19</v>
      </c>
      <c r="F24" s="155" t="s">
        <v>956</v>
      </c>
      <c r="G24" s="155" t="s">
        <v>957</v>
      </c>
      <c r="H24" s="155" t="s">
        <v>958</v>
      </c>
      <c r="I24" s="155" t="s">
        <v>255</v>
      </c>
      <c r="J24" s="156">
        <v>0.54166666666666663</v>
      </c>
      <c r="K24" s="156">
        <v>0.54166666666666663</v>
      </c>
      <c r="L24" s="156">
        <v>0.54166666666666663</v>
      </c>
      <c r="M24" s="156">
        <v>0.54166666666666663</v>
      </c>
      <c r="N24" s="157">
        <v>0.90208333333333302</v>
      </c>
      <c r="O24" s="157">
        <v>0.82222222222222197</v>
      </c>
      <c r="P24" s="157">
        <v>0.86319444444444404</v>
      </c>
      <c r="Q24" s="157">
        <v>0.83125000000000004</v>
      </c>
      <c r="R24" s="157">
        <v>0.86736111111111103</v>
      </c>
      <c r="S24" s="157">
        <v>0.90277777777777801</v>
      </c>
      <c r="T24" s="157">
        <v>0.91527777777777797</v>
      </c>
      <c r="U24" s="157">
        <v>0.89236111111111105</v>
      </c>
      <c r="V24" s="157">
        <v>0.91666666666666696</v>
      </c>
      <c r="W24" s="158">
        <v>0.78541666666666676</v>
      </c>
      <c r="X24" s="158">
        <v>0.76041666666666663</v>
      </c>
      <c r="Y24" s="158">
        <v>0.85555555555555562</v>
      </c>
      <c r="Z24" s="93">
        <v>1.593589743589743</v>
      </c>
      <c r="AA24" s="138" t="s">
        <v>305</v>
      </c>
    </row>
    <row r="25" spans="1:27" x14ac:dyDescent="0.15">
      <c r="A25" s="132" t="s">
        <v>950</v>
      </c>
      <c r="B25" s="117" t="s">
        <v>974</v>
      </c>
      <c r="C25" s="117" t="s">
        <v>975</v>
      </c>
      <c r="D25" s="117" t="s">
        <v>955</v>
      </c>
      <c r="E25" s="155" t="s">
        <v>16</v>
      </c>
      <c r="F25" s="155" t="s">
        <v>17</v>
      </c>
      <c r="G25" s="155" t="s">
        <v>976</v>
      </c>
      <c r="H25" s="155" t="s">
        <v>977</v>
      </c>
      <c r="I25" s="155" t="s">
        <v>20</v>
      </c>
      <c r="J25" s="90">
        <v>0.03</v>
      </c>
      <c r="K25" s="90">
        <v>0.05</v>
      </c>
      <c r="L25" s="90">
        <v>7.0000000000000007E-2</v>
      </c>
      <c r="M25" s="90">
        <v>7.0000000000000007E-2</v>
      </c>
      <c r="N25" s="774">
        <v>-0.75</v>
      </c>
      <c r="O25" s="774"/>
      <c r="P25" s="774"/>
      <c r="Q25" s="774">
        <v>-0.06</v>
      </c>
      <c r="R25" s="774"/>
      <c r="S25" s="774"/>
      <c r="T25" s="775">
        <v>0</v>
      </c>
      <c r="U25" s="776"/>
      <c r="V25" s="776"/>
      <c r="W25" s="775">
        <v>-0.08</v>
      </c>
      <c r="X25" s="776"/>
      <c r="Y25" s="776"/>
      <c r="Z25" s="93">
        <v>-25</v>
      </c>
      <c r="AA25" s="138" t="s">
        <v>305</v>
      </c>
    </row>
  </sheetData>
  <mergeCells count="56">
    <mergeCell ref="N10:P10"/>
    <mergeCell ref="Q10:S10"/>
    <mergeCell ref="T10:V10"/>
    <mergeCell ref="W10:Y10"/>
    <mergeCell ref="N11:P11"/>
    <mergeCell ref="Q11:S11"/>
    <mergeCell ref="T11:V11"/>
    <mergeCell ref="W11:Y11"/>
    <mergeCell ref="N12:P12"/>
    <mergeCell ref="Q12:S12"/>
    <mergeCell ref="T12:V12"/>
    <mergeCell ref="W12:Y12"/>
    <mergeCell ref="N13:P13"/>
    <mergeCell ref="Q13:S13"/>
    <mergeCell ref="T13:V13"/>
    <mergeCell ref="W13:Y13"/>
    <mergeCell ref="N14:P14"/>
    <mergeCell ref="Q14:S14"/>
    <mergeCell ref="T14:V14"/>
    <mergeCell ref="W14:Y14"/>
    <mergeCell ref="N16:P16"/>
    <mergeCell ref="Q16:S16"/>
    <mergeCell ref="T16:V16"/>
    <mergeCell ref="W16:Y16"/>
    <mergeCell ref="N17:P17"/>
    <mergeCell ref="Q17:S17"/>
    <mergeCell ref="T17:V17"/>
    <mergeCell ref="W17:Y17"/>
    <mergeCell ref="N18:P18"/>
    <mergeCell ref="Q18:S18"/>
    <mergeCell ref="T18:V18"/>
    <mergeCell ref="W18:Y18"/>
    <mergeCell ref="N19:P19"/>
    <mergeCell ref="Q19:S19"/>
    <mergeCell ref="T19:V19"/>
    <mergeCell ref="W19:Y19"/>
    <mergeCell ref="N20:P20"/>
    <mergeCell ref="Q20:S20"/>
    <mergeCell ref="T20:V20"/>
    <mergeCell ref="W20:Y20"/>
    <mergeCell ref="N21:P21"/>
    <mergeCell ref="Q21:S21"/>
    <mergeCell ref="T21:V21"/>
    <mergeCell ref="W21:Y21"/>
    <mergeCell ref="N22:P22"/>
    <mergeCell ref="Q22:S22"/>
    <mergeCell ref="T22:V22"/>
    <mergeCell ref="W22:Y22"/>
    <mergeCell ref="N23:P23"/>
    <mergeCell ref="Q23:S23"/>
    <mergeCell ref="T23:V23"/>
    <mergeCell ref="W23:Y23"/>
    <mergeCell ref="N25:P25"/>
    <mergeCell ref="Q25:S25"/>
    <mergeCell ref="T25:V25"/>
    <mergeCell ref="W25:Y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17"/>
  <sheetViews>
    <sheetView workbookViewId="0">
      <pane xSplit="1" topLeftCell="B1" activePane="topRight" state="frozen"/>
      <selection pane="topRight"/>
    </sheetView>
  </sheetViews>
  <sheetFormatPr baseColWidth="10" defaultColWidth="11" defaultRowHeight="14" x14ac:dyDescent="0.15"/>
  <cols>
    <col min="1" max="1" width="31"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33</v>
      </c>
      <c r="AA9" s="4" t="s">
        <v>37</v>
      </c>
    </row>
    <row r="10" spans="1:27" x14ac:dyDescent="0.15">
      <c r="A10" s="68" t="s">
        <v>186</v>
      </c>
      <c r="B10" s="68" t="s">
        <v>396</v>
      </c>
      <c r="C10" s="68" t="s">
        <v>397</v>
      </c>
      <c r="D10" s="68" t="s">
        <v>382</v>
      </c>
      <c r="E10" s="68" t="s">
        <v>16</v>
      </c>
      <c r="F10" s="68" t="s">
        <v>17</v>
      </c>
      <c r="G10" s="7" t="s">
        <v>398</v>
      </c>
      <c r="H10" s="7" t="s">
        <v>18</v>
      </c>
      <c r="I10" s="19" t="s">
        <v>20</v>
      </c>
      <c r="J10" s="96">
        <v>1</v>
      </c>
      <c r="K10" s="96">
        <v>1</v>
      </c>
      <c r="L10" s="96">
        <v>1</v>
      </c>
      <c r="M10" s="96">
        <v>1</v>
      </c>
      <c r="N10" s="870">
        <v>0.56999999999999995</v>
      </c>
      <c r="O10" s="946"/>
      <c r="P10" s="947"/>
      <c r="Q10" s="870">
        <v>0.64</v>
      </c>
      <c r="R10" s="946"/>
      <c r="S10" s="947"/>
      <c r="T10" s="870">
        <v>1.0900000000000001</v>
      </c>
      <c r="U10" s="946"/>
      <c r="V10" s="947"/>
      <c r="W10" s="870">
        <v>1.1200000000000001</v>
      </c>
      <c r="X10" s="946"/>
      <c r="Y10" s="947"/>
      <c r="Z10" s="27">
        <v>0.56999999999999995</v>
      </c>
      <c r="AA10" s="83" t="s">
        <v>306</v>
      </c>
    </row>
    <row r="11" spans="1:27" x14ac:dyDescent="0.15">
      <c r="A11" s="68" t="s">
        <v>166</v>
      </c>
      <c r="B11" s="68" t="s">
        <v>535</v>
      </c>
      <c r="C11" s="68" t="s">
        <v>536</v>
      </c>
      <c r="D11" s="68" t="s">
        <v>537</v>
      </c>
      <c r="E11" s="68" t="s">
        <v>19</v>
      </c>
      <c r="F11" s="68" t="s">
        <v>17</v>
      </c>
      <c r="G11" s="7" t="s">
        <v>538</v>
      </c>
      <c r="H11" s="7" t="s">
        <v>18</v>
      </c>
      <c r="I11" s="7" t="s">
        <v>255</v>
      </c>
      <c r="J11" s="96">
        <v>0.9</v>
      </c>
      <c r="K11" s="96">
        <v>0.9</v>
      </c>
      <c r="L11" s="96">
        <v>0.9</v>
      </c>
      <c r="M11" s="96">
        <v>0.9</v>
      </c>
      <c r="N11" s="69">
        <v>0.39346895074946497</v>
      </c>
      <c r="O11" s="101">
        <v>0.54422964264791995</v>
      </c>
      <c r="P11" s="101">
        <v>0.495018679950187</v>
      </c>
      <c r="Q11" s="101">
        <v>0.61290322580645196</v>
      </c>
      <c r="R11" s="101">
        <v>0.53599171413775204</v>
      </c>
      <c r="S11" s="100">
        <v>0.73</v>
      </c>
      <c r="T11" s="26">
        <v>0.77</v>
      </c>
      <c r="U11" s="26">
        <v>0.87</v>
      </c>
      <c r="V11" s="26">
        <v>0.73</v>
      </c>
      <c r="W11" s="26">
        <v>0.97</v>
      </c>
      <c r="X11" s="26">
        <v>0.89</v>
      </c>
      <c r="Y11" s="26">
        <v>1.1499999999999999</v>
      </c>
      <c r="Z11" s="96">
        <v>0.55002075550020779</v>
      </c>
      <c r="AA11" s="97" t="s">
        <v>306</v>
      </c>
    </row>
    <row r="12" spans="1:27" x14ac:dyDescent="0.15">
      <c r="A12" s="68" t="s">
        <v>164</v>
      </c>
      <c r="B12" s="68" t="s">
        <v>596</v>
      </c>
      <c r="C12" s="68" t="s">
        <v>597</v>
      </c>
      <c r="D12" s="68" t="s">
        <v>592</v>
      </c>
      <c r="E12" s="68" t="s">
        <v>16</v>
      </c>
      <c r="F12" s="68" t="s">
        <v>17</v>
      </c>
      <c r="G12" s="7" t="s">
        <v>598</v>
      </c>
      <c r="H12" s="7" t="s">
        <v>18</v>
      </c>
      <c r="I12" s="7" t="s">
        <v>255</v>
      </c>
      <c r="J12" s="96">
        <v>0.55000000000000004</v>
      </c>
      <c r="K12" s="96">
        <v>0.55000000000000004</v>
      </c>
      <c r="L12" s="96">
        <v>0.55000000000000004</v>
      </c>
      <c r="M12" s="96">
        <v>0.55000000000000004</v>
      </c>
      <c r="N12" s="98">
        <v>0.42</v>
      </c>
      <c r="O12" s="100">
        <v>0.21</v>
      </c>
      <c r="P12" s="100">
        <v>0.26</v>
      </c>
      <c r="Q12" s="100">
        <v>0.46</v>
      </c>
      <c r="R12" s="104">
        <v>0.44</v>
      </c>
      <c r="S12" s="103">
        <v>0.44</v>
      </c>
      <c r="T12" s="70">
        <v>0.49</v>
      </c>
      <c r="U12" s="70">
        <v>0.23</v>
      </c>
      <c r="V12" s="70">
        <v>0.3</v>
      </c>
      <c r="W12" s="70">
        <v>0.34</v>
      </c>
      <c r="X12" s="70">
        <v>0.42</v>
      </c>
      <c r="Y12" s="70">
        <v>0.35</v>
      </c>
      <c r="Z12" s="96">
        <v>0.47272727272727272</v>
      </c>
      <c r="AA12" s="97" t="s">
        <v>306</v>
      </c>
    </row>
    <row r="13" spans="1:27" x14ac:dyDescent="0.15">
      <c r="A13" s="68" t="s">
        <v>160</v>
      </c>
      <c r="B13" s="68" t="s">
        <v>1021</v>
      </c>
      <c r="C13" s="68" t="s">
        <v>1020</v>
      </c>
      <c r="D13" s="68" t="s">
        <v>522</v>
      </c>
      <c r="E13" s="68" t="s">
        <v>19</v>
      </c>
      <c r="F13" s="68" t="s">
        <v>656</v>
      </c>
      <c r="G13" s="123" t="s">
        <v>657</v>
      </c>
      <c r="H13" s="123" t="s">
        <v>257</v>
      </c>
      <c r="I13" s="123" t="s">
        <v>255</v>
      </c>
      <c r="J13" s="75">
        <v>8500</v>
      </c>
      <c r="K13" s="75">
        <v>8500</v>
      </c>
      <c r="L13" s="75">
        <v>8500</v>
      </c>
      <c r="M13" s="75">
        <v>8500</v>
      </c>
      <c r="N13" s="75">
        <v>9197</v>
      </c>
      <c r="O13" s="75">
        <v>3941</v>
      </c>
      <c r="P13" s="75">
        <v>3446</v>
      </c>
      <c r="Q13" s="75">
        <v>3857</v>
      </c>
      <c r="R13" s="75">
        <v>3878</v>
      </c>
      <c r="S13" s="75">
        <v>3993.6233672734802</v>
      </c>
      <c r="T13" s="75">
        <v>4798.5664854177003</v>
      </c>
      <c r="U13" s="75">
        <v>4217.9013686726003</v>
      </c>
      <c r="V13" s="75">
        <v>4181.5636441955603</v>
      </c>
      <c r="W13" s="75">
        <v>3478.4556122906029</v>
      </c>
      <c r="X13" s="75">
        <v>3636.108249836127</v>
      </c>
      <c r="Y13" s="75">
        <v>2791.717592925444</v>
      </c>
      <c r="Z13" s="96">
        <v>0.40541176470588236</v>
      </c>
      <c r="AA13" s="83" t="s">
        <v>306</v>
      </c>
    </row>
    <row r="14" spans="1:27" x14ac:dyDescent="0.15">
      <c r="A14" s="68" t="s">
        <v>160</v>
      </c>
      <c r="B14" s="68" t="s">
        <v>658</v>
      </c>
      <c r="C14" s="68" t="s">
        <v>659</v>
      </c>
      <c r="D14" s="68" t="s">
        <v>522</v>
      </c>
      <c r="E14" s="68" t="s">
        <v>19</v>
      </c>
      <c r="F14" s="68" t="s">
        <v>299</v>
      </c>
      <c r="G14" s="123" t="s">
        <v>660</v>
      </c>
      <c r="H14" s="123" t="s">
        <v>257</v>
      </c>
      <c r="I14" s="123" t="s">
        <v>255</v>
      </c>
      <c r="J14" s="97">
        <v>3</v>
      </c>
      <c r="K14" s="97">
        <v>3</v>
      </c>
      <c r="L14" s="97">
        <v>3</v>
      </c>
      <c r="M14" s="97">
        <v>3</v>
      </c>
      <c r="N14" s="74">
        <v>0.5</v>
      </c>
      <c r="O14" s="74">
        <v>2.4900000000000002</v>
      </c>
      <c r="P14" s="74">
        <v>1.35</v>
      </c>
      <c r="Q14" s="74">
        <v>1.77</v>
      </c>
      <c r="R14" s="74">
        <v>2.4</v>
      </c>
      <c r="S14" s="76">
        <v>2.89159724364908</v>
      </c>
      <c r="T14" s="76">
        <v>2.4138655462184899</v>
      </c>
      <c r="U14" s="76">
        <v>1.8780143384749099</v>
      </c>
      <c r="V14" s="76">
        <v>2.0583674348481602</v>
      </c>
      <c r="W14" s="74">
        <v>2.67</v>
      </c>
      <c r="X14" s="74">
        <v>1.97</v>
      </c>
      <c r="Y14" s="74">
        <v>6.77</v>
      </c>
      <c r="Z14" s="96">
        <v>0.45</v>
      </c>
      <c r="AA14" s="83" t="s">
        <v>306</v>
      </c>
    </row>
    <row r="15" spans="1:27" x14ac:dyDescent="0.15">
      <c r="A15" s="68" t="s">
        <v>665</v>
      </c>
      <c r="B15" s="68" t="s">
        <v>677</v>
      </c>
      <c r="C15" s="68" t="s">
        <v>678</v>
      </c>
      <c r="D15" s="68" t="s">
        <v>670</v>
      </c>
      <c r="E15" s="68" t="s">
        <v>16</v>
      </c>
      <c r="F15" s="68" t="s">
        <v>253</v>
      </c>
      <c r="G15" s="123" t="s">
        <v>679</v>
      </c>
      <c r="H15" s="123" t="s">
        <v>257</v>
      </c>
      <c r="I15" s="123" t="s">
        <v>255</v>
      </c>
      <c r="J15" s="97">
        <v>3</v>
      </c>
      <c r="K15" s="97">
        <v>3</v>
      </c>
      <c r="L15" s="97">
        <v>3</v>
      </c>
      <c r="M15" s="97">
        <v>3</v>
      </c>
      <c r="N15" s="79">
        <v>4.0999999999999996</v>
      </c>
      <c r="O15" s="79">
        <v>1.43</v>
      </c>
      <c r="P15" s="79">
        <v>1.64</v>
      </c>
      <c r="Q15" s="79">
        <v>1.44</v>
      </c>
      <c r="R15" s="79">
        <v>1.35</v>
      </c>
      <c r="S15" s="79">
        <v>0.99</v>
      </c>
      <c r="T15" s="79">
        <v>1.31</v>
      </c>
      <c r="U15" s="79">
        <v>1.27</v>
      </c>
      <c r="V15" s="79">
        <v>1.63</v>
      </c>
      <c r="W15" s="74">
        <v>1.71</v>
      </c>
      <c r="X15" s="74">
        <v>1</v>
      </c>
      <c r="Y15" s="74">
        <v>0.96</v>
      </c>
      <c r="Z15" s="96">
        <v>0.54666666666666663</v>
      </c>
      <c r="AA15" s="83" t="s">
        <v>306</v>
      </c>
    </row>
    <row r="16" spans="1:27" x14ac:dyDescent="0.15">
      <c r="A16" s="68" t="s">
        <v>1024</v>
      </c>
      <c r="B16" s="68" t="s">
        <v>713</v>
      </c>
      <c r="C16" s="68" t="s">
        <v>714</v>
      </c>
      <c r="D16" s="68" t="s">
        <v>522</v>
      </c>
      <c r="E16" s="68" t="s">
        <v>16</v>
      </c>
      <c r="F16" s="68" t="s">
        <v>253</v>
      </c>
      <c r="G16" s="124" t="s">
        <v>715</v>
      </c>
      <c r="H16" s="124" t="s">
        <v>254</v>
      </c>
      <c r="I16" s="124" t="s">
        <v>20</v>
      </c>
      <c r="J16" s="97">
        <v>85509</v>
      </c>
      <c r="K16" s="97">
        <v>85509</v>
      </c>
      <c r="L16" s="97">
        <v>85509</v>
      </c>
      <c r="M16" s="97">
        <v>85509</v>
      </c>
      <c r="N16" s="924">
        <v>42977</v>
      </c>
      <c r="O16" s="871"/>
      <c r="P16" s="871"/>
      <c r="Q16" s="871">
        <v>83934</v>
      </c>
      <c r="R16" s="871"/>
      <c r="S16" s="913"/>
      <c r="T16" s="924">
        <v>73734</v>
      </c>
      <c r="U16" s="871"/>
      <c r="V16" s="913"/>
      <c r="W16" s="924">
        <v>169178</v>
      </c>
      <c r="X16" s="871"/>
      <c r="Y16" s="913"/>
      <c r="Z16" s="96">
        <v>0.50260206527967821</v>
      </c>
      <c r="AA16" s="83" t="s">
        <v>306</v>
      </c>
    </row>
    <row r="17" spans="1:27" x14ac:dyDescent="0.15">
      <c r="A17" s="68" t="s">
        <v>179</v>
      </c>
      <c r="B17" s="68" t="s">
        <v>786</v>
      </c>
      <c r="C17" s="68" t="s">
        <v>787</v>
      </c>
      <c r="D17" s="68" t="s">
        <v>354</v>
      </c>
      <c r="E17" s="68" t="s">
        <v>19</v>
      </c>
      <c r="F17" s="68" t="s">
        <v>299</v>
      </c>
      <c r="G17" s="116" t="s">
        <v>788</v>
      </c>
      <c r="H17" s="116" t="s">
        <v>18</v>
      </c>
      <c r="I17" s="116" t="s">
        <v>255</v>
      </c>
      <c r="J17" s="84">
        <v>15</v>
      </c>
      <c r="K17" s="84">
        <v>15</v>
      </c>
      <c r="L17" s="84">
        <v>15</v>
      </c>
      <c r="M17" s="84">
        <v>15</v>
      </c>
      <c r="N17" s="80">
        <v>3.55</v>
      </c>
      <c r="O17" s="80">
        <v>5.22</v>
      </c>
      <c r="P17" s="80">
        <v>7.96</v>
      </c>
      <c r="Q17" s="80">
        <v>9.8000000000000007</v>
      </c>
      <c r="R17" s="80">
        <v>6.93</v>
      </c>
      <c r="S17" s="80">
        <v>6.72</v>
      </c>
      <c r="T17" s="80">
        <v>5.23</v>
      </c>
      <c r="U17" s="80">
        <v>7.87</v>
      </c>
      <c r="V17" s="80">
        <v>7.4</v>
      </c>
      <c r="W17" s="80">
        <v>4.7300000000000004</v>
      </c>
      <c r="X17" s="80">
        <v>9.77</v>
      </c>
      <c r="Y17" s="80">
        <v>8.11</v>
      </c>
      <c r="Z17" s="90">
        <v>0.53066666666666662</v>
      </c>
      <c r="AA17" s="83" t="s">
        <v>306</v>
      </c>
    </row>
  </sheetData>
  <mergeCells count="8">
    <mergeCell ref="N10:P10"/>
    <mergeCell ref="Q10:S10"/>
    <mergeCell ref="T10:V10"/>
    <mergeCell ref="W10:Y10"/>
    <mergeCell ref="N16:P16"/>
    <mergeCell ref="Q16:S16"/>
    <mergeCell ref="T16:V16"/>
    <mergeCell ref="W16:Y16"/>
  </mergeCells>
  <conditionalFormatting sqref="N11">
    <cfRule type="containsText" dxfId="196" priority="1" operator="containsText" text="Critico">
      <formula>NOT(ISERROR(SEARCH("Critico",N11)))</formula>
    </cfRule>
    <cfRule type="containsText" dxfId="195" priority="2" operator="containsText" text="Satisfactorio">
      <formula>NOT(ISERROR(SEARCH("Satisfactorio",N11)))</formula>
    </cfRule>
    <cfRule type="containsText" dxfId="194" priority="3" operator="containsText" text="Medio">
      <formula>NOT(ISERROR(SEARCH("Medio",N11)))</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4"/>
  <dimension ref="A12:M50"/>
  <sheetViews>
    <sheetView zoomScale="80" zoomScaleNormal="80" workbookViewId="0"/>
  </sheetViews>
  <sheetFormatPr baseColWidth="10" defaultColWidth="11" defaultRowHeight="14" x14ac:dyDescent="0.15"/>
  <cols>
    <col min="1" max="1" width="11" style="40"/>
    <col min="2" max="2" width="20.5" style="40" customWidth="1"/>
    <col min="3" max="3" width="13.83203125" style="40" bestFit="1" customWidth="1"/>
    <col min="4" max="4" width="15.83203125" style="40" customWidth="1"/>
    <col min="5" max="5" width="15.6640625" style="40" bestFit="1" customWidth="1"/>
    <col min="6" max="6" width="14.33203125" style="40" bestFit="1" customWidth="1"/>
    <col min="7" max="9" width="11" style="40"/>
    <col min="10" max="10" width="15.5" style="40" customWidth="1"/>
    <col min="11" max="13" width="11" style="40"/>
    <col min="14" max="14" width="14.6640625" style="40" customWidth="1"/>
    <col min="15" max="16384" width="11" style="40"/>
  </cols>
  <sheetData>
    <row r="12" spans="2:6" ht="35.25" customHeight="1" x14ac:dyDescent="0.15">
      <c r="B12" s="331" t="s">
        <v>302</v>
      </c>
      <c r="C12" s="331" t="s">
        <v>147</v>
      </c>
      <c r="D12" s="331" t="s">
        <v>303</v>
      </c>
      <c r="E12" s="332" t="s">
        <v>1281</v>
      </c>
      <c r="F12" s="52" t="s">
        <v>304</v>
      </c>
    </row>
    <row r="13" spans="2:6" x14ac:dyDescent="0.15">
      <c r="B13" s="329" t="s">
        <v>305</v>
      </c>
      <c r="C13" s="55">
        <v>0</v>
      </c>
      <c r="D13" s="620">
        <f>C13/$C$16</f>
        <v>0</v>
      </c>
      <c r="E13" s="324" t="s">
        <v>1483</v>
      </c>
      <c r="F13" s="43">
        <v>1</v>
      </c>
    </row>
    <row r="14" spans="2:6" x14ac:dyDescent="0.15">
      <c r="B14" s="57" t="s">
        <v>307</v>
      </c>
      <c r="C14" s="55">
        <v>0</v>
      </c>
      <c r="D14" s="620">
        <f>C14/$C$16</f>
        <v>0</v>
      </c>
      <c r="E14" s="324" t="s">
        <v>319</v>
      </c>
      <c r="F14" s="43">
        <v>1</v>
      </c>
    </row>
    <row r="15" spans="2:6" x14ac:dyDescent="0.15">
      <c r="B15" s="59" t="s">
        <v>309</v>
      </c>
      <c r="C15" s="55">
        <v>6</v>
      </c>
      <c r="D15" s="620">
        <f>C15/$C$16</f>
        <v>1</v>
      </c>
      <c r="E15" s="324" t="s">
        <v>1484</v>
      </c>
      <c r="F15" s="43">
        <v>1</v>
      </c>
    </row>
    <row r="16" spans="2:6" x14ac:dyDescent="0.15">
      <c r="B16" s="49" t="s">
        <v>79</v>
      </c>
      <c r="C16" s="621">
        <f>SUM(C13:C15)</f>
        <v>6</v>
      </c>
      <c r="D16" s="56">
        <f>C16/$C$16</f>
        <v>1</v>
      </c>
      <c r="E16" s="56">
        <f>C16/$C$16</f>
        <v>1</v>
      </c>
      <c r="F16" s="43">
        <f>SUM(F13:F15)</f>
        <v>3</v>
      </c>
    </row>
    <row r="17" spans="2:11" x14ac:dyDescent="0.15">
      <c r="B17" s="619"/>
      <c r="C17" s="619"/>
      <c r="D17" s="619"/>
      <c r="E17" s="619"/>
      <c r="F17" s="619"/>
    </row>
    <row r="18" spans="2:11" s="43" customFormat="1" x14ac:dyDescent="0.15"/>
    <row r="19" spans="2:11" s="43" customFormat="1" x14ac:dyDescent="0.15"/>
    <row r="20" spans="2:11" s="43" customFormat="1" x14ac:dyDescent="0.15"/>
    <row r="21" spans="2:11" s="43" customFormat="1" x14ac:dyDescent="0.15"/>
    <row r="22" spans="2:11" s="43" customFormat="1" x14ac:dyDescent="0.15"/>
    <row r="23" spans="2:11" s="43" customFormat="1" x14ac:dyDescent="0.15">
      <c r="B23" s="43" t="s">
        <v>303</v>
      </c>
      <c r="C23" s="44">
        <f>D15</f>
        <v>1</v>
      </c>
      <c r="D23" s="44"/>
      <c r="F23" s="53"/>
    </row>
    <row r="24" spans="2:11" s="43" customFormat="1" x14ac:dyDescent="0.15">
      <c r="F24" s="53"/>
    </row>
    <row r="25" spans="2:11" s="43" customFormat="1" x14ac:dyDescent="0.15">
      <c r="F25" s="53"/>
    </row>
    <row r="26" spans="2:11" s="43" customFormat="1" x14ac:dyDescent="0.15">
      <c r="F26" s="53"/>
    </row>
    <row r="27" spans="2:11" s="43" customFormat="1" x14ac:dyDescent="0.15">
      <c r="F27" s="53"/>
    </row>
    <row r="28" spans="2:11" s="43" customFormat="1" x14ac:dyDescent="0.15"/>
    <row r="29" spans="2:11" s="43" customFormat="1" x14ac:dyDescent="0.15">
      <c r="B29" s="43" t="s">
        <v>310</v>
      </c>
      <c r="C29" s="43">
        <f>C23*PI()</f>
        <v>3.1415926535897931</v>
      </c>
    </row>
    <row r="30" spans="2:11" s="43" customFormat="1" x14ac:dyDescent="0.15">
      <c r="B30" s="43" t="s">
        <v>311</v>
      </c>
      <c r="C30" s="43" t="s">
        <v>312</v>
      </c>
      <c r="E30" s="43" t="s">
        <v>313</v>
      </c>
      <c r="H30" s="40"/>
      <c r="I30" s="40"/>
      <c r="J30" s="40"/>
      <c r="K30" s="40"/>
    </row>
    <row r="31" spans="2:11" s="43" customFormat="1" x14ac:dyDescent="0.15">
      <c r="B31" s="43" t="s">
        <v>314</v>
      </c>
      <c r="C31" s="43">
        <v>0</v>
      </c>
      <c r="E31" s="43">
        <v>0</v>
      </c>
      <c r="H31" s="40"/>
      <c r="I31" s="40"/>
      <c r="J31" s="40"/>
      <c r="K31" s="40"/>
    </row>
    <row r="32" spans="2:11" s="43" customFormat="1" x14ac:dyDescent="0.15">
      <c r="B32" s="43" t="s">
        <v>315</v>
      </c>
      <c r="C32" s="43">
        <f>(COS(C29))*-1</f>
        <v>1</v>
      </c>
      <c r="E32" s="43">
        <f>SIN(C29)</f>
        <v>1.22514845490862E-16</v>
      </c>
      <c r="H32" s="40"/>
      <c r="I32" s="40"/>
      <c r="J32" s="40"/>
      <c r="K32" s="40"/>
    </row>
    <row r="33" spans="1:13" s="619" customFormat="1" x14ac:dyDescent="0.15">
      <c r="A33" s="43"/>
      <c r="B33" s="43"/>
      <c r="C33" s="43"/>
      <c r="D33" s="43"/>
      <c r="E33" s="43"/>
      <c r="H33" s="40"/>
      <c r="I33" s="40"/>
      <c r="J33" s="40"/>
      <c r="K33" s="40"/>
    </row>
    <row r="34" spans="1:13" x14ac:dyDescent="0.15">
      <c r="A34" s="43"/>
      <c r="B34" s="44"/>
      <c r="C34" s="43"/>
      <c r="D34" s="43"/>
      <c r="E34" s="43"/>
      <c r="F34" s="619"/>
    </row>
    <row r="35" spans="1:13" s="43" customFormat="1" x14ac:dyDescent="0.15">
      <c r="B35" s="949" t="s">
        <v>1479</v>
      </c>
      <c r="C35" s="949"/>
      <c r="D35" s="649">
        <v>2019</v>
      </c>
      <c r="E35" s="43">
        <v>2018</v>
      </c>
    </row>
    <row r="36" spans="1:13" s="43" customFormat="1" ht="14.25" customHeight="1" x14ac:dyDescent="0.15">
      <c r="B36" s="948" t="s">
        <v>1028</v>
      </c>
      <c r="C36" s="948"/>
      <c r="D36" s="650">
        <v>1.0189909297052155</v>
      </c>
      <c r="E36" s="44">
        <v>1</v>
      </c>
    </row>
    <row r="37" spans="1:13" s="43" customFormat="1" ht="39.75" customHeight="1" x14ac:dyDescent="0.15">
      <c r="B37" s="948" t="s">
        <v>1071</v>
      </c>
      <c r="C37" s="948"/>
      <c r="D37" s="650">
        <v>1.1470377378700087</v>
      </c>
      <c r="E37" s="44">
        <v>0.95</v>
      </c>
    </row>
    <row r="38" spans="1:13" s="43" customFormat="1" ht="39.75" customHeight="1" x14ac:dyDescent="0.15">
      <c r="B38" s="651" t="s">
        <v>1035</v>
      </c>
      <c r="C38" s="651"/>
      <c r="D38" s="650">
        <v>1</v>
      </c>
      <c r="E38" s="44">
        <v>0.77</v>
      </c>
    </row>
    <row r="39" spans="1:13" s="43" customFormat="1" ht="28.5" customHeight="1" x14ac:dyDescent="0.15">
      <c r="B39" s="948" t="s">
        <v>1480</v>
      </c>
      <c r="C39" s="948"/>
      <c r="D39" s="650">
        <v>1.0173749999999999</v>
      </c>
      <c r="E39" s="44">
        <v>0.85</v>
      </c>
    </row>
    <row r="40" spans="1:13" s="43" customFormat="1" ht="32.25" customHeight="1" x14ac:dyDescent="0.15">
      <c r="B40" s="948" t="s">
        <v>1074</v>
      </c>
      <c r="C40" s="948"/>
      <c r="D40" s="650">
        <f>'OBJETIVOS DE CALIDAD'!R34</f>
        <v>0.75555555555555554</v>
      </c>
      <c r="E40" s="44">
        <v>0.92</v>
      </c>
    </row>
    <row r="41" spans="1:13" s="43" customFormat="1" ht="27.75" customHeight="1" x14ac:dyDescent="0.15">
      <c r="B41" s="948" t="s">
        <v>1049</v>
      </c>
      <c r="C41" s="948"/>
      <c r="D41" s="650">
        <v>0.93</v>
      </c>
      <c r="E41" s="44">
        <v>0.93</v>
      </c>
    </row>
    <row r="42" spans="1:13" s="43" customFormat="1" ht="29.25" customHeight="1" x14ac:dyDescent="0.15">
      <c r="B42" s="948" t="s">
        <v>1053</v>
      </c>
      <c r="C42" s="948"/>
      <c r="D42" s="650">
        <v>0.98958333333333337</v>
      </c>
      <c r="E42" s="44">
        <v>1</v>
      </c>
    </row>
    <row r="43" spans="1:13" x14ac:dyDescent="0.15">
      <c r="A43" s="43"/>
      <c r="B43" s="645"/>
      <c r="C43" s="645"/>
      <c r="D43" s="43"/>
      <c r="E43" s="43"/>
      <c r="F43" s="43"/>
      <c r="G43" s="43"/>
      <c r="H43" s="43"/>
      <c r="I43" s="43"/>
      <c r="J43" s="43"/>
      <c r="K43" s="43"/>
      <c r="L43" s="43"/>
      <c r="M43" s="43"/>
    </row>
    <row r="44" spans="1:13" x14ac:dyDescent="0.15">
      <c r="B44" s="43"/>
      <c r="C44" s="43"/>
      <c r="D44" s="43"/>
      <c r="E44" s="43"/>
      <c r="F44" s="43"/>
      <c r="G44" s="43"/>
      <c r="H44" s="43"/>
      <c r="I44" s="43"/>
      <c r="J44" s="43"/>
      <c r="K44" s="43"/>
      <c r="L44" s="43"/>
      <c r="M44" s="43"/>
    </row>
    <row r="45" spans="1:13" x14ac:dyDescent="0.15">
      <c r="B45" s="43"/>
      <c r="C45" s="43"/>
      <c r="D45" s="43"/>
      <c r="E45" s="43"/>
      <c r="F45" s="43"/>
      <c r="G45" s="43"/>
      <c r="H45" s="43"/>
      <c r="I45" s="43"/>
      <c r="J45" s="43"/>
      <c r="K45" s="43"/>
      <c r="L45" s="43"/>
      <c r="M45" s="43"/>
    </row>
    <row r="46" spans="1:13" x14ac:dyDescent="0.15">
      <c r="B46" s="43"/>
      <c r="C46" s="43"/>
      <c r="D46" s="43"/>
      <c r="E46" s="43"/>
      <c r="F46" s="43"/>
      <c r="G46" s="43"/>
      <c r="H46" s="43"/>
      <c r="I46" s="43"/>
      <c r="J46" s="43"/>
      <c r="K46" s="43"/>
      <c r="L46" s="43"/>
      <c r="M46" s="43"/>
    </row>
    <row r="47" spans="1:13" x14ac:dyDescent="0.15">
      <c r="B47" s="43"/>
      <c r="C47" s="43"/>
      <c r="D47" s="43"/>
      <c r="E47" s="43"/>
      <c r="F47" s="43"/>
      <c r="G47" s="43"/>
      <c r="H47" s="43"/>
      <c r="I47" s="43"/>
      <c r="J47" s="43"/>
      <c r="K47" s="43"/>
      <c r="L47" s="43"/>
      <c r="M47" s="43"/>
    </row>
    <row r="48" spans="1:13" x14ac:dyDescent="0.15">
      <c r="B48" s="43"/>
      <c r="C48" s="43"/>
      <c r="D48" s="43"/>
      <c r="E48" s="43"/>
      <c r="F48" s="43"/>
      <c r="G48" s="43"/>
      <c r="H48" s="43"/>
      <c r="I48" s="43"/>
      <c r="J48" s="43"/>
      <c r="K48" s="43"/>
      <c r="L48" s="43"/>
      <c r="M48" s="43"/>
    </row>
    <row r="49" spans="2:13" x14ac:dyDescent="0.15">
      <c r="B49" s="43"/>
      <c r="C49" s="43"/>
      <c r="D49" s="43"/>
      <c r="E49" s="43"/>
      <c r="F49" s="43"/>
      <c r="G49" s="43"/>
      <c r="H49" s="43"/>
      <c r="I49" s="43"/>
      <c r="J49" s="43"/>
      <c r="K49" s="43"/>
      <c r="L49" s="43"/>
      <c r="M49" s="43"/>
    </row>
    <row r="50" spans="2:13" x14ac:dyDescent="0.15">
      <c r="B50" s="43"/>
      <c r="C50" s="43"/>
      <c r="D50" s="43"/>
      <c r="E50" s="43"/>
      <c r="F50" s="43"/>
      <c r="G50" s="43"/>
      <c r="H50" s="43"/>
      <c r="I50" s="43"/>
      <c r="J50" s="43"/>
      <c r="K50" s="43"/>
      <c r="L50" s="43"/>
      <c r="M50" s="43"/>
    </row>
  </sheetData>
  <mergeCells count="7">
    <mergeCell ref="B36:C36"/>
    <mergeCell ref="B37:C37"/>
    <mergeCell ref="B39:C39"/>
    <mergeCell ref="B35:C35"/>
    <mergeCell ref="B42:C42"/>
    <mergeCell ref="B41:C41"/>
    <mergeCell ref="B40:C40"/>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5"/>
  <dimension ref="B11:D249"/>
  <sheetViews>
    <sheetView showGridLines="0" workbookViewId="0"/>
  </sheetViews>
  <sheetFormatPr baseColWidth="10" defaultColWidth="11" defaultRowHeight="14" x14ac:dyDescent="0.15"/>
  <cols>
    <col min="1" max="1" width="15.83203125" style="40" customWidth="1"/>
    <col min="2" max="2" width="17.1640625" style="40" bestFit="1" customWidth="1"/>
    <col min="3" max="3" width="11.83203125" style="40" customWidth="1"/>
    <col min="4" max="4" width="6.83203125" style="40" customWidth="1"/>
    <col min="5" max="5" width="9.1640625" style="40" customWidth="1"/>
    <col min="6" max="16384" width="11" style="40"/>
  </cols>
  <sheetData>
    <row r="11" spans="2:4" hidden="1" x14ac:dyDescent="0.15">
      <c r="B11" s="536" t="s">
        <v>1230</v>
      </c>
      <c r="C11" s="251" t="s">
        <v>1226</v>
      </c>
    </row>
    <row r="12" spans="2:4" x14ac:dyDescent="0.15">
      <c r="B12" s="54" t="s">
        <v>149</v>
      </c>
      <c r="C12" s="54" t="s">
        <v>148</v>
      </c>
      <c r="D12" s="54" t="s">
        <v>332</v>
      </c>
    </row>
    <row r="13" spans="2:4" hidden="1" x14ac:dyDescent="0.15">
      <c r="B13" s="536" t="s">
        <v>364</v>
      </c>
      <c r="C13" s="251" t="s">
        <v>1467</v>
      </c>
      <c r="D13" s="6"/>
    </row>
    <row r="14" spans="2:4" ht="18" customHeight="1" x14ac:dyDescent="0.15">
      <c r="B14" s="530" t="s">
        <v>41</v>
      </c>
      <c r="C14" s="544">
        <v>31</v>
      </c>
      <c r="D14" s="6"/>
    </row>
    <row r="15" spans="2:4" ht="19.5" customHeight="1" x14ac:dyDescent="0.15">
      <c r="B15" s="530" t="s">
        <v>16</v>
      </c>
      <c r="C15" s="544">
        <v>139</v>
      </c>
      <c r="D15" s="6"/>
    </row>
    <row r="16" spans="2:4" ht="19.5" customHeight="1" x14ac:dyDescent="0.15">
      <c r="B16" s="530" t="s">
        <v>19</v>
      </c>
      <c r="C16" s="544">
        <v>37</v>
      </c>
      <c r="D16" s="6"/>
    </row>
    <row r="17" spans="2:4" x14ac:dyDescent="0.15">
      <c r="B17" s="537" t="s">
        <v>79</v>
      </c>
      <c r="C17" s="538">
        <v>207</v>
      </c>
      <c r="D17" s="50"/>
    </row>
    <row r="18" spans="2:4" x14ac:dyDescent="0.15">
      <c r="B18"/>
      <c r="C18"/>
      <c r="D18"/>
    </row>
    <row r="19" spans="2:4" x14ac:dyDescent="0.15">
      <c r="B19"/>
      <c r="C19"/>
      <c r="D19"/>
    </row>
    <row r="20" spans="2:4" x14ac:dyDescent="0.15">
      <c r="B20"/>
      <c r="C20"/>
      <c r="D20"/>
    </row>
    <row r="21" spans="2:4" x14ac:dyDescent="0.15">
      <c r="B21"/>
      <c r="C21"/>
      <c r="D21"/>
    </row>
    <row r="22" spans="2:4" x14ac:dyDescent="0.15">
      <c r="B22"/>
      <c r="C22"/>
      <c r="D22"/>
    </row>
    <row r="23" spans="2:4" x14ac:dyDescent="0.15">
      <c r="B23"/>
      <c r="C23"/>
      <c r="D23"/>
    </row>
    <row r="24" spans="2:4" x14ac:dyDescent="0.15">
      <c r="B24"/>
      <c r="C24"/>
      <c r="D24"/>
    </row>
    <row r="25" spans="2:4" x14ac:dyDescent="0.15">
      <c r="B25"/>
      <c r="C25"/>
      <c r="D25"/>
    </row>
    <row r="26" spans="2:4" x14ac:dyDescent="0.15">
      <c r="B26"/>
      <c r="C26"/>
      <c r="D26"/>
    </row>
    <row r="27" spans="2:4" x14ac:dyDescent="0.15">
      <c r="B27"/>
      <c r="C27"/>
      <c r="D27"/>
    </row>
    <row r="28" spans="2:4" x14ac:dyDescent="0.15">
      <c r="B28"/>
      <c r="C28"/>
      <c r="D28"/>
    </row>
    <row r="29" spans="2:4" x14ac:dyDescent="0.15">
      <c r="B29"/>
      <c r="C29"/>
      <c r="D29"/>
    </row>
    <row r="30" spans="2:4" x14ac:dyDescent="0.15">
      <c r="B30"/>
      <c r="C30"/>
      <c r="D30"/>
    </row>
    <row r="31" spans="2:4" x14ac:dyDescent="0.15">
      <c r="B31"/>
    </row>
    <row r="32" spans="2:4" x14ac:dyDescent="0.15">
      <c r="B32"/>
    </row>
    <row r="33" spans="2:2" x14ac:dyDescent="0.15">
      <c r="B33"/>
    </row>
    <row r="34" spans="2:2" x14ac:dyDescent="0.15">
      <c r="B34"/>
    </row>
    <row r="35" spans="2:2" x14ac:dyDescent="0.15">
      <c r="B35"/>
    </row>
    <row r="36" spans="2:2" x14ac:dyDescent="0.15">
      <c r="B36"/>
    </row>
    <row r="37" spans="2:2" x14ac:dyDescent="0.15">
      <c r="B37"/>
    </row>
    <row r="38" spans="2:2" x14ac:dyDescent="0.15">
      <c r="B38"/>
    </row>
    <row r="39" spans="2:2" x14ac:dyDescent="0.15">
      <c r="B39"/>
    </row>
    <row r="40" spans="2:2" x14ac:dyDescent="0.15">
      <c r="B40"/>
    </row>
    <row r="41" spans="2:2" x14ac:dyDescent="0.15">
      <c r="B41"/>
    </row>
    <row r="42" spans="2:2" x14ac:dyDescent="0.15">
      <c r="B42"/>
    </row>
    <row r="43" spans="2:2" x14ac:dyDescent="0.15">
      <c r="B43"/>
    </row>
    <row r="44" spans="2:2" x14ac:dyDescent="0.15">
      <c r="B44"/>
    </row>
    <row r="45" spans="2:2" x14ac:dyDescent="0.15">
      <c r="B45"/>
    </row>
    <row r="46" spans="2:2" x14ac:dyDescent="0.15">
      <c r="B46"/>
    </row>
    <row r="47" spans="2:2" x14ac:dyDescent="0.15">
      <c r="B47"/>
    </row>
    <row r="48" spans="2:2"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spans="2:2" x14ac:dyDescent="0.15">
      <c r="B65"/>
    </row>
    <row r="66" spans="2:2" x14ac:dyDescent="0.15">
      <c r="B66"/>
    </row>
    <row r="67" spans="2:2" x14ac:dyDescent="0.15">
      <c r="B67"/>
    </row>
    <row r="68" spans="2:2" x14ac:dyDescent="0.15">
      <c r="B68"/>
    </row>
    <row r="69" spans="2:2" x14ac:dyDescent="0.15">
      <c r="B69"/>
    </row>
    <row r="70" spans="2:2" x14ac:dyDescent="0.15">
      <c r="B70"/>
    </row>
    <row r="71" spans="2:2" x14ac:dyDescent="0.15">
      <c r="B71"/>
    </row>
    <row r="72" spans="2:2" x14ac:dyDescent="0.15">
      <c r="B72"/>
    </row>
    <row r="73" spans="2:2" x14ac:dyDescent="0.15">
      <c r="B73"/>
    </row>
    <row r="74" spans="2:2" x14ac:dyDescent="0.15">
      <c r="B74"/>
    </row>
    <row r="75" spans="2:2" x14ac:dyDescent="0.15">
      <c r="B75"/>
    </row>
    <row r="76" spans="2:2" x14ac:dyDescent="0.15">
      <c r="B76"/>
    </row>
    <row r="77" spans="2:2" x14ac:dyDescent="0.15">
      <c r="B77"/>
    </row>
    <row r="78" spans="2:2" x14ac:dyDescent="0.15">
      <c r="B78"/>
    </row>
    <row r="79" spans="2:2" x14ac:dyDescent="0.15">
      <c r="B79"/>
    </row>
    <row r="80" spans="2:2" x14ac:dyDescent="0.15">
      <c r="B80"/>
    </row>
    <row r="81" spans="2:2" x14ac:dyDescent="0.15">
      <c r="B81"/>
    </row>
    <row r="82" spans="2:2" x14ac:dyDescent="0.15">
      <c r="B82"/>
    </row>
    <row r="83" spans="2:2" x14ac:dyDescent="0.15">
      <c r="B83"/>
    </row>
    <row r="84" spans="2:2" x14ac:dyDescent="0.15">
      <c r="B84"/>
    </row>
    <row r="85" spans="2:2" x14ac:dyDescent="0.15">
      <c r="B85"/>
    </row>
    <row r="86" spans="2:2" x14ac:dyDescent="0.15">
      <c r="B86"/>
    </row>
    <row r="87" spans="2:2" x14ac:dyDescent="0.15">
      <c r="B87"/>
    </row>
    <row r="88" spans="2:2" x14ac:dyDescent="0.15">
      <c r="B88"/>
    </row>
    <row r="89" spans="2:2" x14ac:dyDescent="0.15">
      <c r="B89"/>
    </row>
    <row r="90" spans="2:2" x14ac:dyDescent="0.15">
      <c r="B90"/>
    </row>
    <row r="91" spans="2:2" x14ac:dyDescent="0.15">
      <c r="B91"/>
    </row>
    <row r="92" spans="2:2" x14ac:dyDescent="0.15">
      <c r="B92"/>
    </row>
    <row r="93" spans="2:2" x14ac:dyDescent="0.15">
      <c r="B93"/>
    </row>
    <row r="94" spans="2:2" x14ac:dyDescent="0.15">
      <c r="B94"/>
    </row>
    <row r="95" spans="2:2" x14ac:dyDescent="0.15">
      <c r="B95"/>
    </row>
    <row r="96" spans="2:2" x14ac:dyDescent="0.15">
      <c r="B96"/>
    </row>
    <row r="97" spans="2:2" x14ac:dyDescent="0.15">
      <c r="B97"/>
    </row>
    <row r="98" spans="2:2" x14ac:dyDescent="0.15">
      <c r="B98"/>
    </row>
    <row r="99" spans="2:2" x14ac:dyDescent="0.15">
      <c r="B99"/>
    </row>
    <row r="100" spans="2:2" x14ac:dyDescent="0.15">
      <c r="B100"/>
    </row>
    <row r="101" spans="2:2" x14ac:dyDescent="0.15">
      <c r="B101"/>
    </row>
    <row r="102" spans="2:2" x14ac:dyDescent="0.15">
      <c r="B102"/>
    </row>
    <row r="103" spans="2:2" x14ac:dyDescent="0.15">
      <c r="B103"/>
    </row>
    <row r="104" spans="2:2" x14ac:dyDescent="0.15">
      <c r="B104"/>
    </row>
    <row r="105" spans="2:2" x14ac:dyDescent="0.15">
      <c r="B105"/>
    </row>
    <row r="106" spans="2:2" x14ac:dyDescent="0.15">
      <c r="B106"/>
    </row>
    <row r="107" spans="2:2" x14ac:dyDescent="0.15">
      <c r="B107"/>
    </row>
    <row r="108" spans="2:2" x14ac:dyDescent="0.15">
      <c r="B108"/>
    </row>
    <row r="109" spans="2:2" x14ac:dyDescent="0.15">
      <c r="B109"/>
    </row>
    <row r="110" spans="2:2" x14ac:dyDescent="0.15">
      <c r="B110"/>
    </row>
    <row r="111" spans="2:2" x14ac:dyDescent="0.15">
      <c r="B111"/>
    </row>
    <row r="112" spans="2:2" x14ac:dyDescent="0.15">
      <c r="B112"/>
    </row>
    <row r="113" spans="2:2" x14ac:dyDescent="0.15">
      <c r="B113"/>
    </row>
    <row r="114" spans="2:2" x14ac:dyDescent="0.15">
      <c r="B114"/>
    </row>
    <row r="115" spans="2:2" x14ac:dyDescent="0.15">
      <c r="B115"/>
    </row>
    <row r="116" spans="2:2" x14ac:dyDescent="0.15">
      <c r="B116"/>
    </row>
    <row r="117" spans="2:2" x14ac:dyDescent="0.15">
      <c r="B117"/>
    </row>
    <row r="118" spans="2:2" x14ac:dyDescent="0.15">
      <c r="B118"/>
    </row>
    <row r="119" spans="2:2" x14ac:dyDescent="0.15">
      <c r="B119"/>
    </row>
    <row r="120" spans="2:2" x14ac:dyDescent="0.15">
      <c r="B120"/>
    </row>
    <row r="121" spans="2:2" x14ac:dyDescent="0.15">
      <c r="B121"/>
    </row>
    <row r="122" spans="2:2" x14ac:dyDescent="0.15">
      <c r="B122"/>
    </row>
    <row r="123" spans="2:2" x14ac:dyDescent="0.15">
      <c r="B123"/>
    </row>
    <row r="124" spans="2:2" x14ac:dyDescent="0.15">
      <c r="B124"/>
    </row>
    <row r="125" spans="2:2" x14ac:dyDescent="0.15">
      <c r="B125"/>
    </row>
    <row r="126" spans="2:2" x14ac:dyDescent="0.15">
      <c r="B126"/>
    </row>
    <row r="127" spans="2:2" x14ac:dyDescent="0.15">
      <c r="B127"/>
    </row>
    <row r="128" spans="2:2" x14ac:dyDescent="0.15">
      <c r="B128"/>
    </row>
    <row r="129" spans="2:2" x14ac:dyDescent="0.15">
      <c r="B129"/>
    </row>
    <row r="130" spans="2:2" x14ac:dyDescent="0.15">
      <c r="B130"/>
    </row>
    <row r="131" spans="2:2" x14ac:dyDescent="0.15">
      <c r="B131"/>
    </row>
    <row r="132" spans="2:2" x14ac:dyDescent="0.15">
      <c r="B132"/>
    </row>
    <row r="133" spans="2:2" x14ac:dyDescent="0.15">
      <c r="B133"/>
    </row>
    <row r="134" spans="2:2" x14ac:dyDescent="0.15">
      <c r="B134"/>
    </row>
    <row r="135" spans="2:2" x14ac:dyDescent="0.15">
      <c r="B135"/>
    </row>
    <row r="136" spans="2:2" x14ac:dyDescent="0.15">
      <c r="B136"/>
    </row>
    <row r="137" spans="2:2" x14ac:dyDescent="0.15">
      <c r="B137"/>
    </row>
    <row r="138" spans="2:2" x14ac:dyDescent="0.15">
      <c r="B138"/>
    </row>
    <row r="139" spans="2:2" x14ac:dyDescent="0.15">
      <c r="B139"/>
    </row>
    <row r="140" spans="2:2" x14ac:dyDescent="0.15">
      <c r="B140"/>
    </row>
    <row r="141" spans="2:2" x14ac:dyDescent="0.15">
      <c r="B141"/>
    </row>
    <row r="142" spans="2:2" x14ac:dyDescent="0.15">
      <c r="B142"/>
    </row>
    <row r="143" spans="2:2" x14ac:dyDescent="0.15">
      <c r="B143"/>
    </row>
    <row r="144" spans="2:2" x14ac:dyDescent="0.15">
      <c r="B144"/>
    </row>
    <row r="145" spans="2:2" x14ac:dyDescent="0.15">
      <c r="B145"/>
    </row>
    <row r="146" spans="2:2" x14ac:dyDescent="0.15">
      <c r="B146"/>
    </row>
    <row r="147" spans="2:2" x14ac:dyDescent="0.15">
      <c r="B147"/>
    </row>
    <row r="148" spans="2:2" x14ac:dyDescent="0.15">
      <c r="B148"/>
    </row>
    <row r="149" spans="2:2" x14ac:dyDescent="0.15">
      <c r="B149"/>
    </row>
    <row r="150" spans="2:2" x14ac:dyDescent="0.15">
      <c r="B150"/>
    </row>
    <row r="151" spans="2:2" x14ac:dyDescent="0.15">
      <c r="B151"/>
    </row>
    <row r="152" spans="2:2" x14ac:dyDescent="0.15">
      <c r="B152"/>
    </row>
    <row r="153" spans="2:2" x14ac:dyDescent="0.15">
      <c r="B153"/>
    </row>
    <row r="154" spans="2:2" x14ac:dyDescent="0.15">
      <c r="B154"/>
    </row>
    <row r="155" spans="2:2" x14ac:dyDescent="0.15">
      <c r="B155"/>
    </row>
    <row r="156" spans="2:2" x14ac:dyDescent="0.15">
      <c r="B156"/>
    </row>
    <row r="157" spans="2:2" x14ac:dyDescent="0.15">
      <c r="B157"/>
    </row>
    <row r="158" spans="2:2" x14ac:dyDescent="0.15">
      <c r="B158"/>
    </row>
    <row r="159" spans="2:2" x14ac:dyDescent="0.15">
      <c r="B159"/>
    </row>
    <row r="160" spans="2:2" x14ac:dyDescent="0.15">
      <c r="B160"/>
    </row>
    <row r="161" spans="2:2" x14ac:dyDescent="0.15">
      <c r="B161"/>
    </row>
    <row r="162" spans="2:2" x14ac:dyDescent="0.15">
      <c r="B162"/>
    </row>
    <row r="163" spans="2:2" x14ac:dyDescent="0.15">
      <c r="B163"/>
    </row>
    <row r="164" spans="2:2" x14ac:dyDescent="0.15">
      <c r="B164"/>
    </row>
    <row r="165" spans="2:2" x14ac:dyDescent="0.15">
      <c r="B165"/>
    </row>
    <row r="166" spans="2:2" x14ac:dyDescent="0.15">
      <c r="B166"/>
    </row>
    <row r="167" spans="2:2" x14ac:dyDescent="0.15">
      <c r="B167"/>
    </row>
    <row r="168" spans="2:2" x14ac:dyDescent="0.15">
      <c r="B168"/>
    </row>
    <row r="169" spans="2:2" x14ac:dyDescent="0.15">
      <c r="B169"/>
    </row>
    <row r="170" spans="2:2" x14ac:dyDescent="0.15">
      <c r="B170"/>
    </row>
    <row r="171" spans="2:2" x14ac:dyDescent="0.15">
      <c r="B171"/>
    </row>
    <row r="172" spans="2:2" x14ac:dyDescent="0.15">
      <c r="B172"/>
    </row>
    <row r="173" spans="2:2" x14ac:dyDescent="0.15">
      <c r="B173"/>
    </row>
    <row r="174" spans="2:2" x14ac:dyDescent="0.15">
      <c r="B174"/>
    </row>
    <row r="175" spans="2:2" x14ac:dyDescent="0.15">
      <c r="B175"/>
    </row>
    <row r="176" spans="2:2" x14ac:dyDescent="0.15">
      <c r="B176"/>
    </row>
    <row r="177" spans="2:2" x14ac:dyDescent="0.15">
      <c r="B177"/>
    </row>
    <row r="178" spans="2:2" x14ac:dyDescent="0.15">
      <c r="B178"/>
    </row>
    <row r="179" spans="2:2" x14ac:dyDescent="0.15">
      <c r="B179"/>
    </row>
    <row r="180" spans="2:2" x14ac:dyDescent="0.15">
      <c r="B180"/>
    </row>
    <row r="181" spans="2:2" x14ac:dyDescent="0.15">
      <c r="B181"/>
    </row>
    <row r="182" spans="2:2" x14ac:dyDescent="0.15">
      <c r="B182"/>
    </row>
    <row r="183" spans="2:2" x14ac:dyDescent="0.15">
      <c r="B183"/>
    </row>
    <row r="184" spans="2:2" x14ac:dyDescent="0.15">
      <c r="B184"/>
    </row>
    <row r="185" spans="2:2" x14ac:dyDescent="0.15">
      <c r="B185"/>
    </row>
    <row r="186" spans="2:2" x14ac:dyDescent="0.15">
      <c r="B186"/>
    </row>
    <row r="187" spans="2:2" x14ac:dyDescent="0.15">
      <c r="B187"/>
    </row>
    <row r="188" spans="2:2" x14ac:dyDescent="0.15">
      <c r="B188"/>
    </row>
    <row r="189" spans="2:2" x14ac:dyDescent="0.15">
      <c r="B189"/>
    </row>
    <row r="190" spans="2:2" x14ac:dyDescent="0.15">
      <c r="B190"/>
    </row>
    <row r="191" spans="2:2" x14ac:dyDescent="0.15">
      <c r="B191"/>
    </row>
    <row r="192" spans="2:2" x14ac:dyDescent="0.15">
      <c r="B192"/>
    </row>
    <row r="193" spans="2:2" x14ac:dyDescent="0.15">
      <c r="B193"/>
    </row>
    <row r="194" spans="2:2" x14ac:dyDescent="0.15">
      <c r="B194"/>
    </row>
    <row r="195" spans="2:2" x14ac:dyDescent="0.15">
      <c r="B195"/>
    </row>
    <row r="196" spans="2:2" x14ac:dyDescent="0.15">
      <c r="B196"/>
    </row>
    <row r="197" spans="2:2" x14ac:dyDescent="0.15">
      <c r="B197"/>
    </row>
    <row r="198" spans="2:2" x14ac:dyDescent="0.15">
      <c r="B198"/>
    </row>
    <row r="199" spans="2:2" x14ac:dyDescent="0.15">
      <c r="B199"/>
    </row>
    <row r="200" spans="2:2" x14ac:dyDescent="0.15">
      <c r="B200"/>
    </row>
    <row r="201" spans="2:2" x14ac:dyDescent="0.15">
      <c r="B201"/>
    </row>
    <row r="202" spans="2:2" x14ac:dyDescent="0.15">
      <c r="B202"/>
    </row>
    <row r="203" spans="2:2" x14ac:dyDescent="0.15">
      <c r="B203"/>
    </row>
    <row r="204" spans="2:2" x14ac:dyDescent="0.15">
      <c r="B204"/>
    </row>
    <row r="205" spans="2:2" x14ac:dyDescent="0.15">
      <c r="B205"/>
    </row>
    <row r="206" spans="2:2" x14ac:dyDescent="0.15">
      <c r="B206"/>
    </row>
    <row r="207" spans="2:2" x14ac:dyDescent="0.15">
      <c r="B207"/>
    </row>
    <row r="208" spans="2:2" x14ac:dyDescent="0.15">
      <c r="B208"/>
    </row>
    <row r="209" spans="2:2" x14ac:dyDescent="0.15">
      <c r="B209"/>
    </row>
    <row r="210" spans="2:2" x14ac:dyDescent="0.15">
      <c r="B210"/>
    </row>
    <row r="211" spans="2:2" x14ac:dyDescent="0.15">
      <c r="B211"/>
    </row>
    <row r="212" spans="2:2" x14ac:dyDescent="0.15">
      <c r="B212"/>
    </row>
    <row r="213" spans="2:2" x14ac:dyDescent="0.15">
      <c r="B213"/>
    </row>
    <row r="214" spans="2:2" x14ac:dyDescent="0.15">
      <c r="B214"/>
    </row>
    <row r="215" spans="2:2" x14ac:dyDescent="0.15">
      <c r="B215"/>
    </row>
    <row r="216" spans="2:2" x14ac:dyDescent="0.15">
      <c r="B216"/>
    </row>
    <row r="217" spans="2:2" x14ac:dyDescent="0.15">
      <c r="B217"/>
    </row>
    <row r="218" spans="2:2" x14ac:dyDescent="0.15">
      <c r="B218"/>
    </row>
    <row r="219" spans="2:2" x14ac:dyDescent="0.15">
      <c r="B219"/>
    </row>
    <row r="220" spans="2:2" x14ac:dyDescent="0.15">
      <c r="B220"/>
    </row>
    <row r="221" spans="2:2" x14ac:dyDescent="0.15">
      <c r="B221"/>
    </row>
    <row r="222" spans="2:2" x14ac:dyDescent="0.15">
      <c r="B222"/>
    </row>
    <row r="223" spans="2:2" x14ac:dyDescent="0.15">
      <c r="B223"/>
    </row>
    <row r="224" spans="2:2" x14ac:dyDescent="0.15">
      <c r="B224"/>
    </row>
    <row r="225" spans="2:2" x14ac:dyDescent="0.15">
      <c r="B225"/>
    </row>
    <row r="226" spans="2:2" x14ac:dyDescent="0.15">
      <c r="B226"/>
    </row>
    <row r="227" spans="2:2" x14ac:dyDescent="0.15">
      <c r="B227"/>
    </row>
    <row r="228" spans="2:2" x14ac:dyDescent="0.15">
      <c r="B228"/>
    </row>
    <row r="229" spans="2:2" x14ac:dyDescent="0.15">
      <c r="B229"/>
    </row>
    <row r="230" spans="2:2" x14ac:dyDescent="0.15">
      <c r="B230"/>
    </row>
    <row r="231" spans="2:2" x14ac:dyDescent="0.15">
      <c r="B231"/>
    </row>
    <row r="232" spans="2:2" x14ac:dyDescent="0.15">
      <c r="B232"/>
    </row>
    <row r="233" spans="2:2" x14ac:dyDescent="0.15">
      <c r="B233"/>
    </row>
    <row r="234" spans="2:2" x14ac:dyDescent="0.15">
      <c r="B234"/>
    </row>
    <row r="235" spans="2:2" x14ac:dyDescent="0.15">
      <c r="B235"/>
    </row>
    <row r="236" spans="2:2" x14ac:dyDescent="0.15">
      <c r="B236"/>
    </row>
    <row r="237" spans="2:2" x14ac:dyDescent="0.15">
      <c r="B237"/>
    </row>
    <row r="238" spans="2:2" x14ac:dyDescent="0.15">
      <c r="B238"/>
    </row>
    <row r="239" spans="2:2" x14ac:dyDescent="0.15">
      <c r="B239"/>
    </row>
    <row r="240" spans="2:2" x14ac:dyDescent="0.15">
      <c r="B240"/>
    </row>
    <row r="241" spans="2:2" x14ac:dyDescent="0.15">
      <c r="B241"/>
    </row>
    <row r="242" spans="2:2" x14ac:dyDescent="0.15">
      <c r="B242"/>
    </row>
    <row r="243" spans="2:2" x14ac:dyDescent="0.15">
      <c r="B243"/>
    </row>
    <row r="244" spans="2:2" x14ac:dyDescent="0.15">
      <c r="B244"/>
    </row>
    <row r="245" spans="2:2" x14ac:dyDescent="0.15">
      <c r="B245"/>
    </row>
    <row r="246" spans="2:2" x14ac:dyDescent="0.15">
      <c r="B246"/>
    </row>
    <row r="247" spans="2:2" x14ac:dyDescent="0.15">
      <c r="B247"/>
    </row>
    <row r="248" spans="2:2" x14ac:dyDescent="0.15">
      <c r="B248"/>
    </row>
    <row r="249" spans="2:2" x14ac:dyDescent="0.15">
      <c r="B249"/>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C1:H33"/>
  <sheetViews>
    <sheetView showGridLines="0" topLeftCell="F1" zoomScale="60" zoomScaleNormal="60" workbookViewId="0"/>
  </sheetViews>
  <sheetFormatPr baseColWidth="10" defaultColWidth="11" defaultRowHeight="14" x14ac:dyDescent="0.15"/>
  <cols>
    <col min="3" max="3" width="55.83203125" style="271" customWidth="1"/>
    <col min="4" max="4" width="211.5" style="61" bestFit="1" customWidth="1"/>
    <col min="5" max="5" width="45.1640625" style="249" customWidth="1"/>
    <col min="6" max="6" width="10.83203125" customWidth="1"/>
  </cols>
  <sheetData>
    <row r="1" spans="3:8" x14ac:dyDescent="0.15">
      <c r="E1" s="506"/>
      <c r="F1" s="249"/>
    </row>
    <row r="2" spans="3:8" x14ac:dyDescent="0.15">
      <c r="E2" s="506"/>
      <c r="F2" s="249"/>
    </row>
    <row r="3" spans="3:8" x14ac:dyDescent="0.15">
      <c r="E3" s="506"/>
      <c r="F3" s="249"/>
    </row>
    <row r="4" spans="3:8" x14ac:dyDescent="0.15">
      <c r="E4" s="506"/>
      <c r="F4" s="249"/>
    </row>
    <row r="5" spans="3:8" x14ac:dyDescent="0.15">
      <c r="E5" s="506"/>
      <c r="F5" s="249"/>
    </row>
    <row r="6" spans="3:8" x14ac:dyDescent="0.15">
      <c r="E6" s="506"/>
      <c r="F6" s="249"/>
    </row>
    <row r="8" spans="3:8" ht="15" hidden="1" x14ac:dyDescent="0.15">
      <c r="C8" s="541" t="s">
        <v>1230</v>
      </c>
      <c r="D8" s="61" t="s">
        <v>1226</v>
      </c>
    </row>
    <row r="9" spans="3:8" ht="15" hidden="1" x14ac:dyDescent="0.15">
      <c r="C9" s="541" t="s">
        <v>4</v>
      </c>
      <c r="D9" s="61" t="s">
        <v>1482</v>
      </c>
    </row>
    <row r="10" spans="3:8" ht="15" hidden="1" x14ac:dyDescent="0.15">
      <c r="C10" s="541" t="s">
        <v>6</v>
      </c>
      <c r="D10" s="61" t="s">
        <v>41</v>
      </c>
    </row>
    <row r="12" spans="3:8" ht="15" x14ac:dyDescent="0.15">
      <c r="C12" s="33" t="s">
        <v>13</v>
      </c>
      <c r="D12" s="535" t="s">
        <v>0</v>
      </c>
      <c r="E12" s="66" t="s">
        <v>34</v>
      </c>
      <c r="G12" s="882" t="s">
        <v>302</v>
      </c>
      <c r="H12" s="882"/>
    </row>
    <row r="13" spans="3:8" ht="15" x14ac:dyDescent="0.15">
      <c r="C13" s="34" t="s">
        <v>899</v>
      </c>
      <c r="D13" s="513" t="s">
        <v>913</v>
      </c>
      <c r="E13" s="542">
        <v>1</v>
      </c>
      <c r="G13" s="256"/>
      <c r="H13" s="482" t="s">
        <v>318</v>
      </c>
    </row>
    <row r="14" spans="3:8" ht="15" x14ac:dyDescent="0.15">
      <c r="C14" s="531" t="s">
        <v>428</v>
      </c>
      <c r="D14" s="109" t="s">
        <v>1360</v>
      </c>
      <c r="E14" s="543">
        <v>1</v>
      </c>
      <c r="G14" s="257"/>
      <c r="H14" s="482" t="s">
        <v>317</v>
      </c>
    </row>
    <row r="15" spans="3:8" ht="15" x14ac:dyDescent="0.15">
      <c r="C15" s="532"/>
      <c r="D15" s="109" t="s">
        <v>1351</v>
      </c>
      <c r="E15" s="543">
        <v>0.372</v>
      </c>
      <c r="G15" s="258"/>
      <c r="H15" s="482" t="s">
        <v>319</v>
      </c>
    </row>
    <row r="16" spans="3:8" ht="15" x14ac:dyDescent="0.15">
      <c r="C16" s="533"/>
      <c r="D16" s="109" t="s">
        <v>1366</v>
      </c>
      <c r="E16" s="543">
        <v>0.7</v>
      </c>
      <c r="G16" s="259"/>
      <c r="H16" s="482" t="s">
        <v>320</v>
      </c>
    </row>
    <row r="17" spans="3:8" ht="15" x14ac:dyDescent="0.15">
      <c r="C17" s="532" t="s">
        <v>283</v>
      </c>
      <c r="D17" s="109" t="s">
        <v>229</v>
      </c>
      <c r="E17" s="543">
        <v>1.010204081632653</v>
      </c>
      <c r="G17" s="260"/>
      <c r="H17" s="482" t="s">
        <v>321</v>
      </c>
    </row>
    <row r="18" spans="3:8" ht="15" x14ac:dyDescent="0.15">
      <c r="C18" s="533"/>
      <c r="D18" s="109" t="s">
        <v>227</v>
      </c>
      <c r="E18" s="543">
        <v>1.0204081632653061</v>
      </c>
    </row>
    <row r="19" spans="3:8" ht="15" x14ac:dyDescent="0.15">
      <c r="C19" s="502" t="s">
        <v>161</v>
      </c>
      <c r="D19" s="109" t="s">
        <v>205</v>
      </c>
      <c r="E19" s="543">
        <v>1</v>
      </c>
    </row>
    <row r="20" spans="3:8" ht="15" x14ac:dyDescent="0.15">
      <c r="C20" s="534" t="s">
        <v>164</v>
      </c>
      <c r="D20" s="109" t="s">
        <v>612</v>
      </c>
      <c r="E20" s="543">
        <v>0.8</v>
      </c>
    </row>
    <row r="21" spans="3:8" ht="15" x14ac:dyDescent="0.15">
      <c r="C21" s="532" t="s">
        <v>165</v>
      </c>
      <c r="D21" s="109" t="s">
        <v>567</v>
      </c>
      <c r="E21" s="543">
        <v>0</v>
      </c>
    </row>
    <row r="22" spans="3:8" ht="15" x14ac:dyDescent="0.15">
      <c r="C22" s="34" t="s">
        <v>167</v>
      </c>
      <c r="D22" s="109" t="s">
        <v>529</v>
      </c>
      <c r="E22" s="543">
        <v>0</v>
      </c>
    </row>
    <row r="23" spans="3:8" ht="30" x14ac:dyDescent="0.15">
      <c r="C23" s="501" t="s">
        <v>950</v>
      </c>
      <c r="D23" s="109" t="s">
        <v>960</v>
      </c>
      <c r="E23" s="543">
        <v>0.10444444444444444</v>
      </c>
    </row>
    <row r="24" spans="3:8" ht="15" x14ac:dyDescent="0.15">
      <c r="C24" s="519" t="s">
        <v>72</v>
      </c>
      <c r="D24" s="109" t="s">
        <v>140</v>
      </c>
      <c r="E24" s="543">
        <v>1.665</v>
      </c>
    </row>
    <row r="25" spans="3:8" ht="15" x14ac:dyDescent="0.15">
      <c r="C25" s="502"/>
      <c r="D25" s="109" t="s">
        <v>143</v>
      </c>
      <c r="E25" s="543">
        <v>1.06</v>
      </c>
    </row>
    <row r="26" spans="3:8" ht="30" x14ac:dyDescent="0.15">
      <c r="C26" s="501" t="s">
        <v>1024</v>
      </c>
      <c r="D26" s="109" t="s">
        <v>768</v>
      </c>
      <c r="E26" s="543">
        <v>0.30370000000000003</v>
      </c>
    </row>
    <row r="27" spans="3:8" ht="15" x14ac:dyDescent="0.15">
      <c r="C27" s="519" t="s">
        <v>875</v>
      </c>
      <c r="D27" s="109" t="s">
        <v>1112</v>
      </c>
      <c r="E27" s="543">
        <v>0</v>
      </c>
    </row>
    <row r="28" spans="3:8" ht="15" x14ac:dyDescent="0.15">
      <c r="C28" s="501"/>
      <c r="D28" s="109" t="s">
        <v>1108</v>
      </c>
      <c r="E28" s="543">
        <v>1.5476190476190477</v>
      </c>
    </row>
    <row r="29" spans="3:8" ht="15" x14ac:dyDescent="0.15">
      <c r="C29" s="502"/>
      <c r="D29" s="109" t="s">
        <v>1110</v>
      </c>
      <c r="E29" s="543">
        <v>1.4814814814814814</v>
      </c>
    </row>
    <row r="30" spans="3:8" ht="30" x14ac:dyDescent="0.15">
      <c r="C30" s="502" t="s">
        <v>179</v>
      </c>
      <c r="D30" s="109" t="s">
        <v>790</v>
      </c>
      <c r="E30" s="592">
        <v>1.4084507042253521E-2</v>
      </c>
    </row>
    <row r="31" spans="3:8" ht="15" x14ac:dyDescent="0.15">
      <c r="C31" s="501" t="s">
        <v>186</v>
      </c>
      <c r="D31" s="109" t="s">
        <v>388</v>
      </c>
      <c r="E31" s="543">
        <v>9.6153846153846159E-2</v>
      </c>
    </row>
    <row r="32" spans="3:8" ht="15" x14ac:dyDescent="0.15">
      <c r="C32" s="502"/>
      <c r="D32" s="109" t="s">
        <v>400</v>
      </c>
      <c r="E32" s="543">
        <v>0.1</v>
      </c>
    </row>
    <row r="33" spans="3:5" ht="15" x14ac:dyDescent="0.15">
      <c r="C33" s="533" t="s">
        <v>189</v>
      </c>
      <c r="D33" s="109" t="s">
        <v>575</v>
      </c>
      <c r="E33" s="543">
        <v>1</v>
      </c>
    </row>
  </sheetData>
  <mergeCells count="1">
    <mergeCell ref="G12:H12"/>
  </mergeCells>
  <conditionalFormatting sqref="E13:E33">
    <cfRule type="cellIs" dxfId="193" priority="2" operator="lessThan">
      <formula>40%</formula>
    </cfRule>
    <cfRule type="cellIs" dxfId="192" priority="3" operator="lessThan">
      <formula>60%</formula>
    </cfRule>
    <cfRule type="cellIs" dxfId="191" priority="4" operator="lessThan">
      <formula>70%</formula>
    </cfRule>
    <cfRule type="cellIs" dxfId="190" priority="5" operator="lessThan">
      <formula>80%</formula>
    </cfRule>
    <cfRule type="cellIs" dxfId="189" priority="6" operator="greaterThanOrEqual">
      <formula>80%</formula>
    </cfRule>
  </conditionalFormatting>
  <conditionalFormatting sqref="E13:E33">
    <cfRule type="containsText" dxfId="188" priority="1" operator="containsText" text="SIN CONTRATO">
      <formula>NOT(ISERROR(SEARCH("SIN CONTRATO",E13)))</formula>
    </cfRule>
  </conditionalFormatting>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G150"/>
  <sheetViews>
    <sheetView showGridLines="0" topLeftCell="D1" zoomScale="60" zoomScaleNormal="60" workbookViewId="0"/>
  </sheetViews>
  <sheetFormatPr baseColWidth="10" defaultColWidth="11" defaultRowHeight="14" x14ac:dyDescent="0.15"/>
  <cols>
    <col min="2" max="2" width="87.5" style="61" bestFit="1" customWidth="1"/>
    <col min="3" max="3" width="255.6640625" style="61" bestFit="1" customWidth="1"/>
    <col min="4" max="4" width="45.1640625" style="62" bestFit="1" customWidth="1"/>
    <col min="5" max="5" width="13.1640625" customWidth="1"/>
  </cols>
  <sheetData>
    <row r="1" spans="2:7" x14ac:dyDescent="0.15">
      <c r="D1" s="506"/>
    </row>
    <row r="2" spans="2:7" x14ac:dyDescent="0.15">
      <c r="D2" s="506"/>
    </row>
    <row r="3" spans="2:7" x14ac:dyDescent="0.15">
      <c r="D3" s="506"/>
    </row>
    <row r="4" spans="2:7" x14ac:dyDescent="0.15">
      <c r="D4" s="506"/>
    </row>
    <row r="5" spans="2:7" x14ac:dyDescent="0.15">
      <c r="D5" s="506"/>
    </row>
    <row r="6" spans="2:7" x14ac:dyDescent="0.15">
      <c r="D6" s="506"/>
    </row>
    <row r="8" spans="2:7" hidden="1" x14ac:dyDescent="0.15">
      <c r="B8" s="18" t="s">
        <v>1230</v>
      </c>
      <c r="C8" t="s">
        <v>1226</v>
      </c>
    </row>
    <row r="9" spans="2:7" hidden="1" x14ac:dyDescent="0.15">
      <c r="B9" s="18" t="s">
        <v>4</v>
      </c>
      <c r="C9" t="s">
        <v>1482</v>
      </c>
    </row>
    <row r="10" spans="2:7" hidden="1" x14ac:dyDescent="0.15">
      <c r="B10" s="18" t="s">
        <v>6</v>
      </c>
      <c r="C10" t="s">
        <v>16</v>
      </c>
    </row>
    <row r="12" spans="2:7" ht="15" x14ac:dyDescent="0.15">
      <c r="B12" s="514" t="s">
        <v>13</v>
      </c>
      <c r="C12" s="65" t="s">
        <v>0</v>
      </c>
      <c r="D12" s="65" t="s">
        <v>34</v>
      </c>
      <c r="F12" s="882" t="s">
        <v>302</v>
      </c>
      <c r="G12" s="882"/>
    </row>
    <row r="13" spans="2:7" ht="15" x14ac:dyDescent="0.15">
      <c r="B13" s="539" t="s">
        <v>281</v>
      </c>
      <c r="C13" s="109" t="s">
        <v>1399</v>
      </c>
      <c r="D13" s="640">
        <v>0.92553191489361708</v>
      </c>
      <c r="F13" s="256"/>
      <c r="G13" s="482" t="s">
        <v>318</v>
      </c>
    </row>
    <row r="14" spans="2:7" ht="30" x14ac:dyDescent="0.15">
      <c r="B14" s="108" t="s">
        <v>665</v>
      </c>
      <c r="C14" s="109" t="s">
        <v>678</v>
      </c>
      <c r="D14" s="640">
        <v>1</v>
      </c>
      <c r="F14" s="257"/>
      <c r="G14" s="482" t="s">
        <v>317</v>
      </c>
    </row>
    <row r="15" spans="2:7" ht="15" x14ac:dyDescent="0.15">
      <c r="B15" s="108"/>
      <c r="C15" s="109" t="s">
        <v>699</v>
      </c>
      <c r="D15" s="640" t="s">
        <v>1436</v>
      </c>
      <c r="F15" s="258"/>
      <c r="G15" s="482" t="s">
        <v>319</v>
      </c>
    </row>
    <row r="16" spans="2:7" ht="15" x14ac:dyDescent="0.15">
      <c r="B16" s="108"/>
      <c r="C16" s="109" t="s">
        <v>703</v>
      </c>
      <c r="D16" s="640" t="s">
        <v>1438</v>
      </c>
      <c r="F16" s="259"/>
      <c r="G16" s="482" t="s">
        <v>320</v>
      </c>
    </row>
    <row r="17" spans="2:7" ht="30" x14ac:dyDescent="0.15">
      <c r="B17" s="108"/>
      <c r="C17" s="109" t="s">
        <v>669</v>
      </c>
      <c r="D17" s="640">
        <v>1.0069999999999999</v>
      </c>
      <c r="F17" s="260"/>
      <c r="G17" s="482" t="s">
        <v>321</v>
      </c>
    </row>
    <row r="18" spans="2:7" ht="30" x14ac:dyDescent="0.15">
      <c r="B18" s="108"/>
      <c r="C18" s="109" t="s">
        <v>673</v>
      </c>
      <c r="D18" s="640">
        <v>1.008</v>
      </c>
    </row>
    <row r="19" spans="2:7" ht="30" x14ac:dyDescent="0.15">
      <c r="B19" s="604"/>
      <c r="C19" s="109" t="s">
        <v>682</v>
      </c>
      <c r="D19" s="640">
        <v>1</v>
      </c>
    </row>
    <row r="20" spans="2:7" ht="30" x14ac:dyDescent="0.15">
      <c r="B20" s="108" t="s">
        <v>899</v>
      </c>
      <c r="C20" s="109" t="s">
        <v>909</v>
      </c>
      <c r="D20" s="640">
        <v>0.85333333333333328</v>
      </c>
    </row>
    <row r="21" spans="2:7" ht="15" x14ac:dyDescent="0.15">
      <c r="B21" s="596" t="s">
        <v>428</v>
      </c>
      <c r="C21" s="109" t="s">
        <v>1371</v>
      </c>
      <c r="D21" s="640">
        <v>0.52300000000000002</v>
      </c>
    </row>
    <row r="22" spans="2:7" ht="15" x14ac:dyDescent="0.15">
      <c r="B22" s="108"/>
      <c r="C22" s="109" t="s">
        <v>1364</v>
      </c>
      <c r="D22" s="640">
        <v>0.73</v>
      </c>
    </row>
    <row r="23" spans="2:7" ht="15" x14ac:dyDescent="0.15">
      <c r="B23" s="108"/>
      <c r="C23" s="109" t="s">
        <v>442</v>
      </c>
      <c r="D23" s="640">
        <v>0.61</v>
      </c>
    </row>
    <row r="24" spans="2:7" ht="15" x14ac:dyDescent="0.15">
      <c r="B24" s="108"/>
      <c r="C24" s="109" t="s">
        <v>1356</v>
      </c>
      <c r="D24" s="640">
        <v>1</v>
      </c>
    </row>
    <row r="25" spans="2:7" ht="15" x14ac:dyDescent="0.15">
      <c r="B25" s="604"/>
      <c r="C25" s="109" t="s">
        <v>1343</v>
      </c>
      <c r="D25" s="640">
        <v>0.372</v>
      </c>
    </row>
    <row r="26" spans="2:7" ht="15" x14ac:dyDescent="0.15">
      <c r="B26" s="108" t="s">
        <v>283</v>
      </c>
      <c r="C26" s="109" t="s">
        <v>221</v>
      </c>
      <c r="D26" s="640">
        <v>0.94736842105263164</v>
      </c>
    </row>
    <row r="27" spans="2:7" ht="15" x14ac:dyDescent="0.15">
      <c r="B27" s="108"/>
      <c r="C27" s="109" t="s">
        <v>223</v>
      </c>
      <c r="D27" s="640">
        <v>0.70666666666666667</v>
      </c>
    </row>
    <row r="28" spans="2:7" ht="15" x14ac:dyDescent="0.15">
      <c r="B28" s="539" t="s">
        <v>286</v>
      </c>
      <c r="C28" s="109" t="s">
        <v>1286</v>
      </c>
      <c r="D28" s="640">
        <v>0.88649080735411667</v>
      </c>
    </row>
    <row r="29" spans="2:7" ht="15" x14ac:dyDescent="0.15">
      <c r="B29" s="108" t="s">
        <v>160</v>
      </c>
      <c r="C29" s="109" t="s">
        <v>646</v>
      </c>
      <c r="D29" s="640">
        <v>1.0029999999999999</v>
      </c>
    </row>
    <row r="30" spans="2:7" ht="30" x14ac:dyDescent="0.15">
      <c r="B30" s="108"/>
      <c r="C30" s="109" t="s">
        <v>650</v>
      </c>
      <c r="D30" s="640">
        <v>1</v>
      </c>
    </row>
    <row r="31" spans="2:7" ht="15" x14ac:dyDescent="0.15">
      <c r="B31" s="596" t="s">
        <v>288</v>
      </c>
      <c r="C31" s="109" t="s">
        <v>1200</v>
      </c>
      <c r="D31" s="640">
        <v>1</v>
      </c>
    </row>
    <row r="32" spans="2:7" ht="15" x14ac:dyDescent="0.15">
      <c r="B32" s="108"/>
      <c r="C32" s="109" t="s">
        <v>245</v>
      </c>
      <c r="D32" s="640">
        <v>1</v>
      </c>
    </row>
    <row r="33" spans="2:4" ht="15" x14ac:dyDescent="0.15">
      <c r="B33" s="604"/>
      <c r="C33" s="109" t="s">
        <v>240</v>
      </c>
      <c r="D33" s="640">
        <v>0</v>
      </c>
    </row>
    <row r="34" spans="2:4" ht="15" x14ac:dyDescent="0.15">
      <c r="B34" s="108" t="s">
        <v>617</v>
      </c>
      <c r="C34" s="109" t="s">
        <v>1324</v>
      </c>
      <c r="D34" s="640">
        <v>1.9167123287671235</v>
      </c>
    </row>
    <row r="35" spans="2:4" ht="15" x14ac:dyDescent="0.15">
      <c r="B35" s="596" t="s">
        <v>164</v>
      </c>
      <c r="C35" s="109" t="s">
        <v>597</v>
      </c>
      <c r="D35" s="640">
        <v>0.71437210239870985</v>
      </c>
    </row>
    <row r="36" spans="2:4" ht="15" x14ac:dyDescent="0.15">
      <c r="B36" s="108"/>
      <c r="C36" s="109" t="s">
        <v>602</v>
      </c>
      <c r="D36" s="640">
        <v>1</v>
      </c>
    </row>
    <row r="37" spans="2:4" ht="15" x14ac:dyDescent="0.15">
      <c r="B37" s="604"/>
      <c r="C37" s="109" t="s">
        <v>607</v>
      </c>
      <c r="D37" s="640">
        <v>1.6304447501146264</v>
      </c>
    </row>
    <row r="38" spans="2:4" ht="15" x14ac:dyDescent="0.15">
      <c r="B38" s="108" t="s">
        <v>165</v>
      </c>
      <c r="C38" s="109" t="s">
        <v>564</v>
      </c>
      <c r="D38" s="640">
        <v>1</v>
      </c>
    </row>
    <row r="39" spans="2:4" ht="15" x14ac:dyDescent="0.15">
      <c r="B39" s="108"/>
      <c r="C39" s="109" t="s">
        <v>557</v>
      </c>
      <c r="D39" s="640">
        <v>0</v>
      </c>
    </row>
    <row r="40" spans="2:4" ht="15" x14ac:dyDescent="0.15">
      <c r="B40" s="539" t="s">
        <v>166</v>
      </c>
      <c r="C40" s="109" t="s">
        <v>540</v>
      </c>
      <c r="D40" s="640">
        <v>0</v>
      </c>
    </row>
    <row r="41" spans="2:4" ht="15" x14ac:dyDescent="0.15">
      <c r="B41" s="108" t="s">
        <v>167</v>
      </c>
      <c r="C41" s="109" t="s">
        <v>521</v>
      </c>
      <c r="D41" s="640">
        <v>0</v>
      </c>
    </row>
    <row r="42" spans="2:4" ht="15" x14ac:dyDescent="0.15">
      <c r="B42" s="596" t="s">
        <v>47</v>
      </c>
      <c r="C42" s="109" t="s">
        <v>61</v>
      </c>
      <c r="D42" s="640">
        <v>2.6</v>
      </c>
    </row>
    <row r="43" spans="2:4" ht="15" x14ac:dyDescent="0.15">
      <c r="B43" s="108"/>
      <c r="C43" s="109" t="s">
        <v>51</v>
      </c>
      <c r="D43" s="640">
        <v>3.3333333333333335</v>
      </c>
    </row>
    <row r="44" spans="2:4" ht="15" x14ac:dyDescent="0.15">
      <c r="B44" s="108"/>
      <c r="C44" s="109" t="s">
        <v>86</v>
      </c>
      <c r="D44" s="640">
        <v>2.7666666666666666</v>
      </c>
    </row>
    <row r="45" spans="2:4" ht="15" x14ac:dyDescent="0.15">
      <c r="B45" s="108"/>
      <c r="C45" s="109" t="s">
        <v>114</v>
      </c>
      <c r="D45" s="640">
        <v>0.55555555555555558</v>
      </c>
    </row>
    <row r="46" spans="2:4" ht="15" x14ac:dyDescent="0.15">
      <c r="B46" s="108"/>
      <c r="C46" s="109" t="s">
        <v>59</v>
      </c>
      <c r="D46" s="640">
        <v>3.3333333333333335</v>
      </c>
    </row>
    <row r="47" spans="2:4" ht="15" x14ac:dyDescent="0.15">
      <c r="B47" s="108"/>
      <c r="C47" s="109" t="s">
        <v>106</v>
      </c>
      <c r="D47" s="640">
        <v>-3.6249999999999996</v>
      </c>
    </row>
    <row r="48" spans="2:4" ht="15" x14ac:dyDescent="0.15">
      <c r="B48" s="108"/>
      <c r="C48" s="109" t="s">
        <v>53</v>
      </c>
      <c r="D48" s="640">
        <v>0.83333333333333337</v>
      </c>
    </row>
    <row r="49" spans="2:4" ht="15" x14ac:dyDescent="0.15">
      <c r="B49" s="108"/>
      <c r="C49" s="109" t="s">
        <v>57</v>
      </c>
      <c r="D49" s="640">
        <v>1.1666666666666667</v>
      </c>
    </row>
    <row r="50" spans="2:4" ht="15" x14ac:dyDescent="0.15">
      <c r="B50" s="108"/>
      <c r="C50" s="109" t="s">
        <v>55</v>
      </c>
      <c r="D50" s="640">
        <v>1.9</v>
      </c>
    </row>
    <row r="51" spans="2:4" ht="15" x14ac:dyDescent="0.15">
      <c r="B51" s="108"/>
      <c r="C51" s="109" t="s">
        <v>49</v>
      </c>
      <c r="D51" s="640">
        <v>3.3333333333333335</v>
      </c>
    </row>
    <row r="52" spans="2:4" ht="15" x14ac:dyDescent="0.15">
      <c r="B52" s="108"/>
      <c r="C52" s="109" t="s">
        <v>122</v>
      </c>
      <c r="D52" s="640">
        <v>1.0210526315789474</v>
      </c>
    </row>
    <row r="53" spans="2:4" ht="15" x14ac:dyDescent="0.15">
      <c r="B53" s="108"/>
      <c r="C53" s="109" t="s">
        <v>124</v>
      </c>
      <c r="D53" s="640">
        <v>0.97777777777777775</v>
      </c>
    </row>
    <row r="54" spans="2:4" ht="15" x14ac:dyDescent="0.15">
      <c r="B54" s="108"/>
      <c r="C54" s="109" t="s">
        <v>108</v>
      </c>
      <c r="D54" s="640">
        <v>2.5</v>
      </c>
    </row>
    <row r="55" spans="2:4" ht="15" x14ac:dyDescent="0.15">
      <c r="B55" s="108"/>
      <c r="C55" s="109" t="s">
        <v>102</v>
      </c>
      <c r="D55" s="640">
        <v>0.8666666666666667</v>
      </c>
    </row>
    <row r="56" spans="2:4" ht="15" x14ac:dyDescent="0.15">
      <c r="B56" s="108"/>
      <c r="C56" s="109" t="s">
        <v>111</v>
      </c>
      <c r="D56" s="640">
        <v>0.75555555555555554</v>
      </c>
    </row>
    <row r="57" spans="2:4" ht="15" x14ac:dyDescent="0.15">
      <c r="B57" s="604"/>
      <c r="C57" s="109" t="s">
        <v>118</v>
      </c>
      <c r="D57" s="640">
        <v>1.0222222222222221</v>
      </c>
    </row>
    <row r="58" spans="2:4" ht="15" x14ac:dyDescent="0.15">
      <c r="B58" s="108" t="s">
        <v>169</v>
      </c>
      <c r="C58" s="109" t="s">
        <v>839</v>
      </c>
      <c r="D58" s="10">
        <v>1.3614750102685889</v>
      </c>
    </row>
    <row r="59" spans="2:4" ht="15" x14ac:dyDescent="0.15">
      <c r="B59" s="108"/>
      <c r="C59" s="109" t="s">
        <v>836</v>
      </c>
      <c r="D59" s="10">
        <v>14.918730528178832</v>
      </c>
    </row>
    <row r="60" spans="2:4" ht="15" x14ac:dyDescent="0.15">
      <c r="B60" s="108"/>
      <c r="C60" s="109" t="s">
        <v>796</v>
      </c>
      <c r="D60" s="640">
        <v>0.5</v>
      </c>
    </row>
    <row r="61" spans="2:4" ht="15" x14ac:dyDescent="0.15">
      <c r="B61" s="108"/>
      <c r="C61" s="109" t="s">
        <v>842</v>
      </c>
      <c r="D61" s="10">
        <v>23.175924646325058</v>
      </c>
    </row>
    <row r="62" spans="2:4" ht="15" x14ac:dyDescent="0.15">
      <c r="B62" s="108"/>
      <c r="C62" s="109" t="s">
        <v>1317</v>
      </c>
      <c r="D62" s="640">
        <v>0</v>
      </c>
    </row>
    <row r="63" spans="2:4" ht="15" x14ac:dyDescent="0.15">
      <c r="B63" s="108"/>
      <c r="C63" s="109" t="s">
        <v>1296</v>
      </c>
      <c r="D63" s="640">
        <v>1</v>
      </c>
    </row>
    <row r="64" spans="2:4" ht="15" x14ac:dyDescent="0.15">
      <c r="B64" s="108"/>
      <c r="C64" s="109" t="s">
        <v>823</v>
      </c>
      <c r="D64" s="10">
        <v>1</v>
      </c>
    </row>
    <row r="65" spans="2:4" ht="15" x14ac:dyDescent="0.15">
      <c r="B65" s="108"/>
      <c r="C65" s="109" t="s">
        <v>813</v>
      </c>
      <c r="D65" s="10">
        <v>1.1076805011897521</v>
      </c>
    </row>
    <row r="66" spans="2:4" ht="15" x14ac:dyDescent="0.15">
      <c r="B66" s="108"/>
      <c r="C66" s="109" t="s">
        <v>830</v>
      </c>
      <c r="D66" s="10">
        <v>0.96780143348009939</v>
      </c>
    </row>
    <row r="67" spans="2:4" ht="15" x14ac:dyDescent="0.15">
      <c r="B67" s="108"/>
      <c r="C67" s="109" t="s">
        <v>827</v>
      </c>
      <c r="D67" s="10">
        <v>1</v>
      </c>
    </row>
    <row r="68" spans="2:4" ht="15" x14ac:dyDescent="0.15">
      <c r="B68" s="108"/>
      <c r="C68" s="109" t="s">
        <v>816</v>
      </c>
      <c r="D68" s="10">
        <v>1</v>
      </c>
    </row>
    <row r="69" spans="2:4" ht="15" x14ac:dyDescent="0.15">
      <c r="B69" s="108"/>
      <c r="C69" s="109" t="s">
        <v>832</v>
      </c>
      <c r="D69" s="10">
        <v>1.36094674556213</v>
      </c>
    </row>
    <row r="70" spans="2:4" ht="15" x14ac:dyDescent="0.15">
      <c r="B70" s="108"/>
      <c r="C70" s="109" t="s">
        <v>800</v>
      </c>
      <c r="D70" s="640">
        <v>1</v>
      </c>
    </row>
    <row r="71" spans="2:4" ht="15" x14ac:dyDescent="0.15">
      <c r="B71" s="108"/>
      <c r="C71" s="109" t="s">
        <v>807</v>
      </c>
      <c r="D71" s="640">
        <v>1</v>
      </c>
    </row>
    <row r="72" spans="2:4" ht="15" x14ac:dyDescent="0.15">
      <c r="B72" s="596" t="s">
        <v>170</v>
      </c>
      <c r="C72" s="109" t="s">
        <v>1165</v>
      </c>
      <c r="D72" s="640">
        <v>0.96</v>
      </c>
    </row>
    <row r="73" spans="2:4" ht="15" x14ac:dyDescent="0.15">
      <c r="B73" s="108"/>
      <c r="C73" s="109" t="s">
        <v>1150</v>
      </c>
      <c r="D73" s="640">
        <v>1.2</v>
      </c>
    </row>
    <row r="74" spans="2:4" ht="15" x14ac:dyDescent="0.15">
      <c r="B74" s="108"/>
      <c r="C74" s="109" t="s">
        <v>1158</v>
      </c>
      <c r="D74" s="640">
        <v>1.92</v>
      </c>
    </row>
    <row r="75" spans="2:4" ht="15" x14ac:dyDescent="0.15">
      <c r="B75" s="108"/>
      <c r="C75" s="109" t="s">
        <v>1145</v>
      </c>
      <c r="D75" s="640">
        <v>0.95</v>
      </c>
    </row>
    <row r="76" spans="2:4" ht="15" x14ac:dyDescent="0.15">
      <c r="B76" s="108"/>
      <c r="C76" s="109" t="s">
        <v>1154</v>
      </c>
      <c r="D76" s="640">
        <v>0.95</v>
      </c>
    </row>
    <row r="77" spans="2:4" ht="15" x14ac:dyDescent="0.15">
      <c r="B77" s="108"/>
      <c r="C77" s="109" t="s">
        <v>1161</v>
      </c>
      <c r="D77" s="640">
        <v>0.42</v>
      </c>
    </row>
    <row r="78" spans="2:4" ht="15" x14ac:dyDescent="0.15">
      <c r="B78" s="604"/>
      <c r="C78" s="591" t="s">
        <v>1470</v>
      </c>
      <c r="D78" s="10">
        <v>1.62</v>
      </c>
    </row>
    <row r="79" spans="2:4" ht="30" x14ac:dyDescent="0.15">
      <c r="B79" s="108" t="s">
        <v>861</v>
      </c>
      <c r="C79" s="109" t="s">
        <v>865</v>
      </c>
      <c r="D79" s="640">
        <v>1</v>
      </c>
    </row>
    <row r="80" spans="2:4" ht="30" x14ac:dyDescent="0.15">
      <c r="B80" s="108"/>
      <c r="C80" s="109" t="s">
        <v>869</v>
      </c>
      <c r="D80" s="640">
        <v>0.81605431137176865</v>
      </c>
    </row>
    <row r="81" spans="2:4" ht="30" x14ac:dyDescent="0.15">
      <c r="B81" s="108"/>
      <c r="C81" s="109" t="s">
        <v>873</v>
      </c>
      <c r="D81" s="640">
        <v>-44.692500000000003</v>
      </c>
    </row>
    <row r="82" spans="2:4" ht="30" x14ac:dyDescent="0.15">
      <c r="B82" s="596" t="s">
        <v>936</v>
      </c>
      <c r="C82" s="109" t="s">
        <v>945</v>
      </c>
      <c r="D82" s="640">
        <v>0</v>
      </c>
    </row>
    <row r="83" spans="2:4" ht="15" x14ac:dyDescent="0.15">
      <c r="B83" s="604"/>
      <c r="C83" s="109" t="s">
        <v>940</v>
      </c>
      <c r="D83" s="640">
        <v>1.1299999999999999</v>
      </c>
    </row>
    <row r="84" spans="2:4" ht="30" x14ac:dyDescent="0.15">
      <c r="B84" s="108" t="s">
        <v>950</v>
      </c>
      <c r="C84" s="109" t="s">
        <v>967</v>
      </c>
      <c r="D84" s="640">
        <v>1</v>
      </c>
    </row>
    <row r="85" spans="2:4" ht="30" x14ac:dyDescent="0.15">
      <c r="B85" s="108"/>
      <c r="C85" s="109" t="s">
        <v>971</v>
      </c>
      <c r="D85" s="640">
        <v>4.75</v>
      </c>
    </row>
    <row r="86" spans="2:4" ht="30" x14ac:dyDescent="0.15">
      <c r="B86" s="108"/>
      <c r="C86" s="109" t="s">
        <v>975</v>
      </c>
      <c r="D86" s="640">
        <v>11.000000000000002</v>
      </c>
    </row>
    <row r="87" spans="2:4" ht="15" x14ac:dyDescent="0.15">
      <c r="B87" s="596" t="s">
        <v>174</v>
      </c>
      <c r="C87" s="109" t="s">
        <v>1001</v>
      </c>
      <c r="D87" s="640">
        <v>2.7600000000000002</v>
      </c>
    </row>
    <row r="88" spans="2:4" ht="15" x14ac:dyDescent="0.15">
      <c r="B88" s="108"/>
      <c r="C88" s="109" t="s">
        <v>992</v>
      </c>
      <c r="D88" s="640">
        <v>1</v>
      </c>
    </row>
    <row r="89" spans="2:4" ht="15" x14ac:dyDescent="0.15">
      <c r="B89" s="108"/>
      <c r="C89" s="109" t="s">
        <v>1012</v>
      </c>
      <c r="D89" s="640">
        <v>1.4000000000000001</v>
      </c>
    </row>
    <row r="90" spans="2:4" ht="15" x14ac:dyDescent="0.15">
      <c r="B90" s="108"/>
      <c r="C90" s="109" t="s">
        <v>1007</v>
      </c>
      <c r="D90" s="640">
        <v>1.2333333333333334</v>
      </c>
    </row>
    <row r="91" spans="2:4" ht="15" x14ac:dyDescent="0.15">
      <c r="B91" s="604"/>
      <c r="C91" s="109" t="s">
        <v>997</v>
      </c>
      <c r="D91" s="640">
        <v>1.27</v>
      </c>
    </row>
    <row r="92" spans="2:4" ht="15" x14ac:dyDescent="0.15">
      <c r="B92" s="108" t="s">
        <v>351</v>
      </c>
      <c r="C92" s="109" t="s">
        <v>362</v>
      </c>
      <c r="D92" s="640">
        <v>0.96</v>
      </c>
    </row>
    <row r="93" spans="2:4" ht="15" x14ac:dyDescent="0.15">
      <c r="B93" s="108"/>
      <c r="C93" s="109" t="s">
        <v>359</v>
      </c>
      <c r="D93" s="640">
        <v>0.67</v>
      </c>
    </row>
    <row r="94" spans="2:4" ht="15" x14ac:dyDescent="0.15">
      <c r="B94" s="108"/>
      <c r="C94" s="109" t="s">
        <v>353</v>
      </c>
      <c r="D94" s="640">
        <v>0.66</v>
      </c>
    </row>
    <row r="95" spans="2:4" ht="15" x14ac:dyDescent="0.15">
      <c r="B95" s="108"/>
      <c r="C95" s="109" t="s">
        <v>357</v>
      </c>
      <c r="D95" s="640">
        <v>0.3</v>
      </c>
    </row>
    <row r="96" spans="2:4" ht="15" x14ac:dyDescent="0.15">
      <c r="B96" s="596" t="s">
        <v>72</v>
      </c>
      <c r="C96" s="109" t="s">
        <v>129</v>
      </c>
      <c r="D96" s="640">
        <v>0.95399999999999996</v>
      </c>
    </row>
    <row r="97" spans="2:4" ht="15" x14ac:dyDescent="0.15">
      <c r="B97" s="604"/>
      <c r="C97" s="109" t="s">
        <v>134</v>
      </c>
      <c r="D97" s="640">
        <v>0.92200000000000004</v>
      </c>
    </row>
    <row r="98" spans="2:4" ht="30" x14ac:dyDescent="0.15">
      <c r="B98" s="108" t="s">
        <v>1024</v>
      </c>
      <c r="C98" s="109" t="s">
        <v>714</v>
      </c>
      <c r="D98" s="640">
        <v>1</v>
      </c>
    </row>
    <row r="99" spans="2:4" ht="60" x14ac:dyDescent="0.15">
      <c r="B99" s="108"/>
      <c r="C99" s="109" t="s">
        <v>1023</v>
      </c>
      <c r="D99" s="640">
        <v>0</v>
      </c>
    </row>
    <row r="100" spans="2:4" ht="30" x14ac:dyDescent="0.15">
      <c r="B100" s="108"/>
      <c r="C100" s="109" t="s">
        <v>727</v>
      </c>
      <c r="D100" s="640">
        <v>1.0774999999999999</v>
      </c>
    </row>
    <row r="101" spans="2:4" ht="45" x14ac:dyDescent="0.15">
      <c r="B101" s="108"/>
      <c r="C101" s="109" t="s">
        <v>1022</v>
      </c>
      <c r="D101" s="640">
        <v>0</v>
      </c>
    </row>
    <row r="102" spans="2:4" ht="30" x14ac:dyDescent="0.15">
      <c r="B102" s="108"/>
      <c r="C102" s="109" t="s">
        <v>748</v>
      </c>
      <c r="D102" s="640">
        <v>0.52628571428571436</v>
      </c>
    </row>
    <row r="103" spans="2:4" ht="30" x14ac:dyDescent="0.15">
      <c r="B103" s="108"/>
      <c r="C103" s="109" t="s">
        <v>736</v>
      </c>
      <c r="D103" s="640">
        <v>0.86587499999999995</v>
      </c>
    </row>
    <row r="104" spans="2:4" ht="30" x14ac:dyDescent="0.15">
      <c r="B104" s="108"/>
      <c r="C104" s="109" t="s">
        <v>744</v>
      </c>
      <c r="D104" s="640">
        <v>1.1786249999999998</v>
      </c>
    </row>
    <row r="105" spans="2:4" ht="30" x14ac:dyDescent="0.15">
      <c r="B105" s="108"/>
      <c r="C105" s="109" t="s">
        <v>740</v>
      </c>
      <c r="D105" s="640">
        <v>0.79771428571428582</v>
      </c>
    </row>
    <row r="106" spans="2:4" ht="30" x14ac:dyDescent="0.15">
      <c r="B106" s="108"/>
      <c r="C106" s="109" t="s">
        <v>763</v>
      </c>
      <c r="D106" s="640">
        <v>0.43319999999999997</v>
      </c>
    </row>
    <row r="107" spans="2:4" ht="15" x14ac:dyDescent="0.15">
      <c r="B107" s="108"/>
      <c r="C107" s="109" t="s">
        <v>1216</v>
      </c>
      <c r="D107" s="640">
        <v>0.54120000000000001</v>
      </c>
    </row>
    <row r="108" spans="2:4" ht="30" x14ac:dyDescent="0.15">
      <c r="B108" s="108"/>
      <c r="C108" s="109" t="s">
        <v>772</v>
      </c>
      <c r="D108" s="640">
        <v>0.30362499999999998</v>
      </c>
    </row>
    <row r="109" spans="2:4" ht="30" x14ac:dyDescent="0.15">
      <c r="B109" s="108"/>
      <c r="C109" s="109" t="s">
        <v>718</v>
      </c>
      <c r="D109" s="10">
        <v>1</v>
      </c>
    </row>
    <row r="110" spans="2:4" ht="30" x14ac:dyDescent="0.15">
      <c r="B110" s="108"/>
      <c r="C110" s="109" t="s">
        <v>778</v>
      </c>
      <c r="D110" s="640">
        <v>0.24</v>
      </c>
    </row>
    <row r="111" spans="2:4" ht="30" x14ac:dyDescent="0.15">
      <c r="B111" s="108"/>
      <c r="C111" s="109" t="s">
        <v>710</v>
      </c>
      <c r="D111" s="640">
        <v>1.2382500000000001</v>
      </c>
    </row>
    <row r="112" spans="2:4" ht="30" x14ac:dyDescent="0.15">
      <c r="B112" s="108"/>
      <c r="C112" s="109" t="s">
        <v>776</v>
      </c>
      <c r="D112" s="640">
        <v>0</v>
      </c>
    </row>
    <row r="113" spans="2:4" ht="30" x14ac:dyDescent="0.15">
      <c r="B113" s="108"/>
      <c r="C113" s="109" t="s">
        <v>730</v>
      </c>
      <c r="D113" s="640">
        <v>0.17874999999999996</v>
      </c>
    </row>
    <row r="114" spans="2:4" ht="15" x14ac:dyDescent="0.15">
      <c r="B114" s="108"/>
      <c r="C114" s="109" t="s">
        <v>722</v>
      </c>
      <c r="D114" s="640">
        <v>0.51549999999999996</v>
      </c>
    </row>
    <row r="115" spans="2:4" ht="15" x14ac:dyDescent="0.15">
      <c r="B115" s="596" t="s">
        <v>875</v>
      </c>
      <c r="C115" s="109" t="s">
        <v>885</v>
      </c>
      <c r="D115" s="640">
        <v>1.2124999999999999</v>
      </c>
    </row>
    <row r="116" spans="2:4" ht="15" x14ac:dyDescent="0.15">
      <c r="B116" s="108"/>
      <c r="C116" s="109" t="s">
        <v>1122</v>
      </c>
      <c r="D116" s="640">
        <v>1.25</v>
      </c>
    </row>
    <row r="117" spans="2:4" ht="15" x14ac:dyDescent="0.15">
      <c r="B117" s="108"/>
      <c r="C117" s="109" t="s">
        <v>1115</v>
      </c>
      <c r="D117" s="640">
        <v>0.95555555555555549</v>
      </c>
    </row>
    <row r="118" spans="2:4" ht="15" x14ac:dyDescent="0.15">
      <c r="B118" s="108"/>
      <c r="C118" s="109" t="s">
        <v>887</v>
      </c>
      <c r="D118" s="640">
        <v>0.51</v>
      </c>
    </row>
    <row r="119" spans="2:4" ht="15" x14ac:dyDescent="0.15">
      <c r="B119" s="108"/>
      <c r="C119" s="109" t="s">
        <v>1106</v>
      </c>
      <c r="D119" s="640">
        <v>47.024999999999999</v>
      </c>
    </row>
    <row r="120" spans="2:4" ht="15" x14ac:dyDescent="0.15">
      <c r="B120" s="108"/>
      <c r="C120" s="109" t="s">
        <v>1124</v>
      </c>
      <c r="D120" s="640">
        <v>1.3</v>
      </c>
    </row>
    <row r="121" spans="2:4" ht="15" x14ac:dyDescent="0.15">
      <c r="B121" s="604"/>
      <c r="C121" s="109" t="s">
        <v>876</v>
      </c>
      <c r="D121" s="640">
        <v>1.5647058823529414</v>
      </c>
    </row>
    <row r="122" spans="2:4" ht="15" x14ac:dyDescent="0.15">
      <c r="B122" s="108" t="s">
        <v>178</v>
      </c>
      <c r="C122" s="109" t="s">
        <v>462</v>
      </c>
      <c r="D122" s="640">
        <v>0.42499999999999999</v>
      </c>
    </row>
    <row r="123" spans="2:4" ht="30" x14ac:dyDescent="0.15">
      <c r="B123" s="108" t="s">
        <v>179</v>
      </c>
      <c r="C123" s="109" t="s">
        <v>784</v>
      </c>
      <c r="D123" s="640">
        <v>0.98</v>
      </c>
    </row>
    <row r="124" spans="2:4" ht="30" x14ac:dyDescent="0.15">
      <c r="B124" s="108" t="s">
        <v>180</v>
      </c>
      <c r="C124" s="109" t="s">
        <v>929</v>
      </c>
      <c r="D124" s="640">
        <v>4.5999999999999996</v>
      </c>
    </row>
    <row r="125" spans="2:4" ht="30" x14ac:dyDescent="0.15">
      <c r="B125" s="108"/>
      <c r="C125" s="109" t="s">
        <v>921</v>
      </c>
      <c r="D125" s="640">
        <v>1.9</v>
      </c>
    </row>
    <row r="126" spans="2:4" ht="30" x14ac:dyDescent="0.15">
      <c r="B126" s="108"/>
      <c r="C126" s="109" t="s">
        <v>925</v>
      </c>
      <c r="D126" s="640">
        <v>2.5</v>
      </c>
    </row>
    <row r="127" spans="2:4" ht="15" x14ac:dyDescent="0.15">
      <c r="B127" s="108" t="s">
        <v>182</v>
      </c>
      <c r="C127" s="109" t="s">
        <v>452</v>
      </c>
      <c r="D127" s="640">
        <v>1.3461538461538463</v>
      </c>
    </row>
    <row r="128" spans="2:4" ht="15" x14ac:dyDescent="0.15">
      <c r="B128" s="108" t="s">
        <v>183</v>
      </c>
      <c r="C128" s="109" t="s">
        <v>370</v>
      </c>
      <c r="D128" s="10">
        <v>1.26</v>
      </c>
    </row>
    <row r="129" spans="2:4" ht="15" x14ac:dyDescent="0.15">
      <c r="B129" s="108"/>
      <c r="C129" s="109" t="s">
        <v>402</v>
      </c>
      <c r="D129" s="10">
        <v>0.93939393939393934</v>
      </c>
    </row>
    <row r="130" spans="2:4" ht="15" x14ac:dyDescent="0.15">
      <c r="B130" s="596" t="s">
        <v>293</v>
      </c>
      <c r="C130" s="109" t="s">
        <v>197</v>
      </c>
      <c r="D130" s="640">
        <v>0.83663150412742515</v>
      </c>
    </row>
    <row r="131" spans="2:4" ht="30" x14ac:dyDescent="0.15">
      <c r="B131" s="604"/>
      <c r="C131" s="109" t="s">
        <v>201</v>
      </c>
      <c r="D131" s="640">
        <v>0.96363636363636362</v>
      </c>
    </row>
    <row r="132" spans="2:4" ht="15" x14ac:dyDescent="0.15">
      <c r="B132" s="108" t="s">
        <v>407</v>
      </c>
      <c r="C132" s="109" t="s">
        <v>412</v>
      </c>
      <c r="D132" s="640">
        <v>0</v>
      </c>
    </row>
    <row r="133" spans="2:4" ht="15" x14ac:dyDescent="0.15">
      <c r="B133" s="108"/>
      <c r="C133" s="109" t="s">
        <v>416</v>
      </c>
      <c r="D133" s="640">
        <v>0</v>
      </c>
    </row>
    <row r="134" spans="2:4" ht="15" x14ac:dyDescent="0.15">
      <c r="B134" s="596" t="s">
        <v>186</v>
      </c>
      <c r="C134" s="109" t="s">
        <v>397</v>
      </c>
      <c r="D134" s="640">
        <v>1.28</v>
      </c>
    </row>
    <row r="135" spans="2:4" ht="15" x14ac:dyDescent="0.15">
      <c r="B135" s="604"/>
      <c r="C135" s="109" t="s">
        <v>385</v>
      </c>
      <c r="D135" s="640">
        <v>0.4</v>
      </c>
    </row>
    <row r="136" spans="2:4" ht="15" x14ac:dyDescent="0.15">
      <c r="B136" s="108" t="s">
        <v>188</v>
      </c>
      <c r="C136" s="109" t="s">
        <v>500</v>
      </c>
      <c r="D136" s="640">
        <v>1.32</v>
      </c>
    </row>
    <row r="137" spans="2:4" ht="15" x14ac:dyDescent="0.15">
      <c r="B137" s="108"/>
      <c r="C137" s="109" t="s">
        <v>485</v>
      </c>
      <c r="D137" s="640">
        <v>1.2374999999999998</v>
      </c>
    </row>
    <row r="138" spans="2:4" ht="15" x14ac:dyDescent="0.15">
      <c r="B138" s="108"/>
      <c r="C138" s="109" t="s">
        <v>505</v>
      </c>
      <c r="D138" s="640">
        <v>1</v>
      </c>
    </row>
    <row r="139" spans="2:4" ht="15" x14ac:dyDescent="0.15">
      <c r="B139" s="108"/>
      <c r="C139" s="109" t="s">
        <v>512</v>
      </c>
      <c r="D139" s="640">
        <v>0.97894736842105268</v>
      </c>
    </row>
    <row r="140" spans="2:4" ht="15" x14ac:dyDescent="0.15">
      <c r="B140" s="108"/>
      <c r="C140" s="109" t="s">
        <v>515</v>
      </c>
      <c r="D140" s="640">
        <v>2</v>
      </c>
    </row>
    <row r="141" spans="2:4" ht="15" x14ac:dyDescent="0.15">
      <c r="B141" s="108"/>
      <c r="C141" s="109" t="s">
        <v>488</v>
      </c>
      <c r="D141" s="640">
        <v>0.77499999999999991</v>
      </c>
    </row>
    <row r="142" spans="2:4" ht="15" x14ac:dyDescent="0.15">
      <c r="B142" s="108"/>
      <c r="C142" s="109" t="s">
        <v>497</v>
      </c>
      <c r="D142" s="640">
        <v>0.82</v>
      </c>
    </row>
    <row r="143" spans="2:4" ht="15" x14ac:dyDescent="0.15">
      <c r="B143" s="108"/>
      <c r="C143" s="109" t="s">
        <v>491</v>
      </c>
      <c r="D143" s="640">
        <v>0</v>
      </c>
    </row>
    <row r="144" spans="2:4" ht="15" x14ac:dyDescent="0.15">
      <c r="B144" s="108"/>
      <c r="C144" s="109" t="s">
        <v>494</v>
      </c>
      <c r="D144" s="640">
        <v>0.98571428571428565</v>
      </c>
    </row>
    <row r="145" spans="2:4" ht="15" x14ac:dyDescent="0.15">
      <c r="B145" s="108"/>
      <c r="C145" s="109" t="s">
        <v>479</v>
      </c>
      <c r="D145" s="640">
        <v>2.1999999999999997</v>
      </c>
    </row>
    <row r="146" spans="2:4" ht="15" x14ac:dyDescent="0.15">
      <c r="B146" s="108"/>
      <c r="C146" s="109" t="s">
        <v>508</v>
      </c>
      <c r="D146" s="640">
        <v>1</v>
      </c>
    </row>
    <row r="147" spans="2:4" ht="15" x14ac:dyDescent="0.15">
      <c r="B147" s="539" t="s">
        <v>189</v>
      </c>
      <c r="C147" s="109" t="s">
        <v>586</v>
      </c>
      <c r="D147" s="640">
        <v>0.88</v>
      </c>
    </row>
    <row r="148" spans="2:4" x14ac:dyDescent="0.15">
      <c r="D148"/>
    </row>
    <row r="149" spans="2:4" x14ac:dyDescent="0.15">
      <c r="D149"/>
    </row>
    <row r="150" spans="2:4" x14ac:dyDescent="0.15">
      <c r="D150"/>
    </row>
  </sheetData>
  <mergeCells count="1">
    <mergeCell ref="F12:G12"/>
  </mergeCells>
  <conditionalFormatting sqref="D13:D147">
    <cfRule type="cellIs" dxfId="187" priority="2" operator="lessThan">
      <formula>40%</formula>
    </cfRule>
    <cfRule type="cellIs" dxfId="186" priority="3" operator="lessThan">
      <formula>60%</formula>
    </cfRule>
    <cfRule type="cellIs" dxfId="185" priority="4" operator="lessThan">
      <formula>70%</formula>
    </cfRule>
    <cfRule type="cellIs" dxfId="184" priority="5" operator="lessThan">
      <formula>80%</formula>
    </cfRule>
    <cfRule type="cellIs" dxfId="183" priority="6" operator="greaterThanOrEqual">
      <formula>80%</formula>
    </cfRule>
  </conditionalFormatting>
  <conditionalFormatting sqref="D13:D147">
    <cfRule type="containsText" dxfId="182" priority="1" operator="containsText" text="SIN CONTRATO">
      <formula>NOT(ISERROR(SEARCH("SIN CONTRATO",D13)))</formula>
    </cfRule>
  </conditionalFormatting>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G47"/>
  <sheetViews>
    <sheetView showGridLines="0" topLeftCell="C1" zoomScale="50" zoomScaleNormal="50" workbookViewId="0"/>
  </sheetViews>
  <sheetFormatPr baseColWidth="10" defaultColWidth="11" defaultRowHeight="14" x14ac:dyDescent="0.15"/>
  <cols>
    <col min="2" max="2" width="80.1640625" style="30" bestFit="1" customWidth="1"/>
    <col min="3" max="3" width="254.5" style="61" bestFit="1" customWidth="1"/>
    <col min="4" max="4" width="39.1640625" style="504" bestFit="1" customWidth="1"/>
    <col min="5" max="5" width="13.83203125" customWidth="1"/>
  </cols>
  <sheetData>
    <row r="1" spans="2:7" x14ac:dyDescent="0.15">
      <c r="D1" s="506"/>
      <c r="E1" s="249"/>
    </row>
    <row r="2" spans="2:7" x14ac:dyDescent="0.15">
      <c r="D2" s="506"/>
      <c r="E2" s="249"/>
    </row>
    <row r="3" spans="2:7" x14ac:dyDescent="0.15">
      <c r="D3" s="506"/>
      <c r="E3" s="249"/>
    </row>
    <row r="4" spans="2:7" x14ac:dyDescent="0.15">
      <c r="D4" s="506"/>
      <c r="E4" s="249"/>
    </row>
    <row r="5" spans="2:7" x14ac:dyDescent="0.15">
      <c r="D5" s="506"/>
      <c r="E5" s="249"/>
    </row>
    <row r="6" spans="2:7" x14ac:dyDescent="0.15">
      <c r="D6" s="506"/>
      <c r="E6" s="249"/>
    </row>
    <row r="8" spans="2:7" ht="15" hidden="1" x14ac:dyDescent="0.15">
      <c r="B8" s="622" t="s">
        <v>1230</v>
      </c>
      <c r="C8" s="61" t="s">
        <v>1226</v>
      </c>
    </row>
    <row r="9" spans="2:7" ht="15" hidden="1" x14ac:dyDescent="0.15">
      <c r="B9" s="622" t="s">
        <v>4</v>
      </c>
      <c r="C9" s="61" t="s">
        <v>1482</v>
      </c>
    </row>
    <row r="10" spans="2:7" ht="15" hidden="1" x14ac:dyDescent="0.15">
      <c r="B10" s="622" t="s">
        <v>6</v>
      </c>
      <c r="C10" s="61" t="s">
        <v>19</v>
      </c>
    </row>
    <row r="12" spans="2:7" ht="15" x14ac:dyDescent="0.15">
      <c r="B12" s="66" t="s">
        <v>13</v>
      </c>
      <c r="C12" s="65" t="s">
        <v>0</v>
      </c>
      <c r="D12" s="65" t="s">
        <v>34</v>
      </c>
      <c r="F12" s="882" t="s">
        <v>302</v>
      </c>
      <c r="G12" s="882"/>
    </row>
    <row r="13" spans="2:7" ht="15" x14ac:dyDescent="0.15">
      <c r="B13" s="516" t="s">
        <v>281</v>
      </c>
      <c r="C13" s="540" t="s">
        <v>1401</v>
      </c>
      <c r="D13" s="606">
        <v>1.1678571428571429</v>
      </c>
      <c r="F13" s="256"/>
      <c r="G13" s="482" t="s">
        <v>318</v>
      </c>
    </row>
    <row r="14" spans="2:7" ht="15" x14ac:dyDescent="0.15">
      <c r="B14" s="107"/>
      <c r="C14" s="513" t="s">
        <v>1403</v>
      </c>
      <c r="D14" s="606">
        <v>1.0256410256410258</v>
      </c>
      <c r="F14" s="257"/>
      <c r="G14" s="482" t="s">
        <v>317</v>
      </c>
    </row>
    <row r="15" spans="2:7" ht="30" x14ac:dyDescent="0.15">
      <c r="B15" s="37" t="s">
        <v>665</v>
      </c>
      <c r="C15" s="540" t="s">
        <v>687</v>
      </c>
      <c r="D15" s="606">
        <v>1.26</v>
      </c>
      <c r="F15" s="258"/>
      <c r="G15" s="482" t="s">
        <v>319</v>
      </c>
    </row>
    <row r="16" spans="2:7" ht="15" x14ac:dyDescent="0.15">
      <c r="B16" s="37"/>
      <c r="C16" s="540" t="s">
        <v>691</v>
      </c>
      <c r="D16" s="606" t="s">
        <v>1426</v>
      </c>
      <c r="F16" s="259"/>
      <c r="G16" s="482" t="s">
        <v>320</v>
      </c>
    </row>
    <row r="17" spans="2:7" ht="15" x14ac:dyDescent="0.15">
      <c r="B17" s="37"/>
      <c r="C17" s="513" t="s">
        <v>694</v>
      </c>
      <c r="D17" s="606">
        <v>1.04</v>
      </c>
      <c r="F17" s="260"/>
      <c r="G17" s="482" t="s">
        <v>321</v>
      </c>
    </row>
    <row r="18" spans="2:7" ht="30" x14ac:dyDescent="0.15">
      <c r="B18" s="80" t="s">
        <v>899</v>
      </c>
      <c r="C18" s="513" t="s">
        <v>903</v>
      </c>
      <c r="D18" s="606">
        <v>0.92600000000000005</v>
      </c>
    </row>
    <row r="19" spans="2:7" ht="15" x14ac:dyDescent="0.15">
      <c r="B19" s="37" t="s">
        <v>160</v>
      </c>
      <c r="C19" s="540" t="s">
        <v>1020</v>
      </c>
      <c r="D19" s="606">
        <v>1.3180000000000001</v>
      </c>
    </row>
    <row r="20" spans="2:7" ht="30" x14ac:dyDescent="0.15">
      <c r="B20" s="37"/>
      <c r="C20" s="540" t="s">
        <v>642</v>
      </c>
      <c r="D20" s="606">
        <v>1.0529999999999999</v>
      </c>
    </row>
    <row r="21" spans="2:7" ht="30" x14ac:dyDescent="0.15">
      <c r="B21" s="37"/>
      <c r="C21" s="540" t="s">
        <v>659</v>
      </c>
      <c r="D21" s="606">
        <v>3.2749999999999999</v>
      </c>
    </row>
    <row r="22" spans="2:7" ht="30" x14ac:dyDescent="0.15">
      <c r="B22" s="37"/>
      <c r="C22" s="513" t="s">
        <v>661</v>
      </c>
      <c r="D22" s="606">
        <v>1</v>
      </c>
    </row>
    <row r="23" spans="2:7" ht="15" x14ac:dyDescent="0.15">
      <c r="B23" s="605" t="s">
        <v>161</v>
      </c>
      <c r="C23" s="513" t="s">
        <v>208</v>
      </c>
      <c r="D23" s="606">
        <v>1.81</v>
      </c>
    </row>
    <row r="24" spans="2:7" ht="15" x14ac:dyDescent="0.15">
      <c r="B24" s="516" t="s">
        <v>288</v>
      </c>
      <c r="C24" s="540" t="s">
        <v>1201</v>
      </c>
      <c r="D24" s="606">
        <v>1</v>
      </c>
    </row>
    <row r="25" spans="2:7" ht="15" x14ac:dyDescent="0.15">
      <c r="B25" s="37"/>
      <c r="C25" s="540" t="s">
        <v>252</v>
      </c>
      <c r="D25" s="606">
        <v>1</v>
      </c>
    </row>
    <row r="26" spans="2:7" ht="15" x14ac:dyDescent="0.15">
      <c r="B26" s="37"/>
      <c r="C26" s="540" t="s">
        <v>1290</v>
      </c>
      <c r="D26" s="606">
        <v>1</v>
      </c>
    </row>
    <row r="27" spans="2:7" ht="15" x14ac:dyDescent="0.15">
      <c r="B27" s="37"/>
      <c r="C27" s="540" t="s">
        <v>1289</v>
      </c>
      <c r="D27" s="606">
        <v>1</v>
      </c>
    </row>
    <row r="28" spans="2:7" ht="15" x14ac:dyDescent="0.15">
      <c r="B28" s="107"/>
      <c r="C28" s="513" t="s">
        <v>238</v>
      </c>
      <c r="D28" s="606">
        <v>1</v>
      </c>
    </row>
    <row r="29" spans="2:7" ht="15" x14ac:dyDescent="0.15">
      <c r="B29" s="37" t="s">
        <v>617</v>
      </c>
      <c r="C29" s="540" t="s">
        <v>633</v>
      </c>
      <c r="D29" s="606">
        <v>1.2836956521739131</v>
      </c>
    </row>
    <row r="30" spans="2:7" ht="15" x14ac:dyDescent="0.15">
      <c r="B30" s="37"/>
      <c r="C30" s="513" t="s">
        <v>621</v>
      </c>
      <c r="D30" s="606">
        <v>1</v>
      </c>
    </row>
    <row r="31" spans="2:7" ht="15" x14ac:dyDescent="0.15">
      <c r="B31" s="80" t="s">
        <v>166</v>
      </c>
      <c r="C31" s="513" t="s">
        <v>536</v>
      </c>
      <c r="D31" s="606">
        <v>0.77777777777777768</v>
      </c>
    </row>
    <row r="32" spans="2:7" ht="15" x14ac:dyDescent="0.15">
      <c r="B32" s="37" t="s">
        <v>167</v>
      </c>
      <c r="C32" s="513" t="s">
        <v>525</v>
      </c>
      <c r="D32" s="606">
        <v>0</v>
      </c>
    </row>
    <row r="33" spans="2:4" ht="15" x14ac:dyDescent="0.15">
      <c r="B33" s="516" t="s">
        <v>169</v>
      </c>
      <c r="C33" s="540" t="s">
        <v>848</v>
      </c>
      <c r="D33" s="606">
        <v>1.5</v>
      </c>
    </row>
    <row r="34" spans="2:4" ht="15" x14ac:dyDescent="0.15">
      <c r="B34" s="37"/>
      <c r="C34" s="540" t="s">
        <v>803</v>
      </c>
      <c r="D34" s="606">
        <v>1</v>
      </c>
    </row>
    <row r="35" spans="2:4" ht="15" x14ac:dyDescent="0.15">
      <c r="B35" s="107"/>
      <c r="C35" s="513" t="s">
        <v>819</v>
      </c>
      <c r="D35" s="265">
        <v>1.1738798125537013</v>
      </c>
    </row>
    <row r="36" spans="2:4" ht="30" x14ac:dyDescent="0.15">
      <c r="B36" s="37" t="s">
        <v>950</v>
      </c>
      <c r="C36" s="513" t="s">
        <v>954</v>
      </c>
      <c r="D36" s="606">
        <v>0.95809178743961354</v>
      </c>
    </row>
    <row r="37" spans="2:4" ht="15" x14ac:dyDescent="0.15">
      <c r="B37" s="80" t="s">
        <v>72</v>
      </c>
      <c r="C37" s="513" t="s">
        <v>137</v>
      </c>
      <c r="D37" s="606">
        <v>0.92900000000000005</v>
      </c>
    </row>
    <row r="38" spans="2:4" ht="30" x14ac:dyDescent="0.15">
      <c r="B38" s="37" t="s">
        <v>1024</v>
      </c>
      <c r="C38" s="540" t="s">
        <v>754</v>
      </c>
      <c r="D38" s="606">
        <v>0.86050000000000004</v>
      </c>
    </row>
    <row r="39" spans="2:4" ht="30" x14ac:dyDescent="0.15">
      <c r="B39" s="37"/>
      <c r="C39" s="513" t="s">
        <v>751</v>
      </c>
      <c r="D39" s="606">
        <v>0.36840000000000001</v>
      </c>
    </row>
    <row r="40" spans="2:4" ht="15" x14ac:dyDescent="0.15">
      <c r="B40" s="516" t="s">
        <v>875</v>
      </c>
      <c r="C40" s="540" t="s">
        <v>889</v>
      </c>
      <c r="D40" s="606">
        <v>4.6296296296296298</v>
      </c>
    </row>
    <row r="41" spans="2:4" ht="15" x14ac:dyDescent="0.15">
      <c r="B41" s="107"/>
      <c r="C41" s="513" t="s">
        <v>1129</v>
      </c>
      <c r="D41" s="606">
        <v>0</v>
      </c>
    </row>
    <row r="42" spans="2:4" ht="15" x14ac:dyDescent="0.15">
      <c r="B42" s="37" t="s">
        <v>179</v>
      </c>
      <c r="C42" s="513" t="s">
        <v>787</v>
      </c>
      <c r="D42" s="606">
        <v>2.5</v>
      </c>
    </row>
    <row r="43" spans="2:4" ht="15" x14ac:dyDescent="0.15">
      <c r="B43" s="110" t="s">
        <v>181</v>
      </c>
      <c r="C43" s="513" t="s">
        <v>343</v>
      </c>
      <c r="D43" s="606">
        <v>0</v>
      </c>
    </row>
    <row r="44" spans="2:4" ht="30" x14ac:dyDescent="0.15">
      <c r="B44" s="37" t="s">
        <v>293</v>
      </c>
      <c r="C44" s="513" t="s">
        <v>199</v>
      </c>
      <c r="D44" s="606">
        <v>0.94054545454545446</v>
      </c>
    </row>
    <row r="45" spans="2:4" ht="15" x14ac:dyDescent="0.15">
      <c r="B45" s="80" t="s">
        <v>407</v>
      </c>
      <c r="C45" s="513" t="s">
        <v>420</v>
      </c>
      <c r="D45" s="606">
        <v>0</v>
      </c>
    </row>
    <row r="46" spans="2:4" ht="15" x14ac:dyDescent="0.15">
      <c r="B46" s="37" t="s">
        <v>186</v>
      </c>
      <c r="C46" s="540" t="s">
        <v>381</v>
      </c>
      <c r="D46" s="606">
        <v>0.21739130434782608</v>
      </c>
    </row>
    <row r="47" spans="2:4" ht="15" x14ac:dyDescent="0.15">
      <c r="B47" s="107"/>
      <c r="C47" s="513" t="s">
        <v>393</v>
      </c>
      <c r="D47" s="606">
        <v>1.125</v>
      </c>
    </row>
  </sheetData>
  <mergeCells count="1">
    <mergeCell ref="F12:G12"/>
  </mergeCells>
  <conditionalFormatting sqref="D13:D47">
    <cfRule type="cellIs" dxfId="181" priority="2" operator="lessThan">
      <formula>40%</formula>
    </cfRule>
    <cfRule type="cellIs" dxfId="180" priority="3" operator="lessThan">
      <formula>60%</formula>
    </cfRule>
    <cfRule type="cellIs" dxfId="179" priority="4" operator="lessThan">
      <formula>70%</formula>
    </cfRule>
    <cfRule type="cellIs" dxfId="178" priority="5" operator="lessThan">
      <formula>80%</formula>
    </cfRule>
    <cfRule type="cellIs" dxfId="177" priority="6" operator="greaterThanOrEqual">
      <formula>80%</formula>
    </cfRule>
  </conditionalFormatting>
  <conditionalFormatting sqref="D13:D47">
    <cfRule type="containsText" dxfId="176" priority="1" operator="containsText" text="SIN CONTRATO">
      <formula>NOT(ISERROR(SEARCH("SIN CONTRATO",D13)))</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filterMode="1"/>
  <dimension ref="A1:BB241"/>
  <sheetViews>
    <sheetView topLeftCell="G1" zoomScale="80" zoomScaleNormal="80" workbookViewId="0">
      <pane ySplit="1" topLeftCell="A82" activePane="bottomLeft" state="frozen"/>
      <selection pane="bottomLeft" activeCell="I238" sqref="I238"/>
    </sheetView>
  </sheetViews>
  <sheetFormatPr baseColWidth="10" defaultColWidth="11" defaultRowHeight="16.5" customHeight="1" x14ac:dyDescent="0.15"/>
  <cols>
    <col min="1" max="1" width="10.6640625" style="217" customWidth="1"/>
    <col min="2" max="2" width="34.83203125" style="217" customWidth="1"/>
    <col min="3" max="3" width="35.1640625" style="217" customWidth="1"/>
    <col min="4" max="4" width="44.1640625" style="217" customWidth="1"/>
    <col min="5" max="5" width="41.5" style="217" customWidth="1"/>
    <col min="6" max="6" width="27.1640625" style="217" customWidth="1"/>
    <col min="7" max="7" width="17" style="217" customWidth="1"/>
    <col min="8" max="8" width="21.5" style="217" customWidth="1"/>
    <col min="9" max="9" width="36.33203125" style="217" customWidth="1"/>
    <col min="10" max="10" width="20.1640625" style="217" customWidth="1"/>
    <col min="11" max="11" width="24.6640625" style="217" customWidth="1"/>
    <col min="12" max="12" width="23.6640625" style="217" customWidth="1"/>
    <col min="13" max="13" width="79.6640625" style="217" customWidth="1"/>
    <col min="14" max="14" width="13.33203125" style="217" customWidth="1"/>
    <col min="15" max="15" width="11.6640625" style="243" customWidth="1"/>
    <col min="16" max="16" width="12.6640625" style="217" customWidth="1"/>
    <col min="17" max="17" width="13.6640625" style="217" customWidth="1"/>
    <col min="18" max="18" width="31.1640625" style="217" customWidth="1"/>
    <col min="19" max="19" width="12.6640625" style="217" customWidth="1"/>
    <col min="20" max="20" width="13.1640625" style="217" customWidth="1"/>
    <col min="21" max="21" width="34.1640625" style="217" customWidth="1"/>
    <col min="22" max="22" width="15.83203125" style="217" customWidth="1"/>
    <col min="23" max="23" width="13.1640625" style="217" customWidth="1"/>
    <col min="24" max="24" width="11.5" style="217" customWidth="1"/>
    <col min="25" max="25" width="11.6640625" style="217" customWidth="1"/>
    <col min="26" max="27" width="11" style="217" customWidth="1"/>
    <col min="28" max="28" width="13" style="217" customWidth="1"/>
    <col min="29" max="29" width="10.6640625" style="217" customWidth="1"/>
    <col min="30" max="30" width="10.83203125" style="217" customWidth="1"/>
    <col min="31" max="35" width="11" style="217" customWidth="1"/>
    <col min="36" max="36" width="13.6640625" style="217" customWidth="1"/>
    <col min="37" max="39" width="11" style="217" customWidth="1"/>
    <col min="40" max="40" width="15" style="217" customWidth="1"/>
    <col min="41" max="41" width="17.1640625" style="217" customWidth="1"/>
    <col min="42" max="42" width="18.83203125" style="217" customWidth="1"/>
    <col min="43" max="44" width="16.6640625" style="217" customWidth="1"/>
    <col min="45" max="45" width="16.6640625" style="559" customWidth="1"/>
    <col min="46" max="46" width="22.1640625" style="217" customWidth="1"/>
    <col min="47" max="47" width="20.6640625" style="217" customWidth="1"/>
    <col min="48" max="48" width="19.1640625" style="217" customWidth="1"/>
    <col min="49" max="49" width="18.83203125" style="217" customWidth="1"/>
    <col min="50" max="50" width="21.6640625" style="217" bestFit="1" customWidth="1"/>
    <col min="51" max="51" width="30.6640625" style="217" customWidth="1"/>
    <col min="52" max="52" width="20.83203125" style="670" bestFit="1" customWidth="1"/>
    <col min="53" max="53" width="14.1640625" style="217" customWidth="1"/>
    <col min="54" max="16384" width="11" style="217"/>
  </cols>
  <sheetData>
    <row r="1" spans="1:53" ht="38.25" customHeight="1" x14ac:dyDescent="0.15">
      <c r="A1" s="82" t="s">
        <v>80</v>
      </c>
      <c r="B1" s="82" t="s">
        <v>8</v>
      </c>
      <c r="C1" s="82" t="s">
        <v>9</v>
      </c>
      <c r="D1" s="82" t="s">
        <v>10</v>
      </c>
      <c r="E1" s="82" t="s">
        <v>11</v>
      </c>
      <c r="F1" s="82" t="s">
        <v>322</v>
      </c>
      <c r="G1" s="82" t="s">
        <v>12</v>
      </c>
      <c r="H1" s="82" t="s">
        <v>144</v>
      </c>
      <c r="I1" s="82" t="s">
        <v>13</v>
      </c>
      <c r="J1" s="4" t="s">
        <v>14</v>
      </c>
      <c r="K1" s="4" t="s">
        <v>15</v>
      </c>
      <c r="L1" s="82" t="s">
        <v>5</v>
      </c>
      <c r="M1" s="82" t="s">
        <v>0</v>
      </c>
      <c r="N1" s="82" t="s">
        <v>1229</v>
      </c>
      <c r="O1" s="492" t="s">
        <v>1230</v>
      </c>
      <c r="P1" s="82" t="s">
        <v>1231</v>
      </c>
      <c r="Q1" s="82" t="s">
        <v>1232</v>
      </c>
      <c r="R1" s="82" t="s">
        <v>7</v>
      </c>
      <c r="S1" s="82" t="s">
        <v>6</v>
      </c>
      <c r="T1" s="4" t="s">
        <v>1</v>
      </c>
      <c r="U1" s="4" t="s">
        <v>2</v>
      </c>
      <c r="V1" s="4" t="s">
        <v>3</v>
      </c>
      <c r="W1" s="4" t="s">
        <v>4</v>
      </c>
      <c r="X1" s="4" t="s">
        <v>42</v>
      </c>
      <c r="Y1" s="4" t="s">
        <v>43</v>
      </c>
      <c r="Z1" s="4" t="s">
        <v>44</v>
      </c>
      <c r="AA1" s="4" t="s">
        <v>45</v>
      </c>
      <c r="AB1" s="82" t="s">
        <v>21</v>
      </c>
      <c r="AC1" s="82" t="s">
        <v>22</v>
      </c>
      <c r="AD1" s="82" t="s">
        <v>23</v>
      </c>
      <c r="AE1" s="82" t="s">
        <v>24</v>
      </c>
      <c r="AF1" s="82" t="s">
        <v>25</v>
      </c>
      <c r="AG1" s="82" t="s">
        <v>26</v>
      </c>
      <c r="AH1" s="82" t="s">
        <v>27</v>
      </c>
      <c r="AI1" s="82" t="s">
        <v>28</v>
      </c>
      <c r="AJ1" s="82" t="s">
        <v>29</v>
      </c>
      <c r="AK1" s="82" t="s">
        <v>30</v>
      </c>
      <c r="AL1" s="82" t="s">
        <v>31</v>
      </c>
      <c r="AM1" s="82" t="s">
        <v>32</v>
      </c>
      <c r="AN1" s="82" t="s">
        <v>1369</v>
      </c>
      <c r="AO1" s="4" t="s">
        <v>33</v>
      </c>
      <c r="AP1" s="4" t="s">
        <v>34</v>
      </c>
      <c r="AQ1" s="4" t="s">
        <v>35</v>
      </c>
      <c r="AR1" s="4" t="s">
        <v>36</v>
      </c>
      <c r="AS1" s="4" t="s">
        <v>1474</v>
      </c>
      <c r="AT1" s="4" t="s">
        <v>37</v>
      </c>
      <c r="AU1" s="4" t="s">
        <v>38</v>
      </c>
      <c r="AV1" s="4" t="s">
        <v>39</v>
      </c>
      <c r="AW1" s="4" t="s">
        <v>40</v>
      </c>
      <c r="AX1" s="82" t="s">
        <v>1217</v>
      </c>
      <c r="AY1" s="82" t="s">
        <v>1282</v>
      </c>
      <c r="AZ1" s="82" t="s">
        <v>1504</v>
      </c>
      <c r="BA1" s="277" t="s">
        <v>1225</v>
      </c>
    </row>
    <row r="2" spans="1:53" ht="14" hidden="1" x14ac:dyDescent="0.15">
      <c r="A2" s="218">
        <v>1</v>
      </c>
      <c r="B2" s="202" t="s">
        <v>705</v>
      </c>
      <c r="C2" s="202" t="s">
        <v>190</v>
      </c>
      <c r="D2" s="202" t="s">
        <v>290</v>
      </c>
      <c r="E2" s="202" t="s">
        <v>81</v>
      </c>
      <c r="F2" s="132" t="s">
        <v>82</v>
      </c>
      <c r="G2" s="132" t="s">
        <v>150</v>
      </c>
      <c r="H2" s="132" t="s">
        <v>145</v>
      </c>
      <c r="I2" s="132" t="s">
        <v>47</v>
      </c>
      <c r="J2" s="132" t="s">
        <v>83</v>
      </c>
      <c r="K2" s="132" t="s">
        <v>84</v>
      </c>
      <c r="L2" s="132" t="s">
        <v>85</v>
      </c>
      <c r="M2" s="132" t="s">
        <v>86</v>
      </c>
      <c r="N2" s="132" t="s">
        <v>1226</v>
      </c>
      <c r="O2" s="132" t="s">
        <v>1226</v>
      </c>
      <c r="P2" s="132"/>
      <c r="Q2" s="132"/>
      <c r="R2" s="132" t="s">
        <v>87</v>
      </c>
      <c r="S2" s="132" t="s">
        <v>16</v>
      </c>
      <c r="T2" s="132" t="s">
        <v>17</v>
      </c>
      <c r="U2" s="132" t="s">
        <v>48</v>
      </c>
      <c r="V2" s="132" t="s">
        <v>18</v>
      </c>
      <c r="W2" s="132" t="s">
        <v>46</v>
      </c>
      <c r="X2" s="218"/>
      <c r="Y2" s="219">
        <v>0.3</v>
      </c>
      <c r="Z2" s="218"/>
      <c r="AA2" s="219">
        <v>0.35</v>
      </c>
      <c r="AB2" s="686">
        <v>0.83</v>
      </c>
      <c r="AC2" s="687"/>
      <c r="AD2" s="687"/>
      <c r="AE2" s="687"/>
      <c r="AF2" s="687"/>
      <c r="AG2" s="687"/>
      <c r="AH2" s="686"/>
      <c r="AI2" s="687"/>
      <c r="AJ2" s="687"/>
      <c r="AK2" s="687"/>
      <c r="AL2" s="687"/>
      <c r="AM2" s="687"/>
      <c r="AN2" s="375"/>
      <c r="AO2" s="218"/>
      <c r="AP2" s="219">
        <f t="shared" ref="AP2:AP10" si="0">AB2/Y2</f>
        <v>2.7666666666666666</v>
      </c>
      <c r="AQ2" s="218"/>
      <c r="AR2" s="219">
        <f t="shared" ref="AR2:AR10" si="1">AH2/AA2</f>
        <v>0</v>
      </c>
      <c r="AS2" s="558" t="str">
        <f>IF(AP2&gt;100%,"POSITIVA","")</f>
        <v>POSITIVA</v>
      </c>
      <c r="AT2" s="138" t="str">
        <f>IF(AO2="","NO APLICA",IF(AO2&lt;40%,"CRÍTICO",IF(AO2&lt;60%,"BAJO",IF(AO2&lt;70%,"MEDIO",IF(AO2&lt;80%,"SATISFACTORIO",IF(AO2&gt;=80%,"SOBRESALIENTE",IF(AO2="","NO APLICA","")))))))</f>
        <v>NO APLICA</v>
      </c>
      <c r="AU2" s="138" t="str">
        <f>IF(AP2&lt;40%,"CRÍTICO",IF(AP2&lt;60%,"BAJO",IF(AP2&lt;70%,"MEDIO",IF(AP2&lt;80%,"SATISFACTORIO",IF(AP2&gt;=80%,"SOBRESALIENTE","NO APLICA")))))</f>
        <v>SOBRESALIENTE</v>
      </c>
      <c r="AV2" s="138" t="str">
        <f t="shared" ref="AV2:AV50" si="2">IF(AQ2="","NO APLICA",IF(AQ2&lt;40%,"CRÍTICO",IF(AQ2&lt;60%,"BAJO",IF(AQ2&lt;70%,"MEDIO",IF(AQ2&lt;80%,"SATISFACTORIO",IF(AQ2&gt;=80%,"SOBRESALIENTE",IF(AQ2="","NO APLICA","")))))))</f>
        <v>NO APLICA</v>
      </c>
      <c r="AW2" s="138" t="str">
        <f t="shared" ref="AW2:AW50" si="3">IF(AR2&lt;40%,"CRÍTICO",IF(AR2&lt;60%,"BAJO",IF(AR2&lt;70%,"MEDIO",IF(AR2&lt;80%,"SATISFACTORIO",IF(AR2&gt;=80%,"SOBRESALIENTE","NO APLICA")))))</f>
        <v>CRÍTICO</v>
      </c>
      <c r="AX2" s="250" t="s">
        <v>1218</v>
      </c>
      <c r="AY2" s="250"/>
      <c r="AZ2" s="250"/>
      <c r="BA2" s="250" t="s">
        <v>1226</v>
      </c>
    </row>
    <row r="3" spans="1:53" ht="14" hidden="1" x14ac:dyDescent="0.15">
      <c r="A3" s="218">
        <f>A2+1</f>
        <v>2</v>
      </c>
      <c r="B3" s="202" t="s">
        <v>705</v>
      </c>
      <c r="C3" s="202" t="s">
        <v>190</v>
      </c>
      <c r="D3" s="202" t="s">
        <v>290</v>
      </c>
      <c r="E3" s="202" t="s">
        <v>81</v>
      </c>
      <c r="F3" s="132" t="s">
        <v>82</v>
      </c>
      <c r="G3" s="132" t="s">
        <v>150</v>
      </c>
      <c r="H3" s="132" t="s">
        <v>145</v>
      </c>
      <c r="I3" s="132" t="s">
        <v>47</v>
      </c>
      <c r="J3" s="132" t="s">
        <v>83</v>
      </c>
      <c r="K3" s="132" t="s">
        <v>88</v>
      </c>
      <c r="L3" s="132" t="s">
        <v>89</v>
      </c>
      <c r="M3" s="132" t="s">
        <v>49</v>
      </c>
      <c r="N3" s="132" t="s">
        <v>1226</v>
      </c>
      <c r="O3" s="132" t="s">
        <v>1226</v>
      </c>
      <c r="P3" s="132"/>
      <c r="Q3" s="132"/>
      <c r="R3" s="132" t="s">
        <v>87</v>
      </c>
      <c r="S3" s="132" t="s">
        <v>16</v>
      </c>
      <c r="T3" s="132" t="s">
        <v>17</v>
      </c>
      <c r="U3" s="132" t="s">
        <v>50</v>
      </c>
      <c r="V3" s="132" t="s">
        <v>18</v>
      </c>
      <c r="W3" s="132" t="s">
        <v>46</v>
      </c>
      <c r="X3" s="218"/>
      <c r="Y3" s="219">
        <v>0.3</v>
      </c>
      <c r="Z3" s="218"/>
      <c r="AA3" s="219">
        <v>0.95</v>
      </c>
      <c r="AB3" s="686">
        <v>1</v>
      </c>
      <c r="AC3" s="687"/>
      <c r="AD3" s="687"/>
      <c r="AE3" s="687"/>
      <c r="AF3" s="687"/>
      <c r="AG3" s="687"/>
      <c r="AH3" s="686"/>
      <c r="AI3" s="687"/>
      <c r="AJ3" s="687"/>
      <c r="AK3" s="687"/>
      <c r="AL3" s="687"/>
      <c r="AM3" s="687"/>
      <c r="AN3" s="375"/>
      <c r="AO3" s="218"/>
      <c r="AP3" s="219">
        <f t="shared" si="0"/>
        <v>3.3333333333333335</v>
      </c>
      <c r="AQ3" s="218"/>
      <c r="AR3" s="219">
        <f t="shared" si="1"/>
        <v>0</v>
      </c>
      <c r="AS3" s="558" t="str">
        <f t="shared" ref="AS3:AS68" si="4">IF(AP3&gt;100%,"POSITIVA","")</f>
        <v>POSITIVA</v>
      </c>
      <c r="AT3" s="138" t="str">
        <f t="shared" ref="AT3:AU50" si="5">IF(AO3="","NO APLICA",IF(AO3&lt;40%,"CRÍTICO",IF(AO3&lt;60%,"BAJO",IF(AO3&lt;70%,"MEDIO",IF(AO3&lt;80%,"SATISFACTORIO",IF(AO3&gt;=80%,"SOBRESALIENTE",IF(AO3="","NO APLICA","")))))))</f>
        <v>NO APLICA</v>
      </c>
      <c r="AU3" s="138" t="str">
        <f t="shared" ref="AU3:AU52" si="6">IF(AP3&lt;40%,"CRÍTICO",IF(AP3&lt;60%,"BAJO",IF(AP3&lt;70%,"MEDIO",IF(AP3&lt;80%,"SATISFACTORIO",IF(AP3&gt;=80%,"SOBRESALIENTE","NO APLICA")))))</f>
        <v>SOBRESALIENTE</v>
      </c>
      <c r="AV3" s="138" t="str">
        <f t="shared" si="2"/>
        <v>NO APLICA</v>
      </c>
      <c r="AW3" s="138" t="str">
        <f t="shared" si="3"/>
        <v>CRÍTICO</v>
      </c>
      <c r="AX3" s="250" t="s">
        <v>1218</v>
      </c>
      <c r="AY3" s="250"/>
      <c r="AZ3" s="250"/>
      <c r="BA3" s="250" t="s">
        <v>1227</v>
      </c>
    </row>
    <row r="4" spans="1:53" ht="14" hidden="1" x14ac:dyDescent="0.15">
      <c r="A4" s="218">
        <f t="shared" ref="A4:A74" si="7">A3+1</f>
        <v>3</v>
      </c>
      <c r="B4" s="202" t="s">
        <v>705</v>
      </c>
      <c r="C4" s="202" t="s">
        <v>190</v>
      </c>
      <c r="D4" s="202" t="s">
        <v>290</v>
      </c>
      <c r="E4" s="202" t="s">
        <v>81</v>
      </c>
      <c r="F4" s="132" t="s">
        <v>82</v>
      </c>
      <c r="G4" s="132" t="s">
        <v>150</v>
      </c>
      <c r="H4" s="132" t="s">
        <v>145</v>
      </c>
      <c r="I4" s="132" t="s">
        <v>47</v>
      </c>
      <c r="J4" s="132" t="s">
        <v>83</v>
      </c>
      <c r="K4" s="132" t="s">
        <v>90</v>
      </c>
      <c r="L4" s="132" t="s">
        <v>91</v>
      </c>
      <c r="M4" s="132" t="s">
        <v>51</v>
      </c>
      <c r="N4" s="132" t="s">
        <v>1226</v>
      </c>
      <c r="O4" s="132" t="s">
        <v>1226</v>
      </c>
      <c r="P4" s="132"/>
      <c r="Q4" s="132"/>
      <c r="R4" s="132" t="s">
        <v>87</v>
      </c>
      <c r="S4" s="132" t="s">
        <v>16</v>
      </c>
      <c r="T4" s="132" t="s">
        <v>17</v>
      </c>
      <c r="U4" s="132" t="s">
        <v>52</v>
      </c>
      <c r="V4" s="132" t="s">
        <v>18</v>
      </c>
      <c r="W4" s="132" t="s">
        <v>46</v>
      </c>
      <c r="X4" s="218"/>
      <c r="Y4" s="219">
        <v>0.3</v>
      </c>
      <c r="Z4" s="218"/>
      <c r="AA4" s="219">
        <v>0.75</v>
      </c>
      <c r="AB4" s="686">
        <v>1</v>
      </c>
      <c r="AC4" s="687"/>
      <c r="AD4" s="687"/>
      <c r="AE4" s="687"/>
      <c r="AF4" s="687"/>
      <c r="AG4" s="687"/>
      <c r="AH4" s="686"/>
      <c r="AI4" s="687"/>
      <c r="AJ4" s="687"/>
      <c r="AK4" s="687"/>
      <c r="AL4" s="687"/>
      <c r="AM4" s="687"/>
      <c r="AN4" s="375"/>
      <c r="AO4" s="218"/>
      <c r="AP4" s="219">
        <f t="shared" si="0"/>
        <v>3.3333333333333335</v>
      </c>
      <c r="AQ4" s="218"/>
      <c r="AR4" s="219">
        <f t="shared" si="1"/>
        <v>0</v>
      </c>
      <c r="AS4" s="558" t="str">
        <f t="shared" si="4"/>
        <v>POSITIVA</v>
      </c>
      <c r="AT4" s="138" t="str">
        <f t="shared" si="5"/>
        <v>NO APLICA</v>
      </c>
      <c r="AU4" s="138" t="str">
        <f t="shared" si="6"/>
        <v>SOBRESALIENTE</v>
      </c>
      <c r="AV4" s="138" t="str">
        <f t="shared" si="2"/>
        <v>NO APLICA</v>
      </c>
      <c r="AW4" s="138" t="str">
        <f t="shared" si="3"/>
        <v>CRÍTICO</v>
      </c>
      <c r="AX4" s="250" t="s">
        <v>1218</v>
      </c>
      <c r="AY4" s="250"/>
      <c r="AZ4" s="250"/>
      <c r="BA4" s="250" t="s">
        <v>1228</v>
      </c>
    </row>
    <row r="5" spans="1:53" ht="14" hidden="1" x14ac:dyDescent="0.15">
      <c r="A5" s="218">
        <f t="shared" si="7"/>
        <v>4</v>
      </c>
      <c r="B5" s="202" t="s">
        <v>705</v>
      </c>
      <c r="C5" s="202" t="s">
        <v>190</v>
      </c>
      <c r="D5" s="202" t="s">
        <v>290</v>
      </c>
      <c r="E5" s="202" t="s">
        <v>81</v>
      </c>
      <c r="F5" s="132" t="s">
        <v>82</v>
      </c>
      <c r="G5" s="132" t="s">
        <v>150</v>
      </c>
      <c r="H5" s="132" t="s">
        <v>145</v>
      </c>
      <c r="I5" s="132" t="s">
        <v>47</v>
      </c>
      <c r="J5" s="132" t="s">
        <v>83</v>
      </c>
      <c r="K5" s="132" t="s">
        <v>92</v>
      </c>
      <c r="L5" s="132" t="s">
        <v>93</v>
      </c>
      <c r="M5" s="132" t="s">
        <v>53</v>
      </c>
      <c r="N5" s="132" t="s">
        <v>1226</v>
      </c>
      <c r="O5" s="132" t="s">
        <v>1226</v>
      </c>
      <c r="P5" s="132"/>
      <c r="Q5" s="132"/>
      <c r="R5" s="132" t="s">
        <v>87</v>
      </c>
      <c r="S5" s="132" t="s">
        <v>16</v>
      </c>
      <c r="T5" s="132" t="s">
        <v>17</v>
      </c>
      <c r="U5" s="132" t="s">
        <v>54</v>
      </c>
      <c r="V5" s="132" t="s">
        <v>18</v>
      </c>
      <c r="W5" s="132" t="s">
        <v>46</v>
      </c>
      <c r="X5" s="218"/>
      <c r="Y5" s="219">
        <v>0.3</v>
      </c>
      <c r="Z5" s="218"/>
      <c r="AA5" s="219">
        <v>0.75</v>
      </c>
      <c r="AB5" s="686">
        <v>0.25</v>
      </c>
      <c r="AC5" s="687"/>
      <c r="AD5" s="687"/>
      <c r="AE5" s="687"/>
      <c r="AF5" s="687"/>
      <c r="AG5" s="687"/>
      <c r="AH5" s="686"/>
      <c r="AI5" s="687"/>
      <c r="AJ5" s="687"/>
      <c r="AK5" s="687"/>
      <c r="AL5" s="687"/>
      <c r="AM5" s="687"/>
      <c r="AN5" s="375"/>
      <c r="AO5" s="218"/>
      <c r="AP5" s="219">
        <f t="shared" si="0"/>
        <v>0.83333333333333337</v>
      </c>
      <c r="AQ5" s="218"/>
      <c r="AR5" s="219">
        <f t="shared" si="1"/>
        <v>0</v>
      </c>
      <c r="AS5" s="558" t="str">
        <f t="shared" si="4"/>
        <v/>
      </c>
      <c r="AT5" s="138" t="str">
        <f t="shared" si="5"/>
        <v>NO APLICA</v>
      </c>
      <c r="AU5" s="138" t="str">
        <f t="shared" si="6"/>
        <v>SOBRESALIENTE</v>
      </c>
      <c r="AV5" s="138" t="str">
        <f t="shared" si="2"/>
        <v>NO APLICA</v>
      </c>
      <c r="AW5" s="138" t="str">
        <f t="shared" si="3"/>
        <v>CRÍTICO</v>
      </c>
      <c r="AX5" s="250" t="s">
        <v>1218</v>
      </c>
      <c r="AY5" s="250"/>
      <c r="AZ5" s="250"/>
      <c r="BA5" s="250" t="s">
        <v>141</v>
      </c>
    </row>
    <row r="6" spans="1:53" ht="14" hidden="1" x14ac:dyDescent="0.15">
      <c r="A6" s="218">
        <f t="shared" si="7"/>
        <v>5</v>
      </c>
      <c r="B6" s="202" t="s">
        <v>705</v>
      </c>
      <c r="C6" s="202" t="s">
        <v>190</v>
      </c>
      <c r="D6" s="202" t="s">
        <v>290</v>
      </c>
      <c r="E6" s="202" t="s">
        <v>81</v>
      </c>
      <c r="F6" s="132" t="s">
        <v>82</v>
      </c>
      <c r="G6" s="132" t="s">
        <v>150</v>
      </c>
      <c r="H6" s="132" t="s">
        <v>145</v>
      </c>
      <c r="I6" s="132" t="s">
        <v>47</v>
      </c>
      <c r="J6" s="132" t="s">
        <v>83</v>
      </c>
      <c r="K6" s="132" t="s">
        <v>94</v>
      </c>
      <c r="L6" s="132" t="s">
        <v>95</v>
      </c>
      <c r="M6" s="132" t="s">
        <v>55</v>
      </c>
      <c r="N6" s="132" t="s">
        <v>1226</v>
      </c>
      <c r="O6" s="132" t="s">
        <v>1226</v>
      </c>
      <c r="P6" s="132"/>
      <c r="Q6" s="132"/>
      <c r="R6" s="132" t="s">
        <v>87</v>
      </c>
      <c r="S6" s="132" t="s">
        <v>16</v>
      </c>
      <c r="T6" s="132" t="s">
        <v>17</v>
      </c>
      <c r="U6" s="132" t="s">
        <v>56</v>
      </c>
      <c r="V6" s="132" t="s">
        <v>18</v>
      </c>
      <c r="W6" s="132" t="s">
        <v>46</v>
      </c>
      <c r="X6" s="218"/>
      <c r="Y6" s="219">
        <v>0.3</v>
      </c>
      <c r="Z6" s="218"/>
      <c r="AA6" s="219">
        <v>0.6</v>
      </c>
      <c r="AB6" s="686">
        <v>0.56999999999999995</v>
      </c>
      <c r="AC6" s="687"/>
      <c r="AD6" s="687"/>
      <c r="AE6" s="687"/>
      <c r="AF6" s="687"/>
      <c r="AG6" s="687"/>
      <c r="AH6" s="686"/>
      <c r="AI6" s="687"/>
      <c r="AJ6" s="687"/>
      <c r="AK6" s="687"/>
      <c r="AL6" s="687"/>
      <c r="AM6" s="687"/>
      <c r="AN6" s="375"/>
      <c r="AO6" s="218"/>
      <c r="AP6" s="219">
        <f t="shared" si="0"/>
        <v>1.9</v>
      </c>
      <c r="AQ6" s="218"/>
      <c r="AR6" s="219">
        <f t="shared" si="1"/>
        <v>0</v>
      </c>
      <c r="AS6" s="558" t="str">
        <f t="shared" si="4"/>
        <v>POSITIVA</v>
      </c>
      <c r="AT6" s="138" t="str">
        <f t="shared" si="5"/>
        <v>NO APLICA</v>
      </c>
      <c r="AU6" s="138" t="str">
        <f t="shared" si="6"/>
        <v>SOBRESALIENTE</v>
      </c>
      <c r="AV6" s="138" t="str">
        <f t="shared" si="2"/>
        <v>NO APLICA</v>
      </c>
      <c r="AW6" s="138" t="str">
        <f t="shared" si="3"/>
        <v>CRÍTICO</v>
      </c>
      <c r="AX6" s="250" t="s">
        <v>1218</v>
      </c>
      <c r="AY6" s="250"/>
      <c r="AZ6" s="250"/>
    </row>
    <row r="7" spans="1:53" ht="14" hidden="1" x14ac:dyDescent="0.15">
      <c r="A7" s="218">
        <f t="shared" si="7"/>
        <v>6</v>
      </c>
      <c r="B7" s="202" t="s">
        <v>705</v>
      </c>
      <c r="C7" s="202" t="s">
        <v>190</v>
      </c>
      <c r="D7" s="202" t="s">
        <v>290</v>
      </c>
      <c r="E7" s="202" t="s">
        <v>81</v>
      </c>
      <c r="F7" s="132" t="s">
        <v>82</v>
      </c>
      <c r="G7" s="132" t="s">
        <v>150</v>
      </c>
      <c r="H7" s="132" t="s">
        <v>145</v>
      </c>
      <c r="I7" s="132" t="s">
        <v>47</v>
      </c>
      <c r="J7" s="132" t="s">
        <v>96</v>
      </c>
      <c r="K7" s="132" t="s">
        <v>94</v>
      </c>
      <c r="L7" s="132" t="s">
        <v>97</v>
      </c>
      <c r="M7" s="132" t="s">
        <v>57</v>
      </c>
      <c r="N7" s="132" t="s">
        <v>1226</v>
      </c>
      <c r="O7" s="132" t="s">
        <v>1226</v>
      </c>
      <c r="P7" s="132"/>
      <c r="Q7" s="132"/>
      <c r="R7" s="132" t="s">
        <v>87</v>
      </c>
      <c r="S7" s="132" t="s">
        <v>16</v>
      </c>
      <c r="T7" s="132" t="s">
        <v>17</v>
      </c>
      <c r="U7" s="132" t="s">
        <v>58</v>
      </c>
      <c r="V7" s="132" t="s">
        <v>18</v>
      </c>
      <c r="W7" s="132" t="s">
        <v>46</v>
      </c>
      <c r="X7" s="218"/>
      <c r="Y7" s="219">
        <v>0.3</v>
      </c>
      <c r="Z7" s="218"/>
      <c r="AA7" s="219">
        <v>0.9</v>
      </c>
      <c r="AB7" s="686">
        <v>0.35</v>
      </c>
      <c r="AC7" s="687"/>
      <c r="AD7" s="687"/>
      <c r="AE7" s="687"/>
      <c r="AF7" s="687"/>
      <c r="AG7" s="687"/>
      <c r="AH7" s="686"/>
      <c r="AI7" s="687"/>
      <c r="AJ7" s="687"/>
      <c r="AK7" s="687"/>
      <c r="AL7" s="687"/>
      <c r="AM7" s="687"/>
      <c r="AN7" s="375"/>
      <c r="AO7" s="218"/>
      <c r="AP7" s="219">
        <f t="shared" si="0"/>
        <v>1.1666666666666667</v>
      </c>
      <c r="AQ7" s="218"/>
      <c r="AR7" s="219">
        <f t="shared" si="1"/>
        <v>0</v>
      </c>
      <c r="AS7" s="558" t="str">
        <f t="shared" si="4"/>
        <v>POSITIVA</v>
      </c>
      <c r="AT7" s="138" t="str">
        <f t="shared" si="5"/>
        <v>NO APLICA</v>
      </c>
      <c r="AU7" s="138" t="str">
        <f t="shared" si="6"/>
        <v>SOBRESALIENTE</v>
      </c>
      <c r="AV7" s="138" t="str">
        <f t="shared" si="2"/>
        <v>NO APLICA</v>
      </c>
      <c r="AW7" s="138" t="str">
        <f t="shared" si="3"/>
        <v>CRÍTICO</v>
      </c>
      <c r="AX7" s="250" t="s">
        <v>1218</v>
      </c>
      <c r="AY7" s="250"/>
      <c r="AZ7" s="250"/>
    </row>
    <row r="8" spans="1:53" ht="14" hidden="1" x14ac:dyDescent="0.15">
      <c r="A8" s="218">
        <f t="shared" si="7"/>
        <v>7</v>
      </c>
      <c r="B8" s="202" t="s">
        <v>705</v>
      </c>
      <c r="C8" s="202" t="s">
        <v>190</v>
      </c>
      <c r="D8" s="202" t="s">
        <v>290</v>
      </c>
      <c r="E8" s="202" t="s">
        <v>81</v>
      </c>
      <c r="F8" s="132" t="s">
        <v>82</v>
      </c>
      <c r="G8" s="132" t="s">
        <v>150</v>
      </c>
      <c r="H8" s="132" t="s">
        <v>145</v>
      </c>
      <c r="I8" s="132" t="s">
        <v>47</v>
      </c>
      <c r="J8" s="132" t="s">
        <v>96</v>
      </c>
      <c r="K8" s="132" t="s">
        <v>98</v>
      </c>
      <c r="L8" s="132" t="s">
        <v>99</v>
      </c>
      <c r="M8" s="132" t="s">
        <v>59</v>
      </c>
      <c r="N8" s="132" t="s">
        <v>1226</v>
      </c>
      <c r="O8" s="132" t="s">
        <v>1226</v>
      </c>
      <c r="P8" s="132"/>
      <c r="Q8" s="132"/>
      <c r="R8" s="132" t="s">
        <v>87</v>
      </c>
      <c r="S8" s="132" t="s">
        <v>16</v>
      </c>
      <c r="T8" s="132" t="s">
        <v>17</v>
      </c>
      <c r="U8" s="132" t="s">
        <v>60</v>
      </c>
      <c r="V8" s="132" t="s">
        <v>18</v>
      </c>
      <c r="W8" s="132" t="s">
        <v>46</v>
      </c>
      <c r="X8" s="218"/>
      <c r="Y8" s="219">
        <v>0.3</v>
      </c>
      <c r="Z8" s="218"/>
      <c r="AA8" s="219">
        <v>0.95</v>
      </c>
      <c r="AB8" s="686">
        <v>1</v>
      </c>
      <c r="AC8" s="687"/>
      <c r="AD8" s="687"/>
      <c r="AE8" s="687"/>
      <c r="AF8" s="687"/>
      <c r="AG8" s="687"/>
      <c r="AH8" s="686"/>
      <c r="AI8" s="687"/>
      <c r="AJ8" s="687"/>
      <c r="AK8" s="687"/>
      <c r="AL8" s="687"/>
      <c r="AM8" s="687"/>
      <c r="AN8" s="375"/>
      <c r="AO8" s="218"/>
      <c r="AP8" s="219">
        <f t="shared" si="0"/>
        <v>3.3333333333333335</v>
      </c>
      <c r="AQ8" s="218"/>
      <c r="AR8" s="219">
        <f t="shared" si="1"/>
        <v>0</v>
      </c>
      <c r="AS8" s="558" t="str">
        <f t="shared" si="4"/>
        <v>POSITIVA</v>
      </c>
      <c r="AT8" s="138" t="str">
        <f t="shared" si="5"/>
        <v>NO APLICA</v>
      </c>
      <c r="AU8" s="138" t="str">
        <f t="shared" si="6"/>
        <v>SOBRESALIENTE</v>
      </c>
      <c r="AV8" s="138" t="str">
        <f t="shared" si="2"/>
        <v>NO APLICA</v>
      </c>
      <c r="AW8" s="138" t="str">
        <f t="shared" si="3"/>
        <v>CRÍTICO</v>
      </c>
      <c r="AX8" s="250" t="s">
        <v>1218</v>
      </c>
      <c r="AY8" s="250"/>
      <c r="AZ8" s="250"/>
    </row>
    <row r="9" spans="1:53" ht="14" hidden="1" x14ac:dyDescent="0.15">
      <c r="A9" s="218">
        <f t="shared" si="7"/>
        <v>8</v>
      </c>
      <c r="B9" s="202" t="s">
        <v>705</v>
      </c>
      <c r="C9" s="202" t="s">
        <v>190</v>
      </c>
      <c r="D9" s="202" t="s">
        <v>290</v>
      </c>
      <c r="E9" s="202" t="s">
        <v>81</v>
      </c>
      <c r="F9" s="132" t="s">
        <v>82</v>
      </c>
      <c r="G9" s="132" t="s">
        <v>150</v>
      </c>
      <c r="H9" s="132" t="s">
        <v>145</v>
      </c>
      <c r="I9" s="132" t="s">
        <v>47</v>
      </c>
      <c r="J9" s="132" t="s">
        <v>96</v>
      </c>
      <c r="K9" s="132" t="s">
        <v>98</v>
      </c>
      <c r="L9" s="132" t="s">
        <v>100</v>
      </c>
      <c r="M9" s="132" t="s">
        <v>61</v>
      </c>
      <c r="N9" s="132" t="s">
        <v>1226</v>
      </c>
      <c r="O9" s="132" t="s">
        <v>1226</v>
      </c>
      <c r="P9" s="132"/>
      <c r="Q9" s="132"/>
      <c r="R9" s="132" t="s">
        <v>87</v>
      </c>
      <c r="S9" s="132" t="s">
        <v>16</v>
      </c>
      <c r="T9" s="132" t="s">
        <v>17</v>
      </c>
      <c r="U9" s="132" t="s">
        <v>62</v>
      </c>
      <c r="V9" s="132" t="s">
        <v>18</v>
      </c>
      <c r="W9" s="132" t="s">
        <v>46</v>
      </c>
      <c r="X9" s="218"/>
      <c r="Y9" s="219">
        <v>0.3</v>
      </c>
      <c r="Z9" s="218"/>
      <c r="AA9" s="219">
        <v>0.9</v>
      </c>
      <c r="AB9" s="686">
        <v>0.78</v>
      </c>
      <c r="AC9" s="687"/>
      <c r="AD9" s="687"/>
      <c r="AE9" s="687"/>
      <c r="AF9" s="687"/>
      <c r="AG9" s="687"/>
      <c r="AH9" s="686"/>
      <c r="AI9" s="687"/>
      <c r="AJ9" s="687"/>
      <c r="AK9" s="687"/>
      <c r="AL9" s="687"/>
      <c r="AM9" s="687"/>
      <c r="AN9" s="375"/>
      <c r="AO9" s="218"/>
      <c r="AP9" s="219">
        <f t="shared" si="0"/>
        <v>2.6</v>
      </c>
      <c r="AQ9" s="218"/>
      <c r="AR9" s="219">
        <f t="shared" si="1"/>
        <v>0</v>
      </c>
      <c r="AS9" s="558" t="str">
        <f t="shared" si="4"/>
        <v>POSITIVA</v>
      </c>
      <c r="AT9" s="138" t="str">
        <f t="shared" si="5"/>
        <v>NO APLICA</v>
      </c>
      <c r="AU9" s="138" t="str">
        <f t="shared" si="6"/>
        <v>SOBRESALIENTE</v>
      </c>
      <c r="AV9" s="138" t="str">
        <f t="shared" si="2"/>
        <v>NO APLICA</v>
      </c>
      <c r="AW9" s="138" t="str">
        <f t="shared" si="3"/>
        <v>CRÍTICO</v>
      </c>
      <c r="AX9" s="250" t="s">
        <v>1218</v>
      </c>
      <c r="AY9" s="250"/>
      <c r="AZ9" s="250"/>
    </row>
    <row r="10" spans="1:53" ht="14" hidden="1" x14ac:dyDescent="0.15">
      <c r="A10" s="367">
        <f t="shared" si="7"/>
        <v>9</v>
      </c>
      <c r="B10" s="202" t="s">
        <v>705</v>
      </c>
      <c r="C10" s="202" t="s">
        <v>190</v>
      </c>
      <c r="D10" s="202" t="s">
        <v>290</v>
      </c>
      <c r="E10" s="202" t="s">
        <v>81</v>
      </c>
      <c r="F10" s="132" t="s">
        <v>82</v>
      </c>
      <c r="G10" s="132" t="s">
        <v>150</v>
      </c>
      <c r="H10" s="132" t="s">
        <v>145</v>
      </c>
      <c r="I10" s="132" t="s">
        <v>47</v>
      </c>
      <c r="J10" s="132" t="s">
        <v>96</v>
      </c>
      <c r="K10" s="132" t="s">
        <v>98</v>
      </c>
      <c r="L10" s="132" t="s">
        <v>101</v>
      </c>
      <c r="M10" s="132" t="s">
        <v>102</v>
      </c>
      <c r="N10" s="132" t="s">
        <v>1226</v>
      </c>
      <c r="O10" s="132" t="s">
        <v>1226</v>
      </c>
      <c r="P10" s="132"/>
      <c r="Q10" s="132"/>
      <c r="R10" s="132" t="s">
        <v>87</v>
      </c>
      <c r="S10" s="132" t="s">
        <v>16</v>
      </c>
      <c r="T10" s="132" t="s">
        <v>17</v>
      </c>
      <c r="U10" s="132" t="s">
        <v>63</v>
      </c>
      <c r="V10" s="132" t="s">
        <v>18</v>
      </c>
      <c r="W10" s="132" t="s">
        <v>46</v>
      </c>
      <c r="X10" s="218"/>
      <c r="Y10" s="219">
        <v>0.3</v>
      </c>
      <c r="Z10" s="218"/>
      <c r="AA10" s="219">
        <v>0.95</v>
      </c>
      <c r="AB10" s="740">
        <v>0.26</v>
      </c>
      <c r="AC10" s="741"/>
      <c r="AD10" s="741"/>
      <c r="AE10" s="741"/>
      <c r="AF10" s="741"/>
      <c r="AG10" s="741"/>
      <c r="AH10" s="686"/>
      <c r="AI10" s="687"/>
      <c r="AJ10" s="687"/>
      <c r="AK10" s="687"/>
      <c r="AL10" s="687"/>
      <c r="AM10" s="687"/>
      <c r="AN10" s="375"/>
      <c r="AO10" s="218"/>
      <c r="AP10" s="219">
        <f t="shared" si="0"/>
        <v>0.8666666666666667</v>
      </c>
      <c r="AQ10" s="218"/>
      <c r="AR10" s="219">
        <f t="shared" si="1"/>
        <v>0</v>
      </c>
      <c r="AS10" s="558" t="str">
        <f t="shared" si="4"/>
        <v/>
      </c>
      <c r="AT10" s="138" t="str">
        <f t="shared" si="5"/>
        <v>NO APLICA</v>
      </c>
      <c r="AU10" s="138" t="str">
        <f t="shared" si="6"/>
        <v>SOBRESALIENTE</v>
      </c>
      <c r="AV10" s="138" t="str">
        <f t="shared" si="2"/>
        <v>NO APLICA</v>
      </c>
      <c r="AW10" s="138" t="str">
        <f t="shared" si="3"/>
        <v>CRÍTICO</v>
      </c>
      <c r="AX10" s="250" t="s">
        <v>1218</v>
      </c>
      <c r="AY10" s="250"/>
      <c r="AZ10" s="250"/>
    </row>
    <row r="11" spans="1:53" s="218" customFormat="1" ht="14" hidden="1" x14ac:dyDescent="0.15">
      <c r="A11" s="367">
        <f t="shared" si="7"/>
        <v>10</v>
      </c>
      <c r="B11" s="202" t="s">
        <v>705</v>
      </c>
      <c r="C11" s="202" t="s">
        <v>190</v>
      </c>
      <c r="D11" s="202" t="s">
        <v>290</v>
      </c>
      <c r="E11" s="202" t="s">
        <v>81</v>
      </c>
      <c r="F11" s="132" t="s">
        <v>82</v>
      </c>
      <c r="G11" s="132" t="s">
        <v>150</v>
      </c>
      <c r="H11" s="132" t="s">
        <v>145</v>
      </c>
      <c r="I11" s="132" t="s">
        <v>47</v>
      </c>
      <c r="J11" s="132" t="s">
        <v>103</v>
      </c>
      <c r="K11" s="132" t="s">
        <v>104</v>
      </c>
      <c r="L11" s="132" t="s">
        <v>105</v>
      </c>
      <c r="M11" s="132" t="s">
        <v>106</v>
      </c>
      <c r="N11" s="132" t="s">
        <v>1226</v>
      </c>
      <c r="O11" s="132" t="s">
        <v>1226</v>
      </c>
      <c r="P11" s="132"/>
      <c r="Q11" s="132"/>
      <c r="R11" s="132" t="s">
        <v>87</v>
      </c>
      <c r="S11" s="132" t="s">
        <v>16</v>
      </c>
      <c r="T11" s="132" t="s">
        <v>17</v>
      </c>
      <c r="U11" s="132" t="s">
        <v>64</v>
      </c>
      <c r="V11" s="132" t="s">
        <v>65</v>
      </c>
      <c r="W11" s="132" t="s">
        <v>46</v>
      </c>
      <c r="X11" s="219">
        <v>0.04</v>
      </c>
      <c r="Y11" s="219">
        <v>0.04</v>
      </c>
      <c r="Z11" s="219">
        <v>0.04</v>
      </c>
      <c r="AA11" s="219">
        <v>0.04</v>
      </c>
      <c r="AB11" s="733">
        <v>-9.2999999999999999E-2</v>
      </c>
      <c r="AC11" s="733"/>
      <c r="AD11" s="733"/>
      <c r="AE11" s="733">
        <v>-0.14499999999999999</v>
      </c>
      <c r="AF11" s="733"/>
      <c r="AG11" s="733"/>
      <c r="AH11" s="722"/>
      <c r="AI11" s="687"/>
      <c r="AJ11" s="687"/>
      <c r="AK11" s="686"/>
      <c r="AL11" s="687"/>
      <c r="AM11" s="687"/>
      <c r="AN11" s="375"/>
      <c r="AO11" s="219">
        <f>AB11/X11</f>
        <v>-2.3249999999999997</v>
      </c>
      <c r="AP11" s="220">
        <f>AE11/Z11</f>
        <v>-3.6249999999999996</v>
      </c>
      <c r="AQ11" s="219">
        <f>AH11/Z11</f>
        <v>0</v>
      </c>
      <c r="AR11" s="219">
        <f>AK11/AA11</f>
        <v>0</v>
      </c>
      <c r="AS11" s="558" t="str">
        <f t="shared" si="4"/>
        <v/>
      </c>
      <c r="AT11" s="138" t="str">
        <f t="shared" si="5"/>
        <v>CRÍTICO</v>
      </c>
      <c r="AU11" s="138" t="str">
        <f t="shared" si="6"/>
        <v>CRÍTICO</v>
      </c>
      <c r="AV11" s="138" t="str">
        <f t="shared" si="2"/>
        <v>CRÍTICO</v>
      </c>
      <c r="AW11" s="138" t="str">
        <f t="shared" si="3"/>
        <v>CRÍTICO</v>
      </c>
      <c r="AX11" s="250" t="s">
        <v>1218</v>
      </c>
      <c r="AY11" s="355" t="s">
        <v>1496</v>
      </c>
      <c r="AZ11" s="355"/>
    </row>
    <row r="12" spans="1:53" ht="14" hidden="1" x14ac:dyDescent="0.15">
      <c r="A12" s="367">
        <f t="shared" si="7"/>
        <v>11</v>
      </c>
      <c r="B12" s="202" t="s">
        <v>705</v>
      </c>
      <c r="C12" s="202" t="s">
        <v>190</v>
      </c>
      <c r="D12" s="202" t="s">
        <v>290</v>
      </c>
      <c r="E12" s="202" t="s">
        <v>81</v>
      </c>
      <c r="F12" s="132" t="s">
        <v>82</v>
      </c>
      <c r="G12" s="132" t="s">
        <v>150</v>
      </c>
      <c r="H12" s="132" t="s">
        <v>145</v>
      </c>
      <c r="I12" s="132" t="s">
        <v>47</v>
      </c>
      <c r="J12" s="132" t="s">
        <v>103</v>
      </c>
      <c r="K12" s="132" t="s">
        <v>104</v>
      </c>
      <c r="L12" s="132" t="s">
        <v>107</v>
      </c>
      <c r="M12" s="132" t="s">
        <v>108</v>
      </c>
      <c r="N12" s="132" t="s">
        <v>1226</v>
      </c>
      <c r="O12" s="132" t="s">
        <v>1226</v>
      </c>
      <c r="P12" s="132"/>
      <c r="Q12" s="132"/>
      <c r="R12" s="132" t="s">
        <v>87</v>
      </c>
      <c r="S12" s="132" t="s">
        <v>16</v>
      </c>
      <c r="T12" s="132" t="s">
        <v>17</v>
      </c>
      <c r="U12" s="132" t="s">
        <v>66</v>
      </c>
      <c r="V12" s="132" t="s">
        <v>18</v>
      </c>
      <c r="W12" s="132" t="s">
        <v>46</v>
      </c>
      <c r="X12" s="219"/>
      <c r="Y12" s="219">
        <v>0.02</v>
      </c>
      <c r="Z12" s="219"/>
      <c r="AA12" s="219">
        <v>0.04</v>
      </c>
      <c r="AB12" s="686">
        <v>0.05</v>
      </c>
      <c r="AC12" s="686"/>
      <c r="AD12" s="686"/>
      <c r="AE12" s="686"/>
      <c r="AF12" s="686"/>
      <c r="AG12" s="686"/>
      <c r="AH12" s="722"/>
      <c r="AI12" s="722"/>
      <c r="AJ12" s="722"/>
      <c r="AK12" s="722"/>
      <c r="AL12" s="722"/>
      <c r="AM12" s="722"/>
      <c r="AN12" s="387"/>
      <c r="AO12" s="219"/>
      <c r="AP12" s="219">
        <f t="shared" ref="AP12:AP17" si="8">AB12/Y12</f>
        <v>2.5</v>
      </c>
      <c r="AQ12" s="221"/>
      <c r="AR12" s="219">
        <f t="shared" ref="AR12:AR22" si="9">AH12/AA12</f>
        <v>0</v>
      </c>
      <c r="AS12" s="558" t="str">
        <f t="shared" si="4"/>
        <v>POSITIVA</v>
      </c>
      <c r="AT12" s="138" t="str">
        <f t="shared" si="5"/>
        <v>NO APLICA</v>
      </c>
      <c r="AU12" s="138" t="str">
        <f t="shared" si="6"/>
        <v>SOBRESALIENTE</v>
      </c>
      <c r="AV12" s="138" t="str">
        <f t="shared" si="2"/>
        <v>NO APLICA</v>
      </c>
      <c r="AW12" s="138" t="str">
        <f t="shared" si="3"/>
        <v>CRÍTICO</v>
      </c>
      <c r="AX12" s="250" t="s">
        <v>1218</v>
      </c>
      <c r="AY12" s="250"/>
      <c r="AZ12" s="250"/>
    </row>
    <row r="13" spans="1:53" ht="14" hidden="1" x14ac:dyDescent="0.15">
      <c r="A13" s="367">
        <f t="shared" si="7"/>
        <v>12</v>
      </c>
      <c r="B13" s="202" t="s">
        <v>705</v>
      </c>
      <c r="C13" s="202" t="s">
        <v>190</v>
      </c>
      <c r="D13" s="202" t="s">
        <v>290</v>
      </c>
      <c r="E13" s="202" t="s">
        <v>81</v>
      </c>
      <c r="F13" s="132" t="s">
        <v>82</v>
      </c>
      <c r="G13" s="132" t="s">
        <v>150</v>
      </c>
      <c r="H13" s="132" t="s">
        <v>145</v>
      </c>
      <c r="I13" s="132" t="s">
        <v>47</v>
      </c>
      <c r="J13" s="132" t="s">
        <v>103</v>
      </c>
      <c r="K13" s="132" t="s">
        <v>109</v>
      </c>
      <c r="L13" s="132" t="s">
        <v>110</v>
      </c>
      <c r="M13" s="132" t="s">
        <v>111</v>
      </c>
      <c r="N13" s="132" t="s">
        <v>1226</v>
      </c>
      <c r="O13" s="132" t="s">
        <v>1226</v>
      </c>
      <c r="P13" s="132"/>
      <c r="Q13" s="132"/>
      <c r="R13" s="132" t="s">
        <v>87</v>
      </c>
      <c r="S13" s="132" t="s">
        <v>16</v>
      </c>
      <c r="T13" s="132" t="s">
        <v>17</v>
      </c>
      <c r="U13" s="132" t="s">
        <v>67</v>
      </c>
      <c r="V13" s="132" t="s">
        <v>18</v>
      </c>
      <c r="W13" s="132" t="s">
        <v>46</v>
      </c>
      <c r="X13" s="218"/>
      <c r="Y13" s="219">
        <v>0.9</v>
      </c>
      <c r="Z13" s="218"/>
      <c r="AA13" s="219">
        <v>0.9</v>
      </c>
      <c r="AB13" s="686">
        <v>0.68</v>
      </c>
      <c r="AC13" s="686"/>
      <c r="AD13" s="686"/>
      <c r="AE13" s="686"/>
      <c r="AF13" s="686"/>
      <c r="AG13" s="686"/>
      <c r="AH13" s="722"/>
      <c r="AI13" s="722"/>
      <c r="AJ13" s="722"/>
      <c r="AK13" s="722"/>
      <c r="AL13" s="722"/>
      <c r="AM13" s="722"/>
      <c r="AN13" s="387"/>
      <c r="AO13" s="218"/>
      <c r="AP13" s="219">
        <f t="shared" si="8"/>
        <v>0.75555555555555554</v>
      </c>
      <c r="AQ13" s="218"/>
      <c r="AR13" s="219">
        <f t="shared" si="9"/>
        <v>0</v>
      </c>
      <c r="AS13" s="558" t="str">
        <f t="shared" si="4"/>
        <v/>
      </c>
      <c r="AT13" s="138" t="str">
        <f t="shared" si="5"/>
        <v>NO APLICA</v>
      </c>
      <c r="AU13" s="138" t="str">
        <f t="shared" si="6"/>
        <v>SATISFACTORIO</v>
      </c>
      <c r="AV13" s="138" t="str">
        <f t="shared" si="2"/>
        <v>NO APLICA</v>
      </c>
      <c r="AW13" s="138" t="str">
        <f t="shared" si="3"/>
        <v>CRÍTICO</v>
      </c>
      <c r="AX13" s="250" t="s">
        <v>1218</v>
      </c>
      <c r="AY13" s="250"/>
      <c r="AZ13" s="250"/>
    </row>
    <row r="14" spans="1:53" ht="14" hidden="1" x14ac:dyDescent="0.15">
      <c r="A14" s="367">
        <f t="shared" si="7"/>
        <v>13</v>
      </c>
      <c r="B14" s="202" t="s">
        <v>705</v>
      </c>
      <c r="C14" s="202" t="s">
        <v>190</v>
      </c>
      <c r="D14" s="202" t="s">
        <v>290</v>
      </c>
      <c r="E14" s="202" t="s">
        <v>81</v>
      </c>
      <c r="F14" s="132" t="s">
        <v>82</v>
      </c>
      <c r="G14" s="132" t="s">
        <v>150</v>
      </c>
      <c r="H14" s="132" t="s">
        <v>145</v>
      </c>
      <c r="I14" s="132" t="s">
        <v>47</v>
      </c>
      <c r="J14" s="132" t="s">
        <v>103</v>
      </c>
      <c r="K14" s="132" t="s">
        <v>112</v>
      </c>
      <c r="L14" s="132" t="s">
        <v>113</v>
      </c>
      <c r="M14" s="132" t="s">
        <v>114</v>
      </c>
      <c r="N14" s="132" t="s">
        <v>1226</v>
      </c>
      <c r="O14" s="132" t="s">
        <v>1226</v>
      </c>
      <c r="P14" s="132"/>
      <c r="Q14" s="132"/>
      <c r="R14" s="132" t="s">
        <v>87</v>
      </c>
      <c r="S14" s="132" t="s">
        <v>16</v>
      </c>
      <c r="T14" s="132" t="s">
        <v>17</v>
      </c>
      <c r="U14" s="132" t="s">
        <v>68</v>
      </c>
      <c r="V14" s="132" t="s">
        <v>18</v>
      </c>
      <c r="W14" s="132" t="s">
        <v>46</v>
      </c>
      <c r="X14" s="218"/>
      <c r="Y14" s="219">
        <v>0.9</v>
      </c>
      <c r="Z14" s="218"/>
      <c r="AA14" s="219">
        <v>1</v>
      </c>
      <c r="AB14" s="686">
        <v>0.5</v>
      </c>
      <c r="AC14" s="686"/>
      <c r="AD14" s="686"/>
      <c r="AE14" s="686"/>
      <c r="AF14" s="686"/>
      <c r="AG14" s="686"/>
      <c r="AH14" s="686"/>
      <c r="AI14" s="686"/>
      <c r="AJ14" s="686"/>
      <c r="AK14" s="686"/>
      <c r="AL14" s="686"/>
      <c r="AM14" s="686"/>
      <c r="AN14" s="381"/>
      <c r="AO14" s="218"/>
      <c r="AP14" s="571">
        <f t="shared" si="8"/>
        <v>0.55555555555555558</v>
      </c>
      <c r="AQ14" s="218"/>
      <c r="AR14" s="219">
        <f t="shared" si="9"/>
        <v>0</v>
      </c>
      <c r="AS14" s="558" t="str">
        <f t="shared" si="4"/>
        <v/>
      </c>
      <c r="AT14" s="138" t="str">
        <f t="shared" si="5"/>
        <v>NO APLICA</v>
      </c>
      <c r="AU14" s="138" t="str">
        <f t="shared" si="6"/>
        <v>BAJO</v>
      </c>
      <c r="AV14" s="138" t="str">
        <f t="shared" si="2"/>
        <v>NO APLICA</v>
      </c>
      <c r="AW14" s="138" t="str">
        <f t="shared" si="3"/>
        <v>CRÍTICO</v>
      </c>
      <c r="AX14" s="250" t="s">
        <v>1218</v>
      </c>
      <c r="AY14" s="250"/>
      <c r="AZ14" s="250"/>
    </row>
    <row r="15" spans="1:53" ht="14" hidden="1" x14ac:dyDescent="0.15">
      <c r="A15" s="367">
        <f t="shared" si="7"/>
        <v>14</v>
      </c>
      <c r="B15" s="202" t="s">
        <v>705</v>
      </c>
      <c r="C15" s="202" t="s">
        <v>190</v>
      </c>
      <c r="D15" s="202" t="s">
        <v>290</v>
      </c>
      <c r="E15" s="202" t="s">
        <v>81</v>
      </c>
      <c r="F15" s="132" t="s">
        <v>82</v>
      </c>
      <c r="G15" s="132" t="s">
        <v>150</v>
      </c>
      <c r="H15" s="132" t="s">
        <v>145</v>
      </c>
      <c r="I15" s="132" t="s">
        <v>47</v>
      </c>
      <c r="J15" s="132" t="s">
        <v>115</v>
      </c>
      <c r="K15" s="132" t="s">
        <v>116</v>
      </c>
      <c r="L15" s="132" t="s">
        <v>117</v>
      </c>
      <c r="M15" s="132" t="s">
        <v>118</v>
      </c>
      <c r="N15" s="132" t="s">
        <v>1226</v>
      </c>
      <c r="O15" s="132" t="s">
        <v>1226</v>
      </c>
      <c r="P15" s="132"/>
      <c r="Q15" s="132"/>
      <c r="R15" s="132" t="s">
        <v>87</v>
      </c>
      <c r="S15" s="132" t="s">
        <v>16</v>
      </c>
      <c r="T15" s="132" t="s">
        <v>17</v>
      </c>
      <c r="U15" s="132" t="s">
        <v>69</v>
      </c>
      <c r="V15" s="132" t="s">
        <v>18</v>
      </c>
      <c r="W15" s="132" t="s">
        <v>46</v>
      </c>
      <c r="X15" s="218"/>
      <c r="Y15" s="219">
        <v>0.9</v>
      </c>
      <c r="Z15" s="218"/>
      <c r="AA15" s="219">
        <v>0.95</v>
      </c>
      <c r="AB15" s="686">
        <v>0.92</v>
      </c>
      <c r="AC15" s="686"/>
      <c r="AD15" s="686"/>
      <c r="AE15" s="686"/>
      <c r="AF15" s="686"/>
      <c r="AG15" s="686"/>
      <c r="AH15" s="686"/>
      <c r="AI15" s="686"/>
      <c r="AJ15" s="686"/>
      <c r="AK15" s="686"/>
      <c r="AL15" s="686"/>
      <c r="AM15" s="686"/>
      <c r="AN15" s="381"/>
      <c r="AO15" s="218"/>
      <c r="AP15" s="219">
        <f t="shared" si="8"/>
        <v>1.0222222222222221</v>
      </c>
      <c r="AQ15" s="218"/>
      <c r="AR15" s="219">
        <f t="shared" si="9"/>
        <v>0</v>
      </c>
      <c r="AS15" s="558" t="str">
        <f t="shared" si="4"/>
        <v>POSITIVA</v>
      </c>
      <c r="AT15" s="138" t="str">
        <f t="shared" si="5"/>
        <v>NO APLICA</v>
      </c>
      <c r="AU15" s="138" t="str">
        <f t="shared" si="6"/>
        <v>SOBRESALIENTE</v>
      </c>
      <c r="AV15" s="138" t="str">
        <f t="shared" si="2"/>
        <v>NO APLICA</v>
      </c>
      <c r="AW15" s="138" t="str">
        <f t="shared" si="3"/>
        <v>CRÍTICO</v>
      </c>
      <c r="AX15" s="250" t="s">
        <v>1218</v>
      </c>
      <c r="AY15" s="250"/>
      <c r="AZ15" s="250"/>
    </row>
    <row r="16" spans="1:53" ht="14" hidden="1" x14ac:dyDescent="0.15">
      <c r="A16" s="367">
        <f t="shared" si="7"/>
        <v>15</v>
      </c>
      <c r="B16" s="202" t="s">
        <v>705</v>
      </c>
      <c r="C16" s="202" t="s">
        <v>190</v>
      </c>
      <c r="D16" s="202" t="s">
        <v>290</v>
      </c>
      <c r="E16" s="202" t="s">
        <v>81</v>
      </c>
      <c r="F16" s="132" t="s">
        <v>82</v>
      </c>
      <c r="G16" s="132" t="s">
        <v>150</v>
      </c>
      <c r="H16" s="132" t="s">
        <v>145</v>
      </c>
      <c r="I16" s="132" t="s">
        <v>47</v>
      </c>
      <c r="J16" s="132" t="s">
        <v>119</v>
      </c>
      <c r="K16" s="132" t="s">
        <v>120</v>
      </c>
      <c r="L16" s="132" t="s">
        <v>121</v>
      </c>
      <c r="M16" s="132" t="s">
        <v>122</v>
      </c>
      <c r="N16" s="132" t="s">
        <v>1226</v>
      </c>
      <c r="O16" s="132" t="s">
        <v>1226</v>
      </c>
      <c r="P16" s="132"/>
      <c r="Q16" s="132"/>
      <c r="R16" s="132" t="s">
        <v>87</v>
      </c>
      <c r="S16" s="132" t="s">
        <v>16</v>
      </c>
      <c r="T16" s="132" t="s">
        <v>17</v>
      </c>
      <c r="U16" s="132" t="s">
        <v>70</v>
      </c>
      <c r="V16" s="132" t="s">
        <v>18</v>
      </c>
      <c r="W16" s="132" t="s">
        <v>46</v>
      </c>
      <c r="X16" s="218"/>
      <c r="Y16" s="219">
        <v>0.95</v>
      </c>
      <c r="Z16" s="218"/>
      <c r="AA16" s="219">
        <v>0.95</v>
      </c>
      <c r="AB16" s="686">
        <v>0.97</v>
      </c>
      <c r="AC16" s="686"/>
      <c r="AD16" s="686"/>
      <c r="AE16" s="686"/>
      <c r="AF16" s="686"/>
      <c r="AG16" s="686"/>
      <c r="AH16" s="686"/>
      <c r="AI16" s="686"/>
      <c r="AJ16" s="686"/>
      <c r="AK16" s="686"/>
      <c r="AL16" s="686"/>
      <c r="AM16" s="686"/>
      <c r="AN16" s="381"/>
      <c r="AO16" s="218"/>
      <c r="AP16" s="219">
        <f t="shared" si="8"/>
        <v>1.0210526315789474</v>
      </c>
      <c r="AQ16" s="218"/>
      <c r="AR16" s="219">
        <f t="shared" si="9"/>
        <v>0</v>
      </c>
      <c r="AS16" s="558" t="str">
        <f t="shared" si="4"/>
        <v>POSITIVA</v>
      </c>
      <c r="AT16" s="138" t="str">
        <f t="shared" si="5"/>
        <v>NO APLICA</v>
      </c>
      <c r="AU16" s="138" t="str">
        <f t="shared" si="6"/>
        <v>SOBRESALIENTE</v>
      </c>
      <c r="AV16" s="138" t="str">
        <f t="shared" si="2"/>
        <v>NO APLICA</v>
      </c>
      <c r="AW16" s="138" t="str">
        <f t="shared" si="3"/>
        <v>CRÍTICO</v>
      </c>
      <c r="AX16" s="250" t="s">
        <v>1218</v>
      </c>
      <c r="AY16" s="250"/>
      <c r="AZ16" s="250"/>
    </row>
    <row r="17" spans="1:52" ht="14" hidden="1" x14ac:dyDescent="0.15">
      <c r="A17" s="367">
        <f t="shared" si="7"/>
        <v>16</v>
      </c>
      <c r="B17" s="202" t="s">
        <v>705</v>
      </c>
      <c r="C17" s="202" t="s">
        <v>190</v>
      </c>
      <c r="D17" s="202" t="s">
        <v>290</v>
      </c>
      <c r="E17" s="202" t="s">
        <v>81</v>
      </c>
      <c r="F17" s="132" t="s">
        <v>82</v>
      </c>
      <c r="G17" s="132" t="s">
        <v>150</v>
      </c>
      <c r="H17" s="132" t="s">
        <v>145</v>
      </c>
      <c r="I17" s="132" t="s">
        <v>47</v>
      </c>
      <c r="J17" s="132" t="s">
        <v>115</v>
      </c>
      <c r="K17" s="132" t="s">
        <v>120</v>
      </c>
      <c r="L17" s="132" t="s">
        <v>123</v>
      </c>
      <c r="M17" s="132" t="s">
        <v>124</v>
      </c>
      <c r="N17" s="132" t="s">
        <v>1226</v>
      </c>
      <c r="O17" s="132" t="s">
        <v>1226</v>
      </c>
      <c r="P17" s="132"/>
      <c r="Q17" s="132"/>
      <c r="R17" s="132" t="s">
        <v>87</v>
      </c>
      <c r="S17" s="132" t="s">
        <v>16</v>
      </c>
      <c r="T17" s="132" t="s">
        <v>17</v>
      </c>
      <c r="U17" s="132" t="s">
        <v>71</v>
      </c>
      <c r="V17" s="132" t="s">
        <v>18</v>
      </c>
      <c r="W17" s="132" t="s">
        <v>46</v>
      </c>
      <c r="X17" s="218"/>
      <c r="Y17" s="219">
        <v>0.9</v>
      </c>
      <c r="Z17" s="218"/>
      <c r="AA17" s="219">
        <v>0.95</v>
      </c>
      <c r="AB17" s="686">
        <v>0.88</v>
      </c>
      <c r="AC17" s="686"/>
      <c r="AD17" s="686"/>
      <c r="AE17" s="686"/>
      <c r="AF17" s="686"/>
      <c r="AG17" s="686"/>
      <c r="AH17" s="686"/>
      <c r="AI17" s="686"/>
      <c r="AJ17" s="686"/>
      <c r="AK17" s="686"/>
      <c r="AL17" s="686"/>
      <c r="AM17" s="686"/>
      <c r="AN17" s="381"/>
      <c r="AO17" s="218"/>
      <c r="AP17" s="219">
        <f t="shared" si="8"/>
        <v>0.97777777777777775</v>
      </c>
      <c r="AQ17" s="218"/>
      <c r="AR17" s="219">
        <f t="shared" si="9"/>
        <v>0</v>
      </c>
      <c r="AS17" s="558" t="str">
        <f t="shared" si="4"/>
        <v/>
      </c>
      <c r="AT17" s="138" t="str">
        <f t="shared" si="5"/>
        <v>NO APLICA</v>
      </c>
      <c r="AU17" s="138" t="str">
        <f t="shared" si="6"/>
        <v>SOBRESALIENTE</v>
      </c>
      <c r="AV17" s="138" t="str">
        <f t="shared" si="2"/>
        <v>NO APLICA</v>
      </c>
      <c r="AW17" s="138" t="str">
        <f t="shared" si="3"/>
        <v>CRÍTICO</v>
      </c>
      <c r="AX17" s="250" t="s">
        <v>1218</v>
      </c>
      <c r="AY17" s="250"/>
      <c r="AZ17" s="250"/>
    </row>
    <row r="18" spans="1:52" ht="14" hidden="1" x14ac:dyDescent="0.15">
      <c r="A18" s="367">
        <f t="shared" si="7"/>
        <v>17</v>
      </c>
      <c r="B18" s="202" t="s">
        <v>705</v>
      </c>
      <c r="C18" s="202" t="s">
        <v>289</v>
      </c>
      <c r="D18" s="202" t="s">
        <v>291</v>
      </c>
      <c r="E18" s="202" t="s">
        <v>202</v>
      </c>
      <c r="F18" s="132" t="s">
        <v>125</v>
      </c>
      <c r="G18" s="132" t="s">
        <v>151</v>
      </c>
      <c r="H18" s="132" t="s">
        <v>146</v>
      </c>
      <c r="I18" s="132" t="s">
        <v>72</v>
      </c>
      <c r="J18" s="132" t="s">
        <v>126</v>
      </c>
      <c r="K18" s="132" t="s">
        <v>127</v>
      </c>
      <c r="L18" s="132" t="s">
        <v>128</v>
      </c>
      <c r="M18" s="132" t="s">
        <v>129</v>
      </c>
      <c r="N18" s="132" t="s">
        <v>1226</v>
      </c>
      <c r="O18" s="132" t="s">
        <v>1226</v>
      </c>
      <c r="P18" s="132"/>
      <c r="Q18" s="132"/>
      <c r="R18" s="132" t="s">
        <v>130</v>
      </c>
      <c r="S18" s="132" t="s">
        <v>16</v>
      </c>
      <c r="T18" s="132" t="s">
        <v>17</v>
      </c>
      <c r="U18" s="132" t="s">
        <v>73</v>
      </c>
      <c r="V18" s="132" t="s">
        <v>18</v>
      </c>
      <c r="W18" s="132" t="s">
        <v>20</v>
      </c>
      <c r="X18" s="219">
        <v>1</v>
      </c>
      <c r="Y18" s="219">
        <v>1</v>
      </c>
      <c r="Z18" s="219">
        <v>1</v>
      </c>
      <c r="AA18" s="219">
        <v>1</v>
      </c>
      <c r="AB18" s="686">
        <v>0.96</v>
      </c>
      <c r="AC18" s="687"/>
      <c r="AD18" s="687"/>
      <c r="AE18" s="733">
        <v>0.95399999999999996</v>
      </c>
      <c r="AF18" s="733"/>
      <c r="AG18" s="733"/>
      <c r="AH18" s="686"/>
      <c r="AI18" s="687"/>
      <c r="AJ18" s="687"/>
      <c r="AK18" s="686"/>
      <c r="AL18" s="687"/>
      <c r="AM18" s="687"/>
      <c r="AN18" s="375"/>
      <c r="AO18" s="219">
        <f>AB18/X18</f>
        <v>0.96</v>
      </c>
      <c r="AP18" s="219">
        <f>AE18/Y18</f>
        <v>0.95399999999999996</v>
      </c>
      <c r="AQ18" s="219">
        <f>AH18/Z18</f>
        <v>0</v>
      </c>
      <c r="AR18" s="219">
        <f t="shared" si="9"/>
        <v>0</v>
      </c>
      <c r="AS18" s="558" t="str">
        <f t="shared" si="4"/>
        <v/>
      </c>
      <c r="AT18" s="138" t="str">
        <f t="shared" si="5"/>
        <v>SOBRESALIENTE</v>
      </c>
      <c r="AU18" s="138" t="str">
        <f>IF(AP18&lt;40%,"CRÍTICO",IF(AP18&lt;60%,"BAJO",IF(AP18&lt;70%,"MEDIO",IF(AP18&lt;80%,"SATISFACTORIO",IF(AP18&gt;=80%,"SOBRESALIENTE","NO APLICA")))))</f>
        <v>SOBRESALIENTE</v>
      </c>
      <c r="AV18" s="138" t="str">
        <f t="shared" si="2"/>
        <v>CRÍTICO</v>
      </c>
      <c r="AW18" s="138" t="str">
        <f t="shared" si="3"/>
        <v>CRÍTICO</v>
      </c>
      <c r="AX18" s="250" t="s">
        <v>1219</v>
      </c>
      <c r="AY18" s="250"/>
      <c r="AZ18" s="250"/>
    </row>
    <row r="19" spans="1:52" ht="14" hidden="1" x14ac:dyDescent="0.15">
      <c r="A19" s="367">
        <f t="shared" si="7"/>
        <v>18</v>
      </c>
      <c r="B19" s="202" t="s">
        <v>705</v>
      </c>
      <c r="C19" s="202" t="s">
        <v>289</v>
      </c>
      <c r="D19" s="202" t="s">
        <v>291</v>
      </c>
      <c r="E19" s="202" t="s">
        <v>202</v>
      </c>
      <c r="F19" s="132" t="s">
        <v>125</v>
      </c>
      <c r="G19" s="132" t="s">
        <v>151</v>
      </c>
      <c r="H19" s="132" t="s">
        <v>146</v>
      </c>
      <c r="I19" s="132" t="s">
        <v>72</v>
      </c>
      <c r="J19" s="132" t="s">
        <v>131</v>
      </c>
      <c r="K19" s="132" t="s">
        <v>132</v>
      </c>
      <c r="L19" s="132" t="s">
        <v>1423</v>
      </c>
      <c r="M19" s="132" t="s">
        <v>134</v>
      </c>
      <c r="N19" s="132" t="s">
        <v>1226</v>
      </c>
      <c r="O19" s="132" t="s">
        <v>1226</v>
      </c>
      <c r="P19" s="132"/>
      <c r="Q19" s="132"/>
      <c r="R19" s="132" t="s">
        <v>130</v>
      </c>
      <c r="S19" s="132" t="s">
        <v>16</v>
      </c>
      <c r="T19" s="132" t="s">
        <v>17</v>
      </c>
      <c r="U19" s="132" t="s">
        <v>74</v>
      </c>
      <c r="V19" s="132" t="s">
        <v>18</v>
      </c>
      <c r="W19" s="132" t="s">
        <v>20</v>
      </c>
      <c r="X19" s="219">
        <v>1</v>
      </c>
      <c r="Y19" s="219">
        <v>1</v>
      </c>
      <c r="Z19" s="219">
        <v>1</v>
      </c>
      <c r="AA19" s="219">
        <v>1</v>
      </c>
      <c r="AB19" s="686">
        <v>0.79</v>
      </c>
      <c r="AC19" s="687"/>
      <c r="AD19" s="687"/>
      <c r="AE19" s="686">
        <v>0.92200000000000004</v>
      </c>
      <c r="AF19" s="687"/>
      <c r="AG19" s="687"/>
      <c r="AH19" s="686"/>
      <c r="AI19" s="687"/>
      <c r="AJ19" s="687"/>
      <c r="AK19" s="686"/>
      <c r="AL19" s="687"/>
      <c r="AM19" s="687"/>
      <c r="AN19" s="375"/>
      <c r="AO19" s="219">
        <f>AB19/X19</f>
        <v>0.79</v>
      </c>
      <c r="AP19" s="219">
        <f>AE19/Y19</f>
        <v>0.92200000000000004</v>
      </c>
      <c r="AQ19" s="219">
        <f>AH19/Z19</f>
        <v>0</v>
      </c>
      <c r="AR19" s="219">
        <f t="shared" si="9"/>
        <v>0</v>
      </c>
      <c r="AS19" s="558" t="str">
        <f t="shared" si="4"/>
        <v/>
      </c>
      <c r="AT19" s="138" t="str">
        <f t="shared" si="5"/>
        <v>SATISFACTORIO</v>
      </c>
      <c r="AU19" s="138" t="str">
        <f t="shared" si="6"/>
        <v>SOBRESALIENTE</v>
      </c>
      <c r="AV19" s="138" t="str">
        <f t="shared" si="2"/>
        <v>CRÍTICO</v>
      </c>
      <c r="AW19" s="138" t="str">
        <f t="shared" si="3"/>
        <v>CRÍTICO</v>
      </c>
      <c r="AX19" s="250" t="s">
        <v>1219</v>
      </c>
      <c r="AY19" s="250"/>
      <c r="AZ19" s="250"/>
    </row>
    <row r="20" spans="1:52" ht="14" hidden="1" x14ac:dyDescent="0.15">
      <c r="A20" s="367">
        <f t="shared" si="7"/>
        <v>19</v>
      </c>
      <c r="B20" s="202" t="s">
        <v>705</v>
      </c>
      <c r="C20" s="202" t="s">
        <v>289</v>
      </c>
      <c r="D20" s="202" t="s">
        <v>291</v>
      </c>
      <c r="E20" s="202" t="s">
        <v>202</v>
      </c>
      <c r="F20" s="132" t="s">
        <v>125</v>
      </c>
      <c r="G20" s="132" t="s">
        <v>151</v>
      </c>
      <c r="H20" s="132" t="s">
        <v>146</v>
      </c>
      <c r="I20" s="132" t="s">
        <v>72</v>
      </c>
      <c r="J20" s="132" t="s">
        <v>131</v>
      </c>
      <c r="K20" s="132" t="s">
        <v>135</v>
      </c>
      <c r="L20" s="132" t="s">
        <v>136</v>
      </c>
      <c r="M20" s="132" t="s">
        <v>137</v>
      </c>
      <c r="N20" s="132" t="s">
        <v>1226</v>
      </c>
      <c r="O20" s="132" t="s">
        <v>1226</v>
      </c>
      <c r="P20" s="132"/>
      <c r="Q20" s="132"/>
      <c r="R20" s="132" t="s">
        <v>130</v>
      </c>
      <c r="S20" s="132" t="s">
        <v>19</v>
      </c>
      <c r="T20" s="132" t="s">
        <v>17</v>
      </c>
      <c r="U20" s="132" t="s">
        <v>75</v>
      </c>
      <c r="V20" s="132" t="s">
        <v>18</v>
      </c>
      <c r="W20" s="132" t="s">
        <v>20</v>
      </c>
      <c r="X20" s="219">
        <v>1</v>
      </c>
      <c r="Y20" s="219">
        <v>1</v>
      </c>
      <c r="Z20" s="219">
        <v>1</v>
      </c>
      <c r="AA20" s="219">
        <v>1</v>
      </c>
      <c r="AB20" s="686">
        <v>0.92</v>
      </c>
      <c r="AC20" s="687"/>
      <c r="AD20" s="687"/>
      <c r="AE20" s="686">
        <v>0.92900000000000005</v>
      </c>
      <c r="AF20" s="687"/>
      <c r="AG20" s="687"/>
      <c r="AH20" s="686"/>
      <c r="AI20" s="687"/>
      <c r="AJ20" s="687"/>
      <c r="AK20" s="686"/>
      <c r="AL20" s="687"/>
      <c r="AM20" s="687"/>
      <c r="AN20" s="375"/>
      <c r="AO20" s="219">
        <f>AB20/X20</f>
        <v>0.92</v>
      </c>
      <c r="AP20" s="335">
        <f>AE20/Y20</f>
        <v>0.92900000000000005</v>
      </c>
      <c r="AQ20" s="219">
        <f>AH20/Z20</f>
        <v>0</v>
      </c>
      <c r="AR20" s="219">
        <f t="shared" si="9"/>
        <v>0</v>
      </c>
      <c r="AS20" s="558" t="str">
        <f t="shared" si="4"/>
        <v/>
      </c>
      <c r="AT20" s="138" t="str">
        <f t="shared" si="5"/>
        <v>SOBRESALIENTE</v>
      </c>
      <c r="AU20" s="138" t="str">
        <f t="shared" si="6"/>
        <v>SOBRESALIENTE</v>
      </c>
      <c r="AV20" s="138" t="str">
        <f t="shared" si="2"/>
        <v>CRÍTICO</v>
      </c>
      <c r="AW20" s="138" t="str">
        <f t="shared" si="3"/>
        <v>CRÍTICO</v>
      </c>
      <c r="AX20" s="250" t="s">
        <v>1219</v>
      </c>
      <c r="AY20" s="250"/>
      <c r="AZ20" s="250"/>
    </row>
    <row r="21" spans="1:52" ht="14" hidden="1" x14ac:dyDescent="0.15">
      <c r="A21" s="367">
        <f t="shared" si="7"/>
        <v>20</v>
      </c>
      <c r="B21" s="202" t="s">
        <v>705</v>
      </c>
      <c r="C21" s="202" t="s">
        <v>289</v>
      </c>
      <c r="D21" s="202" t="s">
        <v>291</v>
      </c>
      <c r="E21" s="202" t="s">
        <v>202</v>
      </c>
      <c r="F21" s="132" t="s">
        <v>125</v>
      </c>
      <c r="G21" s="132" t="s">
        <v>151</v>
      </c>
      <c r="H21" s="132" t="s">
        <v>146</v>
      </c>
      <c r="I21" s="132" t="s">
        <v>72</v>
      </c>
      <c r="J21" s="132" t="s">
        <v>126</v>
      </c>
      <c r="K21" s="132" t="s">
        <v>138</v>
      </c>
      <c r="L21" s="132" t="s">
        <v>139</v>
      </c>
      <c r="M21" s="132" t="s">
        <v>140</v>
      </c>
      <c r="N21" s="132" t="s">
        <v>1226</v>
      </c>
      <c r="O21" s="132" t="s">
        <v>1226</v>
      </c>
      <c r="P21" s="132"/>
      <c r="Q21" s="132"/>
      <c r="R21" s="132" t="s">
        <v>130</v>
      </c>
      <c r="S21" s="132" t="s">
        <v>41</v>
      </c>
      <c r="T21" s="132" t="s">
        <v>17</v>
      </c>
      <c r="U21" s="132" t="s">
        <v>76</v>
      </c>
      <c r="V21" s="132" t="s">
        <v>18</v>
      </c>
      <c r="W21" s="132" t="s">
        <v>20</v>
      </c>
      <c r="X21" s="219">
        <v>0.6</v>
      </c>
      <c r="Y21" s="219">
        <v>0.6</v>
      </c>
      <c r="Z21" s="219">
        <v>0.6</v>
      </c>
      <c r="AA21" s="219">
        <v>0.6</v>
      </c>
      <c r="AB21" s="686">
        <v>0.88</v>
      </c>
      <c r="AC21" s="687"/>
      <c r="AD21" s="687"/>
      <c r="AE21" s="686">
        <v>0.999</v>
      </c>
      <c r="AF21" s="687"/>
      <c r="AG21" s="687"/>
      <c r="AH21" s="686"/>
      <c r="AI21" s="687"/>
      <c r="AJ21" s="687"/>
      <c r="AK21" s="686"/>
      <c r="AL21" s="687"/>
      <c r="AM21" s="687"/>
      <c r="AN21" s="375"/>
      <c r="AO21" s="219">
        <f>AB21/X21</f>
        <v>1.4666666666666668</v>
      </c>
      <c r="AP21" s="335">
        <f>AE21/Y21</f>
        <v>1.665</v>
      </c>
      <c r="AQ21" s="219">
        <f>AH21/Z21</f>
        <v>0</v>
      </c>
      <c r="AR21" s="219">
        <f t="shared" si="9"/>
        <v>0</v>
      </c>
      <c r="AS21" s="558" t="str">
        <f t="shared" si="4"/>
        <v>POSITIVA</v>
      </c>
      <c r="AT21" s="138" t="str">
        <f t="shared" si="5"/>
        <v>SOBRESALIENTE</v>
      </c>
      <c r="AU21" s="138" t="str">
        <f t="shared" si="6"/>
        <v>SOBRESALIENTE</v>
      </c>
      <c r="AV21" s="138" t="str">
        <f t="shared" si="2"/>
        <v>CRÍTICO</v>
      </c>
      <c r="AW21" s="138" t="str">
        <f t="shared" si="3"/>
        <v>CRÍTICO</v>
      </c>
      <c r="AX21" s="250" t="s">
        <v>1219</v>
      </c>
      <c r="AY21" s="250"/>
      <c r="AZ21" s="250"/>
    </row>
    <row r="22" spans="1:52" ht="14" hidden="1" x14ac:dyDescent="0.15">
      <c r="A22" s="367">
        <f t="shared" si="7"/>
        <v>21</v>
      </c>
      <c r="B22" s="202" t="s">
        <v>705</v>
      </c>
      <c r="C22" s="202" t="s">
        <v>289</v>
      </c>
      <c r="D22" s="202" t="s">
        <v>291</v>
      </c>
      <c r="E22" s="202" t="s">
        <v>202</v>
      </c>
      <c r="F22" s="132" t="s">
        <v>125</v>
      </c>
      <c r="G22" s="132" t="s">
        <v>151</v>
      </c>
      <c r="H22" s="132" t="s">
        <v>146</v>
      </c>
      <c r="I22" s="132" t="s">
        <v>72</v>
      </c>
      <c r="J22" s="132" t="s">
        <v>141</v>
      </c>
      <c r="K22" s="222" t="s">
        <v>224</v>
      </c>
      <c r="L22" s="132" t="s">
        <v>142</v>
      </c>
      <c r="M22" s="132" t="s">
        <v>143</v>
      </c>
      <c r="N22" s="132" t="s">
        <v>1226</v>
      </c>
      <c r="O22" s="132" t="s">
        <v>1226</v>
      </c>
      <c r="P22" s="132"/>
      <c r="Q22" s="132"/>
      <c r="R22" s="132" t="s">
        <v>130</v>
      </c>
      <c r="S22" s="132" t="s">
        <v>41</v>
      </c>
      <c r="T22" s="132" t="s">
        <v>17</v>
      </c>
      <c r="U22" s="132" t="s">
        <v>77</v>
      </c>
      <c r="V22" s="132" t="s">
        <v>78</v>
      </c>
      <c r="W22" s="132" t="s">
        <v>20</v>
      </c>
      <c r="X22" s="219">
        <v>0.25</v>
      </c>
      <c r="Y22" s="219">
        <v>0.5</v>
      </c>
      <c r="Z22" s="219">
        <v>0.75</v>
      </c>
      <c r="AA22" s="219">
        <v>1</v>
      </c>
      <c r="AB22" s="686">
        <v>0.22</v>
      </c>
      <c r="AC22" s="687"/>
      <c r="AD22" s="687"/>
      <c r="AE22" s="686">
        <v>0.53</v>
      </c>
      <c r="AF22" s="687"/>
      <c r="AG22" s="687"/>
      <c r="AH22" s="686"/>
      <c r="AI22" s="687"/>
      <c r="AJ22" s="687"/>
      <c r="AK22" s="686"/>
      <c r="AL22" s="687"/>
      <c r="AM22" s="687"/>
      <c r="AN22" s="375"/>
      <c r="AO22" s="219">
        <f>AB22/X22</f>
        <v>0.88</v>
      </c>
      <c r="AP22" s="335">
        <f>AE22/Y22</f>
        <v>1.06</v>
      </c>
      <c r="AQ22" s="219">
        <f>AH22/Z22</f>
        <v>0</v>
      </c>
      <c r="AR22" s="219">
        <f t="shared" si="9"/>
        <v>0</v>
      </c>
      <c r="AS22" s="558" t="str">
        <f t="shared" si="4"/>
        <v>POSITIVA</v>
      </c>
      <c r="AT22" s="138" t="str">
        <f t="shared" si="5"/>
        <v>SOBRESALIENTE</v>
      </c>
      <c r="AU22" s="138" t="str">
        <f t="shared" si="6"/>
        <v>SOBRESALIENTE</v>
      </c>
      <c r="AV22" s="138" t="str">
        <f t="shared" si="2"/>
        <v>CRÍTICO</v>
      </c>
      <c r="AW22" s="138" t="str">
        <f t="shared" si="3"/>
        <v>CRÍTICO</v>
      </c>
      <c r="AX22" s="250" t="s">
        <v>1219</v>
      </c>
      <c r="AY22" s="250"/>
      <c r="AZ22" s="250"/>
    </row>
    <row r="23" spans="1:52" ht="14" hidden="1" x14ac:dyDescent="0.15">
      <c r="A23" s="405">
        <f t="shared" si="7"/>
        <v>22</v>
      </c>
      <c r="B23" s="202" t="s">
        <v>194</v>
      </c>
      <c r="C23" s="202" t="s">
        <v>194</v>
      </c>
      <c r="D23" s="202" t="s">
        <v>194</v>
      </c>
      <c r="E23" s="202" t="s">
        <v>194</v>
      </c>
      <c r="F23" s="132" t="s">
        <v>125</v>
      </c>
      <c r="G23" s="132" t="s">
        <v>151</v>
      </c>
      <c r="H23" s="132" t="s">
        <v>146</v>
      </c>
      <c r="I23" s="132" t="s">
        <v>72</v>
      </c>
      <c r="J23" s="132" t="s">
        <v>224</v>
      </c>
      <c r="K23" s="222" t="s">
        <v>224</v>
      </c>
      <c r="L23" s="132" t="s">
        <v>1405</v>
      </c>
      <c r="M23" s="132" t="s">
        <v>1406</v>
      </c>
      <c r="N23" s="132" t="s">
        <v>141</v>
      </c>
      <c r="O23" s="132" t="s">
        <v>141</v>
      </c>
      <c r="P23" s="132" t="s">
        <v>1227</v>
      </c>
      <c r="Q23" s="132"/>
      <c r="R23" s="132" t="s">
        <v>130</v>
      </c>
      <c r="S23" s="132" t="s">
        <v>16</v>
      </c>
      <c r="T23" s="132" t="s">
        <v>17</v>
      </c>
      <c r="U23" s="132" t="s">
        <v>1407</v>
      </c>
      <c r="V23" s="132" t="s">
        <v>18</v>
      </c>
      <c r="W23" s="132" t="s">
        <v>270</v>
      </c>
      <c r="X23" s="404"/>
      <c r="Y23" s="404"/>
      <c r="Z23" s="404"/>
      <c r="AA23" s="404"/>
      <c r="AB23" s="695"/>
      <c r="AC23" s="735"/>
      <c r="AD23" s="735"/>
      <c r="AE23" s="735"/>
      <c r="AF23" s="735"/>
      <c r="AG23" s="735"/>
      <c r="AH23" s="735"/>
      <c r="AI23" s="735"/>
      <c r="AJ23" s="735"/>
      <c r="AK23" s="735"/>
      <c r="AL23" s="735"/>
      <c r="AM23" s="736"/>
      <c r="AN23" s="405"/>
      <c r="AO23" s="404"/>
      <c r="AP23" s="404"/>
      <c r="AQ23" s="404"/>
      <c r="AR23" s="404"/>
      <c r="AS23" s="558" t="str">
        <f t="shared" si="4"/>
        <v/>
      </c>
      <c r="AT23" s="138" t="str">
        <f>IF(AO23="","NO APLICA",IF(AO23&lt;40%,"CRÍTICO",IF(AO23&lt;60%,"BAJO",IF(AO23&lt;70%,"MEDIO",IF(AO23&lt;80%,"SATISFACTORIO",IF(AO23&gt;=80%,"SOBRESALIENTE",IF(AO23="","NO APLICA","")))))))</f>
        <v>NO APLICA</v>
      </c>
      <c r="AU23" s="138" t="str">
        <f>IF(AP23="","NO APLICA",IF(AP23&lt;40%,"CRÍTICO",IF(AP23&lt;60%,"BAJO",IF(AP23&lt;70%,"MEDIO",IF(AP23&lt;80%,"SATISFACTORIO",IF(AP23&gt;=80%,"SOBRESALIENTE","NO APLICA"))))))</f>
        <v>NO APLICA</v>
      </c>
      <c r="AV23" s="138"/>
      <c r="AW23" s="138"/>
      <c r="AX23" s="250" t="s">
        <v>1219</v>
      </c>
      <c r="AY23" s="355" t="s">
        <v>1362</v>
      </c>
      <c r="AZ23" s="355"/>
    </row>
    <row r="24" spans="1:52" ht="14" hidden="1" x14ac:dyDescent="0.15">
      <c r="A24" s="217">
        <f t="shared" si="7"/>
        <v>23</v>
      </c>
      <c r="B24" s="424" t="s">
        <v>705</v>
      </c>
      <c r="C24" s="424" t="s">
        <v>190</v>
      </c>
      <c r="D24" s="243" t="s">
        <v>191</v>
      </c>
      <c r="E24" s="243" t="s">
        <v>192</v>
      </c>
      <c r="F24" s="243" t="s">
        <v>193</v>
      </c>
      <c r="G24" s="7" t="s">
        <v>150</v>
      </c>
      <c r="H24" s="243" t="s">
        <v>277</v>
      </c>
      <c r="I24" s="7" t="s">
        <v>293</v>
      </c>
      <c r="J24" s="243" t="s">
        <v>194</v>
      </c>
      <c r="K24" s="243" t="s">
        <v>195</v>
      </c>
      <c r="L24" s="243" t="s">
        <v>196</v>
      </c>
      <c r="M24" s="243" t="s">
        <v>197</v>
      </c>
      <c r="N24" s="7" t="s">
        <v>1226</v>
      </c>
      <c r="O24" s="7" t="s">
        <v>1226</v>
      </c>
      <c r="P24" s="243"/>
      <c r="Q24" s="243"/>
      <c r="R24" s="118" t="s">
        <v>336</v>
      </c>
      <c r="S24" s="118" t="s">
        <v>16</v>
      </c>
      <c r="T24" s="118" t="s">
        <v>253</v>
      </c>
      <c r="U24" s="118" t="s">
        <v>298</v>
      </c>
      <c r="V24" s="118" t="s">
        <v>254</v>
      </c>
      <c r="W24" s="118" t="s">
        <v>255</v>
      </c>
      <c r="X24" s="428">
        <v>7170</v>
      </c>
      <c r="Y24" s="197">
        <v>23529</v>
      </c>
      <c r="Z24" s="197">
        <v>28027</v>
      </c>
      <c r="AA24" s="197">
        <v>31773</v>
      </c>
      <c r="AB24" s="428">
        <v>0</v>
      </c>
      <c r="AC24" s="428">
        <v>0</v>
      </c>
      <c r="AD24" s="428">
        <v>9001</v>
      </c>
      <c r="AE24" s="428">
        <v>14653</v>
      </c>
      <c r="AF24" s="428">
        <v>17684</v>
      </c>
      <c r="AG24" s="428">
        <v>19453</v>
      </c>
      <c r="AH24" s="428"/>
      <c r="AI24" s="428"/>
      <c r="AJ24" s="428"/>
      <c r="AK24" s="428"/>
      <c r="AL24" s="428"/>
      <c r="AM24" s="428"/>
      <c r="AN24" s="428"/>
      <c r="AO24" s="85">
        <f>AD24/X24</f>
        <v>1.2553695955369595</v>
      </c>
      <c r="AP24" s="85">
        <f>51790/61903</f>
        <v>0.83663150412742515</v>
      </c>
      <c r="AQ24" s="86">
        <f>AJ24/Z24</f>
        <v>0</v>
      </c>
      <c r="AR24" s="85">
        <f>AM24/AA24</f>
        <v>0</v>
      </c>
      <c r="AS24" s="558" t="str">
        <f t="shared" si="4"/>
        <v/>
      </c>
      <c r="AT24" s="83" t="str">
        <f>IF(AO24="","NO APLICA",IF(AO24&lt;40%,"CRÍTICO",IF(AO24&lt;60%,"BAJO",IF(AO24&lt;70%,"MEDIO",IF(AO24&lt;80%,"SATISFACTORIO",IF(AO24&gt;=80%,"SOBRESALIENTE",IF(AO24="","NO APLICA","")))))))</f>
        <v>SOBRESALIENTE</v>
      </c>
      <c r="AU24" s="83" t="str">
        <f>IF(AP24&lt;40%,"CRÍTICO",IF(AP24&lt;60%,"BAJO",IF(AP24&lt;70%,"MEDIO",IF(AP24&lt;80%,"SATISFACTORIO",IF(AP24&gt;=80%,"SOBRESALIENTE","NO APLICA")))))</f>
        <v>SOBRESALIENTE</v>
      </c>
      <c r="AV24" s="83" t="str">
        <f>IF(AQ24="","NO APLICA",IF(AQ24&lt;40%,"CRÍTICO",IF(AQ24&lt;60%,"BAJO",IF(AQ24&lt;70%,"MEDIO",IF(AQ24&lt;80%,"SATISFACTORIO",IF(AQ24&gt;=80%,"SOBRESALIENTE",IF(AQ24="","NO APLICA","")))))))</f>
        <v>CRÍTICO</v>
      </c>
      <c r="AW24" s="83" t="str">
        <f>IF(AR24&lt;40%,"CRÍTICO",IF(AR24&lt;60%,"BAJO",IF(AR24&lt;70%,"MEDIO",IF(AR24&lt;80%,"SATISFACTORIO",IF(AR24&gt;=80%,"SOBRESALIENTE","NO APLICA")))))</f>
        <v>CRÍTICO</v>
      </c>
      <c r="AX24" s="416" t="s">
        <v>1220</v>
      </c>
      <c r="AY24" s="416"/>
      <c r="AZ24" s="672"/>
    </row>
    <row r="25" spans="1:52" ht="14" hidden="1" x14ac:dyDescent="0.15">
      <c r="A25" s="217">
        <f t="shared" si="7"/>
        <v>24</v>
      </c>
      <c r="B25" s="424" t="s">
        <v>705</v>
      </c>
      <c r="C25" s="424" t="s">
        <v>190</v>
      </c>
      <c r="D25" s="243" t="s">
        <v>191</v>
      </c>
      <c r="E25" s="243" t="s">
        <v>192</v>
      </c>
      <c r="F25" s="243" t="s">
        <v>193</v>
      </c>
      <c r="G25" s="7" t="s">
        <v>150</v>
      </c>
      <c r="H25" s="243" t="s">
        <v>277</v>
      </c>
      <c r="I25" s="7" t="s">
        <v>293</v>
      </c>
      <c r="J25" s="243" t="s">
        <v>194</v>
      </c>
      <c r="K25" s="243" t="s">
        <v>195</v>
      </c>
      <c r="L25" s="243" t="s">
        <v>198</v>
      </c>
      <c r="M25" s="243" t="s">
        <v>199</v>
      </c>
      <c r="N25" s="7" t="s">
        <v>1226</v>
      </c>
      <c r="O25" s="355" t="s">
        <v>1226</v>
      </c>
      <c r="P25" s="243"/>
      <c r="Q25" s="243"/>
      <c r="R25" s="118" t="s">
        <v>336</v>
      </c>
      <c r="S25" s="118" t="s">
        <v>19</v>
      </c>
      <c r="T25" s="118" t="s">
        <v>253</v>
      </c>
      <c r="U25" s="118" t="s">
        <v>256</v>
      </c>
      <c r="V25" s="118" t="s">
        <v>257</v>
      </c>
      <c r="W25" s="118" t="s">
        <v>46</v>
      </c>
      <c r="X25" s="22"/>
      <c r="Y25" s="428">
        <v>55</v>
      </c>
      <c r="Z25" s="22"/>
      <c r="AA25" s="428">
        <v>55</v>
      </c>
      <c r="AB25" s="724">
        <v>51.73</v>
      </c>
      <c r="AC25" s="724"/>
      <c r="AD25" s="724"/>
      <c r="AE25" s="724"/>
      <c r="AF25" s="724"/>
      <c r="AG25" s="724"/>
      <c r="AH25" s="725"/>
      <c r="AI25" s="725"/>
      <c r="AJ25" s="725"/>
      <c r="AK25" s="725"/>
      <c r="AL25" s="725"/>
      <c r="AM25" s="725"/>
      <c r="AN25" s="429"/>
      <c r="AO25" s="85"/>
      <c r="AP25" s="85">
        <f>AB25/Y25</f>
        <v>0.94054545454545446</v>
      </c>
      <c r="AQ25" s="86"/>
      <c r="AR25" s="85">
        <f>AH25/AA25</f>
        <v>0</v>
      </c>
      <c r="AS25" s="558" t="str">
        <f t="shared" si="4"/>
        <v/>
      </c>
      <c r="AT25" s="83" t="str">
        <f>IF(AO25="","NO APLICA",IF(AO25&lt;40%,"CRÍTICO",IF(AO25&lt;60%,"BAJO",IF(AO25&lt;70%,"MEDIO",IF(AO25&lt;80%,"SATISFACTORIO",IF(AO25&gt;=80%,"SOBRESALIENTE",IF(AO25="","NO APLICA","")))))))</f>
        <v>NO APLICA</v>
      </c>
      <c r="AU25" s="83" t="str">
        <f>IF(AP25&lt;40%,"CRÍTICO",IF(AP25&lt;60%,"BAJO",IF(AP25&lt;70%,"MEDIO",IF(AP25&lt;80%,"SATISFACTORIO",IF(AP25&gt;=80%,"SOBRESALIENTE","NO APLICA")))))</f>
        <v>SOBRESALIENTE</v>
      </c>
      <c r="AV25" s="83" t="str">
        <f>IF(AQ25="","NO APLICA",IF(AQ25&lt;40%,"CRÍTICO",IF(AQ25&lt;60%,"BAJO",IF(AQ25&lt;70%,"MEDIO",IF(AQ25&lt;80%,"SATISFACTORIO",IF(AQ25&gt;=80%,"SOBRESALIENTE",IF(AQ25="","NO APLICA","")))))))</f>
        <v>NO APLICA</v>
      </c>
      <c r="AW25" s="83" t="str">
        <f>IF(AR25&lt;40%,"CRÍTICO",IF(AR25&lt;60%,"BAJO",IF(AR25&lt;70%,"MEDIO",IF(AR25&lt;80%,"SATISFACTORIO",IF(AR25&gt;=80%,"SOBRESALIENTE","NO APLICA")))))</f>
        <v>CRÍTICO</v>
      </c>
      <c r="AX25" s="416" t="s">
        <v>1220</v>
      </c>
      <c r="AY25" s="416"/>
      <c r="AZ25" s="672"/>
    </row>
    <row r="26" spans="1:52" ht="14" hidden="1" x14ac:dyDescent="0.15">
      <c r="A26" s="217">
        <f t="shared" si="7"/>
        <v>25</v>
      </c>
      <c r="B26" s="424" t="s">
        <v>705</v>
      </c>
      <c r="C26" s="424" t="s">
        <v>190</v>
      </c>
      <c r="D26" s="243" t="s">
        <v>191</v>
      </c>
      <c r="E26" s="243" t="s">
        <v>192</v>
      </c>
      <c r="F26" s="243" t="s">
        <v>193</v>
      </c>
      <c r="G26" s="7" t="s">
        <v>150</v>
      </c>
      <c r="H26" s="243" t="s">
        <v>277</v>
      </c>
      <c r="I26" s="7" t="s">
        <v>293</v>
      </c>
      <c r="J26" s="243" t="s">
        <v>194</v>
      </c>
      <c r="K26" s="243" t="s">
        <v>195</v>
      </c>
      <c r="L26" s="243" t="s">
        <v>200</v>
      </c>
      <c r="M26" s="243" t="s">
        <v>201</v>
      </c>
      <c r="N26" s="7" t="s">
        <v>1226</v>
      </c>
      <c r="O26" s="355" t="s">
        <v>1226</v>
      </c>
      <c r="P26" s="243"/>
      <c r="Q26" s="243"/>
      <c r="R26" s="118" t="s">
        <v>336</v>
      </c>
      <c r="S26" s="118" t="s">
        <v>16</v>
      </c>
      <c r="T26" s="7" t="s">
        <v>17</v>
      </c>
      <c r="U26" s="118" t="s">
        <v>258</v>
      </c>
      <c r="V26" s="118" t="s">
        <v>257</v>
      </c>
      <c r="W26" s="118" t="s">
        <v>20</v>
      </c>
      <c r="X26" s="23">
        <v>0.55000000000000004</v>
      </c>
      <c r="Y26" s="23">
        <v>0.55000000000000004</v>
      </c>
      <c r="Z26" s="23">
        <v>0.55000000000000004</v>
      </c>
      <c r="AA26" s="23">
        <v>0.55000000000000004</v>
      </c>
      <c r="AB26" s="734">
        <v>0.39</v>
      </c>
      <c r="AC26" s="734"/>
      <c r="AD26" s="734"/>
      <c r="AE26" s="734">
        <v>0.53</v>
      </c>
      <c r="AF26" s="734"/>
      <c r="AG26" s="734"/>
      <c r="AH26" s="734"/>
      <c r="AI26" s="734"/>
      <c r="AJ26" s="734"/>
      <c r="AK26" s="734"/>
      <c r="AL26" s="734"/>
      <c r="AM26" s="734"/>
      <c r="AN26" s="430"/>
      <c r="AO26" s="85">
        <f>AB26/X26</f>
        <v>0.70909090909090911</v>
      </c>
      <c r="AP26" s="85">
        <f>AE26/Y26</f>
        <v>0.96363636363636362</v>
      </c>
      <c r="AQ26" s="86">
        <f>AH26/Z26</f>
        <v>0</v>
      </c>
      <c r="AR26" s="85">
        <f>AK26/AA26</f>
        <v>0</v>
      </c>
      <c r="AS26" s="558" t="str">
        <f t="shared" si="4"/>
        <v/>
      </c>
      <c r="AT26" s="83" t="str">
        <f>IF(AO26="","NO APLICA",IF(AO26&lt;40%,"CRÍTICO",IF(AO26&lt;60%,"BAJO",IF(AO26&lt;70%,"MEDIO",IF(AO26&lt;80%,"SATISFACTORIO",IF(AO26&gt;=80%,"SOBRESALIENTE",IF(AO26="","NO APLICA","")))))))</f>
        <v>SATISFACTORIO</v>
      </c>
      <c r="AU26" s="83" t="str">
        <f>IF(AP26&lt;40%,"CRÍTICO",IF(AP26&lt;60%,"BAJO",IF(AP26&lt;70%,"MEDIO",IF(AP26&lt;80%,"SATISFACTORIO",IF(AP26&gt;=80%,"SOBRESALIENTE","NO APLICA")))))</f>
        <v>SOBRESALIENTE</v>
      </c>
      <c r="AV26" s="83" t="str">
        <f>IF(AQ26="","NO APLICA",IF(AQ26&lt;40%,"CRÍTICO",IF(AQ26&lt;60%,"BAJO",IF(AQ26&lt;70%,"MEDIO",IF(AQ26&lt;80%,"SATISFACTORIO",IF(AQ26&gt;=80%,"SOBRESALIENTE",IF(AQ26="","NO APLICA","")))))))</f>
        <v>CRÍTICO</v>
      </c>
      <c r="AW26" s="83" t="str">
        <f>IF(AR26&lt;40%,"CRÍTICO",IF(AR26&lt;60%,"BAJO",IF(AR26&lt;70%,"MEDIO",IF(AR26&lt;80%,"SATISFACTORIO",IF(AR26&gt;=80%,"SOBRESALIENTE","NO APLICA")))))</f>
        <v>CRÍTICO</v>
      </c>
      <c r="AX26" s="416" t="s">
        <v>1220</v>
      </c>
      <c r="AY26" s="416"/>
      <c r="AZ26" s="672"/>
    </row>
    <row r="27" spans="1:52" s="670" customFormat="1" ht="14" hidden="1" x14ac:dyDescent="0.15">
      <c r="A27" s="670">
        <f t="shared" si="7"/>
        <v>26</v>
      </c>
      <c r="B27" s="424"/>
      <c r="C27" s="424"/>
      <c r="D27" s="243"/>
      <c r="E27" s="243"/>
      <c r="F27" s="243"/>
      <c r="G27" s="7" t="s">
        <v>150</v>
      </c>
      <c r="H27" s="243" t="s">
        <v>277</v>
      </c>
      <c r="I27" s="7" t="s">
        <v>293</v>
      </c>
      <c r="J27" s="243" t="s">
        <v>194</v>
      </c>
      <c r="K27" s="243" t="s">
        <v>1498</v>
      </c>
      <c r="L27" s="243" t="s">
        <v>1499</v>
      </c>
      <c r="M27" s="243" t="s">
        <v>1500</v>
      </c>
      <c r="N27" s="7" t="s">
        <v>141</v>
      </c>
      <c r="O27" s="355" t="s">
        <v>141</v>
      </c>
      <c r="P27" s="243" t="s">
        <v>1227</v>
      </c>
      <c r="Q27" s="243"/>
      <c r="R27" s="118" t="s">
        <v>336</v>
      </c>
      <c r="S27" s="118" t="s">
        <v>41</v>
      </c>
      <c r="T27" s="7" t="s">
        <v>253</v>
      </c>
      <c r="U27" s="118" t="s">
        <v>1501</v>
      </c>
      <c r="V27" s="118" t="s">
        <v>1502</v>
      </c>
      <c r="W27" s="118" t="s">
        <v>46</v>
      </c>
      <c r="X27" s="23"/>
      <c r="Y27" s="23"/>
      <c r="Z27" s="23"/>
      <c r="AA27" s="23"/>
      <c r="AB27" s="671"/>
      <c r="AC27" s="671"/>
      <c r="AD27" s="671"/>
      <c r="AE27" s="671"/>
      <c r="AF27" s="671"/>
      <c r="AG27" s="671"/>
      <c r="AH27" s="671"/>
      <c r="AI27" s="671"/>
      <c r="AJ27" s="671"/>
      <c r="AK27" s="671"/>
      <c r="AL27" s="671"/>
      <c r="AM27" s="671"/>
      <c r="AN27" s="671"/>
      <c r="AO27" s="85"/>
      <c r="AP27" s="85"/>
      <c r="AQ27" s="86"/>
      <c r="AR27" s="85"/>
      <c r="AS27" s="669"/>
      <c r="AT27" s="83"/>
      <c r="AU27" s="83"/>
      <c r="AV27" s="83"/>
      <c r="AW27" s="83"/>
      <c r="AX27" s="672" t="s">
        <v>1220</v>
      </c>
      <c r="AY27" s="68" t="s">
        <v>1503</v>
      </c>
      <c r="AZ27" s="674" t="s">
        <v>1505</v>
      </c>
    </row>
    <row r="28" spans="1:52" s="670" customFormat="1" ht="14" hidden="1" x14ac:dyDescent="0.15">
      <c r="A28" s="670">
        <f t="shared" si="7"/>
        <v>27</v>
      </c>
      <c r="B28" s="424"/>
      <c r="C28" s="424"/>
      <c r="D28" s="243"/>
      <c r="E28" s="243"/>
      <c r="F28" s="243"/>
      <c r="G28" s="7" t="s">
        <v>150</v>
      </c>
      <c r="H28" s="243" t="s">
        <v>277</v>
      </c>
      <c r="I28" s="7" t="s">
        <v>293</v>
      </c>
      <c r="J28" s="243" t="s">
        <v>194</v>
      </c>
      <c r="K28" s="243" t="s">
        <v>1506</v>
      </c>
      <c r="L28" s="243" t="s">
        <v>1507</v>
      </c>
      <c r="M28" s="243" t="s">
        <v>1508</v>
      </c>
      <c r="N28" s="7" t="s">
        <v>141</v>
      </c>
      <c r="O28" s="355" t="s">
        <v>141</v>
      </c>
      <c r="P28" s="243" t="s">
        <v>1227</v>
      </c>
      <c r="Q28" s="243"/>
      <c r="R28" s="118" t="s">
        <v>336</v>
      </c>
      <c r="S28" s="118" t="s">
        <v>41</v>
      </c>
      <c r="T28" s="7" t="s">
        <v>17</v>
      </c>
      <c r="U28" s="118" t="s">
        <v>1509</v>
      </c>
      <c r="V28" s="118" t="s">
        <v>1510</v>
      </c>
      <c r="W28" s="118" t="s">
        <v>20</v>
      </c>
      <c r="X28" s="23"/>
      <c r="Y28" s="23"/>
      <c r="Z28" s="23"/>
      <c r="AA28" s="23"/>
      <c r="AB28" s="671"/>
      <c r="AC28" s="671"/>
      <c r="AD28" s="671"/>
      <c r="AE28" s="671"/>
      <c r="AF28" s="671"/>
      <c r="AG28" s="671"/>
      <c r="AH28" s="671"/>
      <c r="AI28" s="671"/>
      <c r="AJ28" s="671"/>
      <c r="AK28" s="671"/>
      <c r="AL28" s="671"/>
      <c r="AM28" s="671"/>
      <c r="AN28" s="671"/>
      <c r="AO28" s="85"/>
      <c r="AP28" s="85"/>
      <c r="AQ28" s="86"/>
      <c r="AR28" s="85"/>
      <c r="AS28" s="669"/>
      <c r="AT28" s="83"/>
      <c r="AU28" s="83"/>
      <c r="AV28" s="83"/>
      <c r="AW28" s="83"/>
      <c r="AX28" s="672" t="s">
        <v>1220</v>
      </c>
      <c r="AY28" s="68" t="s">
        <v>1503</v>
      </c>
      <c r="AZ28" s="674" t="s">
        <v>1505</v>
      </c>
    </row>
    <row r="29" spans="1:52" s="218" customFormat="1" ht="14" hidden="1" x14ac:dyDescent="0.15">
      <c r="A29" s="670">
        <f t="shared" si="7"/>
        <v>28</v>
      </c>
      <c r="B29" s="202" t="s">
        <v>705</v>
      </c>
      <c r="C29" s="202" t="s">
        <v>289</v>
      </c>
      <c r="D29" s="202" t="s">
        <v>291</v>
      </c>
      <c r="E29" s="202" t="s">
        <v>202</v>
      </c>
      <c r="F29" s="222" t="s">
        <v>203</v>
      </c>
      <c r="G29" s="222" t="s">
        <v>278</v>
      </c>
      <c r="H29" s="222" t="s">
        <v>279</v>
      </c>
      <c r="I29" s="132" t="s">
        <v>161</v>
      </c>
      <c r="J29" s="222" t="s">
        <v>194</v>
      </c>
      <c r="K29" s="222" t="s">
        <v>224</v>
      </c>
      <c r="L29" s="254" t="s">
        <v>204</v>
      </c>
      <c r="M29" s="222" t="s">
        <v>205</v>
      </c>
      <c r="N29" s="132" t="s">
        <v>1226</v>
      </c>
      <c r="O29" s="222" t="s">
        <v>1226</v>
      </c>
      <c r="P29" s="222"/>
      <c r="Q29" s="222"/>
      <c r="R29" s="133" t="s">
        <v>334</v>
      </c>
      <c r="S29" s="133" t="s">
        <v>41</v>
      </c>
      <c r="T29" s="132" t="s">
        <v>17</v>
      </c>
      <c r="U29" s="133" t="s">
        <v>259</v>
      </c>
      <c r="V29" s="133" t="s">
        <v>65</v>
      </c>
      <c r="W29" s="133" t="s">
        <v>255</v>
      </c>
      <c r="X29" s="190">
        <v>-0.05</v>
      </c>
      <c r="Y29" s="190">
        <v>-0.05</v>
      </c>
      <c r="Z29" s="190">
        <v>-0.05</v>
      </c>
      <c r="AA29" s="190">
        <v>-0.05</v>
      </c>
      <c r="AB29" s="206">
        <v>-0.05</v>
      </c>
      <c r="AC29" s="206">
        <v>-0.05</v>
      </c>
      <c r="AD29" s="206">
        <v>-0.05</v>
      </c>
      <c r="AE29" s="206">
        <v>0</v>
      </c>
      <c r="AF29" s="410">
        <v>0</v>
      </c>
      <c r="AG29" s="410">
        <v>0</v>
      </c>
      <c r="AH29" s="206"/>
      <c r="AI29" s="206"/>
      <c r="AJ29" s="206"/>
      <c r="AK29" s="206"/>
      <c r="AL29" s="206"/>
      <c r="AM29" s="206"/>
      <c r="AN29" s="393"/>
      <c r="AO29" s="137">
        <f>AD29/X29</f>
        <v>1</v>
      </c>
      <c r="AP29" s="137">
        <f>IF(AG29&lt;=0%,100%,0%)</f>
        <v>1</v>
      </c>
      <c r="AQ29" s="162">
        <f t="shared" ref="AQ29:AQ36" si="10">AJ29/Z29</f>
        <v>0</v>
      </c>
      <c r="AR29" s="137">
        <f t="shared" ref="AR29:AR36" si="11">AM29/AA29</f>
        <v>0</v>
      </c>
      <c r="AS29" s="558" t="str">
        <f t="shared" si="4"/>
        <v/>
      </c>
      <c r="AT29" s="138" t="str">
        <f t="shared" si="5"/>
        <v>SOBRESALIENTE</v>
      </c>
      <c r="AU29" s="138" t="str">
        <f t="shared" si="6"/>
        <v>SOBRESALIENTE</v>
      </c>
      <c r="AV29" s="138" t="str">
        <f t="shared" si="2"/>
        <v>CRÍTICO</v>
      </c>
      <c r="AW29" s="138" t="str">
        <f t="shared" si="3"/>
        <v>CRÍTICO</v>
      </c>
      <c r="AX29" s="250" t="s">
        <v>1219</v>
      </c>
      <c r="AY29" s="250"/>
      <c r="AZ29" s="250"/>
    </row>
    <row r="30" spans="1:52" ht="14" hidden="1" x14ac:dyDescent="0.15">
      <c r="A30" s="670">
        <f t="shared" si="7"/>
        <v>29</v>
      </c>
      <c r="B30" s="202" t="s">
        <v>705</v>
      </c>
      <c r="C30" s="202" t="s">
        <v>289</v>
      </c>
      <c r="D30" s="202" t="s">
        <v>291</v>
      </c>
      <c r="E30" s="202" t="s">
        <v>202</v>
      </c>
      <c r="F30" s="222" t="s">
        <v>206</v>
      </c>
      <c r="G30" s="222" t="s">
        <v>278</v>
      </c>
      <c r="H30" s="222" t="s">
        <v>279</v>
      </c>
      <c r="I30" s="132" t="s">
        <v>161</v>
      </c>
      <c r="J30" s="222" t="s">
        <v>194</v>
      </c>
      <c r="K30" s="222" t="s">
        <v>224</v>
      </c>
      <c r="L30" s="254" t="s">
        <v>207</v>
      </c>
      <c r="M30" s="132" t="s">
        <v>208</v>
      </c>
      <c r="N30" s="132" t="s">
        <v>1226</v>
      </c>
      <c r="O30" s="132" t="s">
        <v>1226</v>
      </c>
      <c r="P30" s="132"/>
      <c r="Q30" s="132"/>
      <c r="R30" s="133" t="s">
        <v>334</v>
      </c>
      <c r="S30" s="133" t="s">
        <v>19</v>
      </c>
      <c r="T30" s="133" t="s">
        <v>299</v>
      </c>
      <c r="U30" s="133" t="s">
        <v>260</v>
      </c>
      <c r="V30" s="133" t="s">
        <v>257</v>
      </c>
      <c r="W30" s="133" t="s">
        <v>255</v>
      </c>
      <c r="X30" s="134">
        <v>14</v>
      </c>
      <c r="Y30" s="134">
        <v>14</v>
      </c>
      <c r="Z30" s="134">
        <v>14</v>
      </c>
      <c r="AA30" s="134">
        <v>14</v>
      </c>
      <c r="AB30" s="135">
        <v>12</v>
      </c>
      <c r="AC30" s="135">
        <v>9</v>
      </c>
      <c r="AD30" s="135">
        <v>7</v>
      </c>
      <c r="AE30" s="135">
        <v>6.3</v>
      </c>
      <c r="AF30" s="135">
        <v>6.1</v>
      </c>
      <c r="AG30" s="135">
        <v>9</v>
      </c>
      <c r="AH30" s="135"/>
      <c r="AI30" s="136"/>
      <c r="AJ30" s="136"/>
      <c r="AK30" s="136"/>
      <c r="AL30" s="136"/>
      <c r="AM30" s="136"/>
      <c r="AN30" s="392"/>
      <c r="AO30" s="137">
        <v>1.41</v>
      </c>
      <c r="AP30" s="137">
        <v>1.43</v>
      </c>
      <c r="AQ30" s="162">
        <f t="shared" si="10"/>
        <v>0</v>
      </c>
      <c r="AR30" s="137">
        <f t="shared" si="11"/>
        <v>0</v>
      </c>
      <c r="AS30" s="558" t="str">
        <f t="shared" si="4"/>
        <v>POSITIVA</v>
      </c>
      <c r="AT30" s="138" t="str">
        <f t="shared" si="5"/>
        <v>SOBRESALIENTE</v>
      </c>
      <c r="AU30" s="138" t="str">
        <f t="shared" si="6"/>
        <v>SOBRESALIENTE</v>
      </c>
      <c r="AV30" s="138" t="str">
        <f t="shared" si="2"/>
        <v>CRÍTICO</v>
      </c>
      <c r="AW30" s="138" t="str">
        <f t="shared" si="3"/>
        <v>CRÍTICO</v>
      </c>
      <c r="AX30" s="250" t="s">
        <v>1219</v>
      </c>
      <c r="AY30" s="250"/>
      <c r="AZ30" s="250"/>
    </row>
    <row r="31" spans="1:52" ht="14" hidden="1" x14ac:dyDescent="0.15">
      <c r="A31" s="670">
        <f t="shared" si="7"/>
        <v>30</v>
      </c>
      <c r="B31" s="202" t="s">
        <v>705</v>
      </c>
      <c r="C31" s="202" t="s">
        <v>289</v>
      </c>
      <c r="D31" s="202" t="s">
        <v>291</v>
      </c>
      <c r="E31" s="222" t="s">
        <v>209</v>
      </c>
      <c r="F31" s="222" t="s">
        <v>210</v>
      </c>
      <c r="G31" s="132" t="s">
        <v>151</v>
      </c>
      <c r="H31" s="222" t="s">
        <v>280</v>
      </c>
      <c r="I31" s="132" t="s">
        <v>281</v>
      </c>
      <c r="J31" s="222" t="s">
        <v>211</v>
      </c>
      <c r="K31" s="222" t="s">
        <v>212</v>
      </c>
      <c r="L31" s="222" t="s">
        <v>213</v>
      </c>
      <c r="M31" s="132" t="s">
        <v>214</v>
      </c>
      <c r="N31" s="132" t="s">
        <v>1226</v>
      </c>
      <c r="O31" s="132" t="s">
        <v>1228</v>
      </c>
      <c r="P31" s="132"/>
      <c r="Q31" s="132"/>
      <c r="R31" s="133" t="s">
        <v>335</v>
      </c>
      <c r="S31" s="133" t="s">
        <v>16</v>
      </c>
      <c r="T31" s="132" t="s">
        <v>17</v>
      </c>
      <c r="U31" s="133" t="s">
        <v>261</v>
      </c>
      <c r="V31" s="133" t="s">
        <v>18</v>
      </c>
      <c r="W31" s="133" t="s">
        <v>255</v>
      </c>
      <c r="X31" s="223">
        <v>0.98</v>
      </c>
      <c r="Y31" s="223">
        <v>0.98</v>
      </c>
      <c r="Z31" s="223">
        <v>0.98</v>
      </c>
      <c r="AA31" s="223">
        <v>0.98</v>
      </c>
      <c r="AB31" s="209">
        <v>0.95299999999999996</v>
      </c>
      <c r="AC31" s="191">
        <v>0.879</v>
      </c>
      <c r="AD31" s="209">
        <v>0.86899999999999999</v>
      </c>
      <c r="AE31" s="209">
        <v>0.82996207332490524</v>
      </c>
      <c r="AF31" s="209">
        <v>0.86800541516245489</v>
      </c>
      <c r="AG31" s="209"/>
      <c r="AH31" s="209"/>
      <c r="AI31" s="209"/>
      <c r="AJ31" s="209"/>
      <c r="AK31" s="209"/>
      <c r="AL31" s="209"/>
      <c r="AM31" s="209"/>
      <c r="AN31" s="391"/>
      <c r="AO31" s="137">
        <v>0.9</v>
      </c>
      <c r="AP31" s="137"/>
      <c r="AQ31" s="162">
        <f t="shared" si="10"/>
        <v>0</v>
      </c>
      <c r="AR31" s="137">
        <f t="shared" si="11"/>
        <v>0</v>
      </c>
      <c r="AS31" s="558" t="str">
        <f t="shared" si="4"/>
        <v/>
      </c>
      <c r="AT31" s="138" t="str">
        <f t="shared" si="5"/>
        <v>SOBRESALIENTE</v>
      </c>
      <c r="AU31" s="138" t="str">
        <f t="shared" si="5"/>
        <v>NO APLICA</v>
      </c>
      <c r="AV31" s="138" t="str">
        <f t="shared" si="2"/>
        <v>CRÍTICO</v>
      </c>
      <c r="AW31" s="138" t="str">
        <f t="shared" si="3"/>
        <v>CRÍTICO</v>
      </c>
      <c r="AX31" s="250" t="s">
        <v>1221</v>
      </c>
      <c r="AY31" s="250"/>
      <c r="AZ31" s="250"/>
    </row>
    <row r="32" spans="1:52" ht="14" hidden="1" x14ac:dyDescent="0.15">
      <c r="A32" s="670">
        <f t="shared" si="7"/>
        <v>31</v>
      </c>
      <c r="B32" s="202" t="s">
        <v>705</v>
      </c>
      <c r="C32" s="202" t="s">
        <v>289</v>
      </c>
      <c r="D32" s="202" t="s">
        <v>291</v>
      </c>
      <c r="E32" s="222" t="s">
        <v>209</v>
      </c>
      <c r="F32" s="222" t="s">
        <v>210</v>
      </c>
      <c r="G32" s="132" t="s">
        <v>151</v>
      </c>
      <c r="H32" s="222" t="s">
        <v>280</v>
      </c>
      <c r="I32" s="132" t="s">
        <v>281</v>
      </c>
      <c r="J32" s="222" t="s">
        <v>211</v>
      </c>
      <c r="K32" s="222" t="s">
        <v>212</v>
      </c>
      <c r="L32" s="222" t="s">
        <v>215</v>
      </c>
      <c r="M32" s="132" t="s">
        <v>216</v>
      </c>
      <c r="N32" s="132" t="s">
        <v>1226</v>
      </c>
      <c r="O32" s="132" t="s">
        <v>1228</v>
      </c>
      <c r="P32" s="132"/>
      <c r="Q32" s="132"/>
      <c r="R32" s="133" t="s">
        <v>335</v>
      </c>
      <c r="S32" s="133" t="s">
        <v>19</v>
      </c>
      <c r="T32" s="132" t="s">
        <v>17</v>
      </c>
      <c r="U32" s="133" t="s">
        <v>262</v>
      </c>
      <c r="V32" s="133" t="s">
        <v>18</v>
      </c>
      <c r="W32" s="133" t="s">
        <v>255</v>
      </c>
      <c r="X32" s="224">
        <v>0.86</v>
      </c>
      <c r="Y32" s="224">
        <v>0.86</v>
      </c>
      <c r="Z32" s="224">
        <v>0.86</v>
      </c>
      <c r="AA32" s="224">
        <v>0.86</v>
      </c>
      <c r="AB32" s="209">
        <v>0.78100000000000003</v>
      </c>
      <c r="AC32" s="209">
        <v>0.81799999999999995</v>
      </c>
      <c r="AD32" s="209">
        <v>0.84299999999999997</v>
      </c>
      <c r="AE32" s="412">
        <f>IF(AC32="","",AC32/AD32)</f>
        <v>0.97034400948991695</v>
      </c>
      <c r="AF32" s="209">
        <v>0.84871328307772287</v>
      </c>
      <c r="AG32" s="209"/>
      <c r="AH32" s="209"/>
      <c r="AI32" s="209"/>
      <c r="AJ32" s="209"/>
      <c r="AK32" s="209"/>
      <c r="AL32" s="209"/>
      <c r="AM32" s="209"/>
      <c r="AN32" s="391"/>
      <c r="AO32" s="137">
        <v>0.96</v>
      </c>
      <c r="AP32" s="137"/>
      <c r="AQ32" s="162">
        <f t="shared" si="10"/>
        <v>0</v>
      </c>
      <c r="AR32" s="137">
        <f t="shared" si="11"/>
        <v>0</v>
      </c>
      <c r="AS32" s="558" t="str">
        <f t="shared" si="4"/>
        <v/>
      </c>
      <c r="AT32" s="138" t="str">
        <f t="shared" si="5"/>
        <v>SOBRESALIENTE</v>
      </c>
      <c r="AU32" s="138" t="str">
        <f t="shared" si="5"/>
        <v>NO APLICA</v>
      </c>
      <c r="AV32" s="138" t="str">
        <f t="shared" si="2"/>
        <v>CRÍTICO</v>
      </c>
      <c r="AW32" s="138" t="str">
        <f t="shared" si="3"/>
        <v>CRÍTICO</v>
      </c>
      <c r="AX32" s="250" t="s">
        <v>1221</v>
      </c>
      <c r="AY32" s="250"/>
      <c r="AZ32" s="250"/>
    </row>
    <row r="33" spans="1:52" ht="14" hidden="1" x14ac:dyDescent="0.15">
      <c r="A33" s="670">
        <f t="shared" si="7"/>
        <v>32</v>
      </c>
      <c r="B33" s="202" t="s">
        <v>705</v>
      </c>
      <c r="C33" s="202" t="s">
        <v>289</v>
      </c>
      <c r="D33" s="202" t="s">
        <v>291</v>
      </c>
      <c r="E33" s="222" t="s">
        <v>209</v>
      </c>
      <c r="F33" s="222" t="s">
        <v>210</v>
      </c>
      <c r="G33" s="132" t="s">
        <v>151</v>
      </c>
      <c r="H33" s="222" t="s">
        <v>280</v>
      </c>
      <c r="I33" s="132" t="s">
        <v>281</v>
      </c>
      <c r="J33" s="222" t="s">
        <v>211</v>
      </c>
      <c r="K33" s="222" t="s">
        <v>212</v>
      </c>
      <c r="L33" s="222" t="s">
        <v>217</v>
      </c>
      <c r="M33" s="132" t="s">
        <v>218</v>
      </c>
      <c r="N33" s="132" t="s">
        <v>1226</v>
      </c>
      <c r="O33" s="132" t="s">
        <v>1228</v>
      </c>
      <c r="P33" s="132"/>
      <c r="Q33" s="132"/>
      <c r="R33" s="133" t="s">
        <v>335</v>
      </c>
      <c r="S33" s="133" t="s">
        <v>19</v>
      </c>
      <c r="T33" s="132" t="s">
        <v>17</v>
      </c>
      <c r="U33" s="133" t="s">
        <v>263</v>
      </c>
      <c r="V33" s="133" t="s">
        <v>18</v>
      </c>
      <c r="W33" s="133" t="s">
        <v>255</v>
      </c>
      <c r="X33" s="224">
        <v>0.85</v>
      </c>
      <c r="Y33" s="224">
        <v>0.86</v>
      </c>
      <c r="Z33" s="224">
        <v>0.86</v>
      </c>
      <c r="AA33" s="224">
        <v>0.86</v>
      </c>
      <c r="AB33" s="209">
        <v>0.74399999999999999</v>
      </c>
      <c r="AC33" s="209">
        <v>0.71899999999999997</v>
      </c>
      <c r="AD33" s="209">
        <v>0.73199999999999998</v>
      </c>
      <c r="AE33" s="209">
        <v>0.83</v>
      </c>
      <c r="AF33" s="209">
        <v>0.86</v>
      </c>
      <c r="AG33" s="209"/>
      <c r="AH33" s="209"/>
      <c r="AI33" s="209"/>
      <c r="AJ33" s="209"/>
      <c r="AK33" s="209"/>
      <c r="AL33" s="209"/>
      <c r="AM33" s="209"/>
      <c r="AN33" s="391"/>
      <c r="AO33" s="137">
        <f>AD33/X33</f>
        <v>0.86117647058823532</v>
      </c>
      <c r="AP33" s="137"/>
      <c r="AQ33" s="162">
        <f t="shared" si="10"/>
        <v>0</v>
      </c>
      <c r="AR33" s="137">
        <f t="shared" si="11"/>
        <v>0</v>
      </c>
      <c r="AS33" s="558" t="str">
        <f t="shared" si="4"/>
        <v/>
      </c>
      <c r="AT33" s="138" t="str">
        <f t="shared" si="5"/>
        <v>SOBRESALIENTE</v>
      </c>
      <c r="AU33" s="138" t="str">
        <f t="shared" si="5"/>
        <v>NO APLICA</v>
      </c>
      <c r="AV33" s="138" t="str">
        <f t="shared" si="2"/>
        <v>CRÍTICO</v>
      </c>
      <c r="AW33" s="138" t="str">
        <f t="shared" si="3"/>
        <v>CRÍTICO</v>
      </c>
      <c r="AX33" s="250" t="s">
        <v>1221</v>
      </c>
      <c r="AY33" s="250"/>
      <c r="AZ33" s="250"/>
    </row>
    <row r="34" spans="1:52" ht="14" hidden="1" x14ac:dyDescent="0.15">
      <c r="A34" s="670">
        <f t="shared" si="7"/>
        <v>33</v>
      </c>
      <c r="B34" s="202" t="s">
        <v>705</v>
      </c>
      <c r="C34" s="202" t="s">
        <v>289</v>
      </c>
      <c r="D34" s="202" t="s">
        <v>291</v>
      </c>
      <c r="E34" s="222" t="s">
        <v>209</v>
      </c>
      <c r="F34" s="222" t="s">
        <v>210</v>
      </c>
      <c r="G34" s="132" t="s">
        <v>151</v>
      </c>
      <c r="H34" s="222" t="s">
        <v>280</v>
      </c>
      <c r="I34" s="132" t="s">
        <v>281</v>
      </c>
      <c r="J34" s="222" t="s">
        <v>211</v>
      </c>
      <c r="K34" s="222" t="s">
        <v>212</v>
      </c>
      <c r="L34" s="254" t="s">
        <v>1396</v>
      </c>
      <c r="M34" s="132" t="s">
        <v>1399</v>
      </c>
      <c r="N34" s="132" t="s">
        <v>1227</v>
      </c>
      <c r="O34" s="355" t="s">
        <v>1226</v>
      </c>
      <c r="P34" s="132"/>
      <c r="Q34" s="132"/>
      <c r="R34" s="133" t="s">
        <v>335</v>
      </c>
      <c r="S34" s="133" t="s">
        <v>16</v>
      </c>
      <c r="T34" s="132" t="s">
        <v>17</v>
      </c>
      <c r="U34" s="133" t="s">
        <v>1400</v>
      </c>
      <c r="V34" s="133" t="s">
        <v>18</v>
      </c>
      <c r="W34" s="133" t="s">
        <v>255</v>
      </c>
      <c r="X34" s="223">
        <v>0.98</v>
      </c>
      <c r="Y34" s="223">
        <v>0.94</v>
      </c>
      <c r="Z34" s="223">
        <v>0.94</v>
      </c>
      <c r="AA34" s="223">
        <v>0.94</v>
      </c>
      <c r="AB34" s="403"/>
      <c r="AC34" s="408"/>
      <c r="AD34" s="403"/>
      <c r="AE34" s="403"/>
      <c r="AF34" s="403"/>
      <c r="AG34" s="403">
        <v>0.87</v>
      </c>
      <c r="AH34" s="403"/>
      <c r="AI34" s="403"/>
      <c r="AJ34" s="403"/>
      <c r="AK34" s="403"/>
      <c r="AL34" s="403"/>
      <c r="AM34" s="403"/>
      <c r="AN34" s="403"/>
      <c r="AO34" s="137"/>
      <c r="AP34" s="137">
        <f>AG34/Y34</f>
        <v>0.92553191489361708</v>
      </c>
      <c r="AQ34" s="162">
        <f t="shared" si="10"/>
        <v>0</v>
      </c>
      <c r="AR34" s="137">
        <f t="shared" si="11"/>
        <v>0</v>
      </c>
      <c r="AS34" s="558" t="str">
        <f t="shared" si="4"/>
        <v/>
      </c>
      <c r="AT34" s="138" t="str">
        <f t="shared" si="5"/>
        <v>NO APLICA</v>
      </c>
      <c r="AU34" s="138" t="str">
        <f t="shared" si="5"/>
        <v>SOBRESALIENTE</v>
      </c>
      <c r="AV34" s="138" t="str">
        <f>IF(AQ34="","NO APLICA",IF(AQ34&lt;40%,"CRÍTICO",IF(AQ34&lt;60%,"BAJO",IF(AQ34&lt;70%,"MEDIO",IF(AQ34&lt;80%,"SATISFACTORIO",IF(AQ34&gt;=80%,"SOBRESALIENTE",IF(AQ34="","NO APLICA","")))))))</f>
        <v>CRÍTICO</v>
      </c>
      <c r="AW34" s="138" t="str">
        <f>IF(AR34&lt;40%,"CRÍTICO",IF(AR34&lt;60%,"BAJO",IF(AR34&lt;70%,"MEDIO",IF(AR34&lt;80%,"SATISFACTORIO",IF(AR34&gt;=80%,"SOBRESALIENTE","NO APLICA")))))</f>
        <v>CRÍTICO</v>
      </c>
      <c r="AX34" s="250" t="s">
        <v>1221</v>
      </c>
      <c r="AY34" s="250"/>
      <c r="AZ34" s="250"/>
    </row>
    <row r="35" spans="1:52" ht="14" hidden="1" x14ac:dyDescent="0.15">
      <c r="A35" s="670">
        <f t="shared" si="7"/>
        <v>34</v>
      </c>
      <c r="B35" s="202" t="s">
        <v>705</v>
      </c>
      <c r="C35" s="202" t="s">
        <v>289</v>
      </c>
      <c r="D35" s="202" t="s">
        <v>291</v>
      </c>
      <c r="E35" s="222" t="s">
        <v>209</v>
      </c>
      <c r="F35" s="222" t="s">
        <v>210</v>
      </c>
      <c r="G35" s="132" t="s">
        <v>151</v>
      </c>
      <c r="H35" s="222" t="s">
        <v>280</v>
      </c>
      <c r="I35" s="132" t="s">
        <v>281</v>
      </c>
      <c r="J35" s="222" t="s">
        <v>211</v>
      </c>
      <c r="K35" s="222" t="s">
        <v>212</v>
      </c>
      <c r="L35" s="254" t="s">
        <v>1397</v>
      </c>
      <c r="M35" s="132" t="s">
        <v>1401</v>
      </c>
      <c r="N35" s="132" t="s">
        <v>1227</v>
      </c>
      <c r="O35" s="355" t="s">
        <v>1226</v>
      </c>
      <c r="P35" s="132"/>
      <c r="Q35" s="132"/>
      <c r="R35" s="133" t="s">
        <v>335</v>
      </c>
      <c r="S35" s="133" t="s">
        <v>19</v>
      </c>
      <c r="T35" s="132" t="s">
        <v>17</v>
      </c>
      <c r="U35" s="133" t="s">
        <v>1402</v>
      </c>
      <c r="V35" s="133" t="s">
        <v>18</v>
      </c>
      <c r="W35" s="133" t="s">
        <v>255</v>
      </c>
      <c r="X35" s="224">
        <v>0.86</v>
      </c>
      <c r="Y35" s="224">
        <v>0.84</v>
      </c>
      <c r="Z35" s="224">
        <v>0.84</v>
      </c>
      <c r="AA35" s="224">
        <v>0.84</v>
      </c>
      <c r="AB35" s="403"/>
      <c r="AC35" s="403"/>
      <c r="AD35" s="403"/>
      <c r="AE35" s="403"/>
      <c r="AF35" s="403"/>
      <c r="AG35" s="403">
        <v>0.98099999999999998</v>
      </c>
      <c r="AH35" s="403"/>
      <c r="AI35" s="403"/>
      <c r="AJ35" s="403"/>
      <c r="AK35" s="403"/>
      <c r="AL35" s="403"/>
      <c r="AM35" s="403"/>
      <c r="AN35" s="403"/>
      <c r="AO35" s="137"/>
      <c r="AP35" s="137">
        <f>AG35/Y35</f>
        <v>1.1678571428571429</v>
      </c>
      <c r="AQ35" s="162">
        <f t="shared" si="10"/>
        <v>0</v>
      </c>
      <c r="AR35" s="137">
        <f t="shared" si="11"/>
        <v>0</v>
      </c>
      <c r="AS35" s="558" t="str">
        <f t="shared" si="4"/>
        <v>POSITIVA</v>
      </c>
      <c r="AT35" s="138" t="str">
        <f t="shared" si="5"/>
        <v>NO APLICA</v>
      </c>
      <c r="AU35" s="138" t="str">
        <f t="shared" si="5"/>
        <v>SOBRESALIENTE</v>
      </c>
      <c r="AV35" s="138" t="str">
        <f>IF(AQ35="","NO APLICA",IF(AQ35&lt;40%,"CRÍTICO",IF(AQ35&lt;60%,"BAJO",IF(AQ35&lt;70%,"MEDIO",IF(AQ35&lt;80%,"SATISFACTORIO",IF(AQ35&gt;=80%,"SOBRESALIENTE",IF(AQ35="","NO APLICA","")))))))</f>
        <v>CRÍTICO</v>
      </c>
      <c r="AW35" s="138" t="str">
        <f>IF(AR35&lt;40%,"CRÍTICO",IF(AR35&lt;60%,"BAJO",IF(AR35&lt;70%,"MEDIO",IF(AR35&lt;80%,"SATISFACTORIO",IF(AR35&gt;=80%,"SOBRESALIENTE","NO APLICA")))))</f>
        <v>CRÍTICO</v>
      </c>
      <c r="AX35" s="250" t="s">
        <v>1221</v>
      </c>
      <c r="AY35" s="250"/>
      <c r="AZ35" s="250"/>
    </row>
    <row r="36" spans="1:52" ht="14" hidden="1" x14ac:dyDescent="0.15">
      <c r="A36" s="670">
        <f t="shared" si="7"/>
        <v>35</v>
      </c>
      <c r="B36" s="202" t="s">
        <v>705</v>
      </c>
      <c r="C36" s="202" t="s">
        <v>289</v>
      </c>
      <c r="D36" s="202" t="s">
        <v>291</v>
      </c>
      <c r="E36" s="222" t="s">
        <v>209</v>
      </c>
      <c r="F36" s="222" t="s">
        <v>210</v>
      </c>
      <c r="G36" s="132" t="s">
        <v>151</v>
      </c>
      <c r="H36" s="222" t="s">
        <v>280</v>
      </c>
      <c r="I36" s="132" t="s">
        <v>281</v>
      </c>
      <c r="J36" s="222" t="s">
        <v>211</v>
      </c>
      <c r="K36" s="222" t="s">
        <v>212</v>
      </c>
      <c r="L36" s="254" t="s">
        <v>1398</v>
      </c>
      <c r="M36" s="132" t="s">
        <v>1403</v>
      </c>
      <c r="N36" s="132" t="s">
        <v>1227</v>
      </c>
      <c r="O36" s="355" t="s">
        <v>1226</v>
      </c>
      <c r="P36" s="132"/>
      <c r="Q36" s="132"/>
      <c r="R36" s="133" t="s">
        <v>335</v>
      </c>
      <c r="S36" s="133" t="s">
        <v>19</v>
      </c>
      <c r="T36" s="132" t="s">
        <v>17</v>
      </c>
      <c r="U36" s="133" t="s">
        <v>1404</v>
      </c>
      <c r="V36" s="133" t="s">
        <v>18</v>
      </c>
      <c r="W36" s="133" t="s">
        <v>255</v>
      </c>
      <c r="X36" s="224">
        <v>0.86</v>
      </c>
      <c r="Y36" s="224">
        <v>0.78</v>
      </c>
      <c r="Z36" s="224">
        <v>0.78</v>
      </c>
      <c r="AA36" s="224">
        <v>0.78</v>
      </c>
      <c r="AB36" s="403"/>
      <c r="AC36" s="403"/>
      <c r="AD36" s="403"/>
      <c r="AE36" s="403"/>
      <c r="AF36" s="403"/>
      <c r="AG36" s="403">
        <v>0.8</v>
      </c>
      <c r="AH36" s="403"/>
      <c r="AI36" s="403"/>
      <c r="AJ36" s="403"/>
      <c r="AK36" s="403"/>
      <c r="AL36" s="403"/>
      <c r="AM36" s="403"/>
      <c r="AN36" s="403"/>
      <c r="AO36" s="137"/>
      <c r="AP36" s="137">
        <f>AG36/Y36</f>
        <v>1.0256410256410258</v>
      </c>
      <c r="AQ36" s="162">
        <f t="shared" si="10"/>
        <v>0</v>
      </c>
      <c r="AR36" s="137">
        <f t="shared" si="11"/>
        <v>0</v>
      </c>
      <c r="AS36" s="558" t="str">
        <f t="shared" si="4"/>
        <v>POSITIVA</v>
      </c>
      <c r="AT36" s="138" t="str">
        <f t="shared" si="5"/>
        <v>NO APLICA</v>
      </c>
      <c r="AU36" s="138" t="str">
        <f t="shared" si="5"/>
        <v>SOBRESALIENTE</v>
      </c>
      <c r="AV36" s="138" t="str">
        <f>IF(AQ36="","NO APLICA",IF(AQ36&lt;40%,"CRÍTICO",IF(AQ36&lt;60%,"BAJO",IF(AQ36&lt;70%,"MEDIO",IF(AQ36&lt;80%,"SATISFACTORIO",IF(AQ36&gt;=80%,"SOBRESALIENTE",IF(AQ36="","NO APLICA","")))))))</f>
        <v>CRÍTICO</v>
      </c>
      <c r="AW36" s="138" t="str">
        <f>IF(AR36&lt;40%,"CRÍTICO",IF(AR36&lt;60%,"BAJO",IF(AR36&lt;70%,"MEDIO",IF(AR36&lt;80%,"SATISFACTORIO",IF(AR36&gt;=80%,"SOBRESALIENTE","NO APLICA")))))</f>
        <v>CRÍTICO</v>
      </c>
      <c r="AX36" s="250" t="s">
        <v>1221</v>
      </c>
      <c r="AY36" s="250"/>
      <c r="AZ36" s="250"/>
    </row>
    <row r="37" spans="1:52" ht="14" hidden="1" x14ac:dyDescent="0.15">
      <c r="A37" s="670">
        <f t="shared" si="7"/>
        <v>36</v>
      </c>
      <c r="B37" s="202" t="s">
        <v>705</v>
      </c>
      <c r="C37" s="202" t="s">
        <v>289</v>
      </c>
      <c r="D37" s="202" t="s">
        <v>291</v>
      </c>
      <c r="E37" s="202" t="s">
        <v>202</v>
      </c>
      <c r="F37" s="222" t="s">
        <v>210</v>
      </c>
      <c r="G37" s="132" t="s">
        <v>151</v>
      </c>
      <c r="H37" s="222" t="s">
        <v>282</v>
      </c>
      <c r="I37" s="132" t="s">
        <v>283</v>
      </c>
      <c r="J37" s="222" t="s">
        <v>194</v>
      </c>
      <c r="K37" s="222" t="s">
        <v>219</v>
      </c>
      <c r="L37" s="222" t="s">
        <v>220</v>
      </c>
      <c r="M37" s="132" t="s">
        <v>221</v>
      </c>
      <c r="N37" s="132" t="s">
        <v>1226</v>
      </c>
      <c r="O37" s="132" t="s">
        <v>1226</v>
      </c>
      <c r="P37" s="132"/>
      <c r="Q37" s="132"/>
      <c r="R37" s="133" t="s">
        <v>339</v>
      </c>
      <c r="S37" s="133" t="s">
        <v>16</v>
      </c>
      <c r="T37" s="132" t="s">
        <v>17</v>
      </c>
      <c r="U37" s="133" t="s">
        <v>264</v>
      </c>
      <c r="V37" s="133" t="s">
        <v>18</v>
      </c>
      <c r="W37" s="133" t="s">
        <v>20</v>
      </c>
      <c r="X37" s="139">
        <v>0.95</v>
      </c>
      <c r="Y37" s="139">
        <v>0.95</v>
      </c>
      <c r="Z37" s="139">
        <v>0.95</v>
      </c>
      <c r="AA37" s="139">
        <v>0.95</v>
      </c>
      <c r="AB37" s="715">
        <v>0.88</v>
      </c>
      <c r="AC37" s="715"/>
      <c r="AD37" s="715"/>
      <c r="AE37" s="715">
        <v>0.9</v>
      </c>
      <c r="AF37" s="715"/>
      <c r="AG37" s="715"/>
      <c r="AH37" s="726"/>
      <c r="AI37" s="726"/>
      <c r="AJ37" s="726"/>
      <c r="AK37" s="726"/>
      <c r="AL37" s="726"/>
      <c r="AM37" s="726"/>
      <c r="AN37" s="393"/>
      <c r="AO37" s="137">
        <f>AB37/X37</f>
        <v>0.9263157894736842</v>
      </c>
      <c r="AP37" s="137">
        <f>AE37/Y37</f>
        <v>0.94736842105263164</v>
      </c>
      <c r="AQ37" s="162">
        <f>AH37/Z37</f>
        <v>0</v>
      </c>
      <c r="AR37" s="137">
        <f>AK37/AA37</f>
        <v>0</v>
      </c>
      <c r="AS37" s="558" t="str">
        <f t="shared" si="4"/>
        <v/>
      </c>
      <c r="AT37" s="138" t="str">
        <f t="shared" si="5"/>
        <v>SOBRESALIENTE</v>
      </c>
      <c r="AU37" s="138" t="str">
        <f t="shared" si="6"/>
        <v>SOBRESALIENTE</v>
      </c>
      <c r="AV37" s="138" t="str">
        <f t="shared" si="2"/>
        <v>CRÍTICO</v>
      </c>
      <c r="AW37" s="138" t="str">
        <f t="shared" si="3"/>
        <v>CRÍTICO</v>
      </c>
      <c r="AX37" s="250" t="s">
        <v>1218</v>
      </c>
      <c r="AY37" s="250"/>
      <c r="AZ37" s="250"/>
    </row>
    <row r="38" spans="1:52" ht="14" hidden="1" x14ac:dyDescent="0.15">
      <c r="A38" s="670">
        <f t="shared" si="7"/>
        <v>37</v>
      </c>
      <c r="B38" s="202" t="s">
        <v>705</v>
      </c>
      <c r="C38" s="202" t="s">
        <v>289</v>
      </c>
      <c r="D38" s="202" t="s">
        <v>291</v>
      </c>
      <c r="E38" s="202" t="s">
        <v>202</v>
      </c>
      <c r="F38" s="222" t="s">
        <v>210</v>
      </c>
      <c r="G38" s="132" t="s">
        <v>151</v>
      </c>
      <c r="H38" s="222" t="s">
        <v>282</v>
      </c>
      <c r="I38" s="132" t="s">
        <v>283</v>
      </c>
      <c r="J38" s="222" t="s">
        <v>194</v>
      </c>
      <c r="K38" s="222" t="s">
        <v>224</v>
      </c>
      <c r="L38" s="222" t="s">
        <v>222</v>
      </c>
      <c r="M38" s="132" t="s">
        <v>223</v>
      </c>
      <c r="N38" s="132" t="s">
        <v>1226</v>
      </c>
      <c r="O38" s="132" t="s">
        <v>1226</v>
      </c>
      <c r="P38" s="132"/>
      <c r="Q38" s="132"/>
      <c r="R38" s="133" t="s">
        <v>339</v>
      </c>
      <c r="S38" s="133" t="s">
        <v>16</v>
      </c>
      <c r="T38" s="132" t="s">
        <v>17</v>
      </c>
      <c r="U38" s="133" t="s">
        <v>265</v>
      </c>
      <c r="V38" s="133" t="s">
        <v>18</v>
      </c>
      <c r="W38" s="133" t="s">
        <v>20</v>
      </c>
      <c r="X38" s="139">
        <v>0.3</v>
      </c>
      <c r="Y38" s="139">
        <v>0.3</v>
      </c>
      <c r="Z38" s="139">
        <v>0.4</v>
      </c>
      <c r="AA38" s="139">
        <v>0.5</v>
      </c>
      <c r="AB38" s="715">
        <v>0.16700000000000001</v>
      </c>
      <c r="AC38" s="715"/>
      <c r="AD38" s="715"/>
      <c r="AE38" s="715">
        <v>0.21199999999999999</v>
      </c>
      <c r="AF38" s="715"/>
      <c r="AG38" s="715"/>
      <c r="AH38" s="726"/>
      <c r="AI38" s="726"/>
      <c r="AJ38" s="726"/>
      <c r="AK38" s="726"/>
      <c r="AL38" s="726"/>
      <c r="AM38" s="726"/>
      <c r="AN38" s="393"/>
      <c r="AO38" s="137">
        <f>AB38/X38</f>
        <v>0.55666666666666675</v>
      </c>
      <c r="AP38" s="137">
        <f>AE38/Y38</f>
        <v>0.70666666666666667</v>
      </c>
      <c r="AQ38" s="162">
        <f>AH38/Z38</f>
        <v>0</v>
      </c>
      <c r="AR38" s="137">
        <f>AK38/AA38</f>
        <v>0</v>
      </c>
      <c r="AS38" s="558" t="str">
        <f t="shared" si="4"/>
        <v/>
      </c>
      <c r="AT38" s="138" t="str">
        <f t="shared" si="5"/>
        <v>BAJO</v>
      </c>
      <c r="AU38" s="138" t="str">
        <f t="shared" si="6"/>
        <v>SATISFACTORIO</v>
      </c>
      <c r="AV38" s="138" t="str">
        <f t="shared" si="2"/>
        <v>CRÍTICO</v>
      </c>
      <c r="AW38" s="138" t="str">
        <f t="shared" si="3"/>
        <v>CRÍTICO</v>
      </c>
      <c r="AX38" s="250" t="s">
        <v>1218</v>
      </c>
      <c r="AY38" s="250"/>
      <c r="AZ38" s="250"/>
    </row>
    <row r="39" spans="1:52" ht="14" hidden="1" x14ac:dyDescent="0.15">
      <c r="A39" s="670">
        <f t="shared" si="7"/>
        <v>38</v>
      </c>
      <c r="B39" s="202" t="s">
        <v>705</v>
      </c>
      <c r="C39" s="202" t="s">
        <v>289</v>
      </c>
      <c r="D39" s="202" t="s">
        <v>291</v>
      </c>
      <c r="E39" s="202" t="s">
        <v>202</v>
      </c>
      <c r="F39" s="222" t="s">
        <v>210</v>
      </c>
      <c r="G39" s="132" t="s">
        <v>151</v>
      </c>
      <c r="H39" s="222" t="s">
        <v>282</v>
      </c>
      <c r="I39" s="132" t="s">
        <v>283</v>
      </c>
      <c r="J39" s="222" t="s">
        <v>224</v>
      </c>
      <c r="K39" s="222" t="s">
        <v>225</v>
      </c>
      <c r="L39" s="222" t="s">
        <v>226</v>
      </c>
      <c r="M39" s="132" t="s">
        <v>227</v>
      </c>
      <c r="N39" s="132" t="s">
        <v>1226</v>
      </c>
      <c r="O39" s="132" t="s">
        <v>1226</v>
      </c>
      <c r="P39" s="132"/>
      <c r="Q39" s="132"/>
      <c r="R39" s="133" t="s">
        <v>339</v>
      </c>
      <c r="S39" s="133" t="s">
        <v>41</v>
      </c>
      <c r="T39" s="132" t="s">
        <v>17</v>
      </c>
      <c r="U39" s="133" t="s">
        <v>266</v>
      </c>
      <c r="V39" s="133" t="s">
        <v>18</v>
      </c>
      <c r="W39" s="133" t="s">
        <v>20</v>
      </c>
      <c r="X39" s="139">
        <v>0.98</v>
      </c>
      <c r="Y39" s="139">
        <v>0.98</v>
      </c>
      <c r="Z39" s="139">
        <v>0.98</v>
      </c>
      <c r="AA39" s="139">
        <v>0.98</v>
      </c>
      <c r="AB39" s="737">
        <v>1</v>
      </c>
      <c r="AC39" s="738"/>
      <c r="AD39" s="739"/>
      <c r="AE39" s="715">
        <v>1</v>
      </c>
      <c r="AF39" s="715"/>
      <c r="AG39" s="715"/>
      <c r="AH39" s="726"/>
      <c r="AI39" s="726"/>
      <c r="AJ39" s="726"/>
      <c r="AK39" s="726"/>
      <c r="AL39" s="726"/>
      <c r="AM39" s="726"/>
      <c r="AN39" s="393"/>
      <c r="AO39" s="137">
        <f>AB39/X39</f>
        <v>1.0204081632653061</v>
      </c>
      <c r="AP39" s="137">
        <f>AE39/Y39</f>
        <v>1.0204081632653061</v>
      </c>
      <c r="AQ39" s="162">
        <f>AH39/Z39</f>
        <v>0</v>
      </c>
      <c r="AR39" s="137">
        <f>AK39/AA39</f>
        <v>0</v>
      </c>
      <c r="AS39" s="558" t="str">
        <f t="shared" si="4"/>
        <v>POSITIVA</v>
      </c>
      <c r="AT39" s="138" t="str">
        <f t="shared" si="5"/>
        <v>SOBRESALIENTE</v>
      </c>
      <c r="AU39" s="138" t="str">
        <f t="shared" si="6"/>
        <v>SOBRESALIENTE</v>
      </c>
      <c r="AV39" s="138" t="str">
        <f t="shared" si="2"/>
        <v>CRÍTICO</v>
      </c>
      <c r="AW39" s="138" t="str">
        <f t="shared" si="3"/>
        <v>CRÍTICO</v>
      </c>
      <c r="AX39" s="250" t="s">
        <v>1218</v>
      </c>
      <c r="AY39" s="250"/>
      <c r="AZ39" s="250"/>
    </row>
    <row r="40" spans="1:52" ht="14" hidden="1" x14ac:dyDescent="0.15">
      <c r="A40" s="670">
        <f t="shared" si="7"/>
        <v>39</v>
      </c>
      <c r="B40" s="202" t="s">
        <v>705</v>
      </c>
      <c r="C40" s="202" t="s">
        <v>289</v>
      </c>
      <c r="D40" s="202" t="s">
        <v>291</v>
      </c>
      <c r="E40" s="202" t="s">
        <v>202</v>
      </c>
      <c r="F40" s="222" t="s">
        <v>210</v>
      </c>
      <c r="G40" s="132" t="s">
        <v>151</v>
      </c>
      <c r="H40" s="222" t="s">
        <v>282</v>
      </c>
      <c r="I40" s="132" t="s">
        <v>283</v>
      </c>
      <c r="J40" s="222" t="s">
        <v>224</v>
      </c>
      <c r="K40" s="222" t="s">
        <v>225</v>
      </c>
      <c r="L40" s="222" t="s">
        <v>228</v>
      </c>
      <c r="M40" s="132" t="s">
        <v>229</v>
      </c>
      <c r="N40" s="132" t="s">
        <v>1226</v>
      </c>
      <c r="O40" s="132" t="s">
        <v>1226</v>
      </c>
      <c r="P40" s="132"/>
      <c r="Q40" s="132"/>
      <c r="R40" s="133" t="s">
        <v>339</v>
      </c>
      <c r="S40" s="133" t="s">
        <v>41</v>
      </c>
      <c r="T40" s="132" t="s">
        <v>17</v>
      </c>
      <c r="U40" s="133" t="s">
        <v>267</v>
      </c>
      <c r="V40" s="133" t="s">
        <v>18</v>
      </c>
      <c r="W40" s="133" t="s">
        <v>20</v>
      </c>
      <c r="X40" s="190">
        <v>0.98</v>
      </c>
      <c r="Y40" s="190">
        <v>0.98</v>
      </c>
      <c r="Z40" s="190">
        <v>0.98</v>
      </c>
      <c r="AA40" s="190">
        <v>0.98</v>
      </c>
      <c r="AB40" s="715">
        <v>0.91</v>
      </c>
      <c r="AC40" s="715"/>
      <c r="AD40" s="715"/>
      <c r="AE40" s="715">
        <v>0.99</v>
      </c>
      <c r="AF40" s="715"/>
      <c r="AG40" s="715"/>
      <c r="AH40" s="726"/>
      <c r="AI40" s="726"/>
      <c r="AJ40" s="726"/>
      <c r="AK40" s="726"/>
      <c r="AL40" s="726"/>
      <c r="AM40" s="726"/>
      <c r="AN40" s="393"/>
      <c r="AO40" s="137">
        <f>AB40/X40</f>
        <v>0.9285714285714286</v>
      </c>
      <c r="AP40" s="137">
        <f>AE40/Y40</f>
        <v>1.010204081632653</v>
      </c>
      <c r="AQ40" s="162">
        <f>AH40/Z40</f>
        <v>0</v>
      </c>
      <c r="AR40" s="137">
        <f>AK40/AA40</f>
        <v>0</v>
      </c>
      <c r="AS40" s="558" t="str">
        <f t="shared" si="4"/>
        <v>POSITIVA</v>
      </c>
      <c r="AT40" s="138" t="str">
        <f t="shared" si="5"/>
        <v>SOBRESALIENTE</v>
      </c>
      <c r="AU40" s="138" t="str">
        <f t="shared" si="6"/>
        <v>SOBRESALIENTE</v>
      </c>
      <c r="AV40" s="138" t="str">
        <f t="shared" si="2"/>
        <v>CRÍTICO</v>
      </c>
      <c r="AW40" s="138" t="str">
        <f t="shared" si="3"/>
        <v>CRÍTICO</v>
      </c>
      <c r="AX40" s="250" t="s">
        <v>1218</v>
      </c>
      <c r="AY40" s="250"/>
      <c r="AZ40" s="250"/>
    </row>
    <row r="41" spans="1:52" ht="14" hidden="1" x14ac:dyDescent="0.15">
      <c r="A41" s="670">
        <f t="shared" si="7"/>
        <v>40</v>
      </c>
      <c r="B41" s="424" t="s">
        <v>705</v>
      </c>
      <c r="C41" s="424" t="s">
        <v>289</v>
      </c>
      <c r="D41" s="424" t="s">
        <v>291</v>
      </c>
      <c r="E41" s="424" t="s">
        <v>202</v>
      </c>
      <c r="F41" s="243" t="s">
        <v>230</v>
      </c>
      <c r="G41" s="243" t="s">
        <v>284</v>
      </c>
      <c r="H41" s="243" t="s">
        <v>285</v>
      </c>
      <c r="I41" s="7" t="s">
        <v>286</v>
      </c>
      <c r="J41" s="243" t="s">
        <v>231</v>
      </c>
      <c r="K41" s="243" t="s">
        <v>232</v>
      </c>
      <c r="L41" s="243" t="s">
        <v>233</v>
      </c>
      <c r="M41" s="7" t="s">
        <v>1286</v>
      </c>
      <c r="N41" s="7" t="s">
        <v>1226</v>
      </c>
      <c r="O41" s="7" t="s">
        <v>1226</v>
      </c>
      <c r="P41" s="7"/>
      <c r="Q41" s="7"/>
      <c r="R41" s="118" t="s">
        <v>338</v>
      </c>
      <c r="S41" s="118" t="s">
        <v>16</v>
      </c>
      <c r="T41" s="7" t="s">
        <v>17</v>
      </c>
      <c r="U41" s="118" t="s">
        <v>268</v>
      </c>
      <c r="V41" s="118" t="s">
        <v>18</v>
      </c>
      <c r="W41" s="118" t="s">
        <v>255</v>
      </c>
      <c r="X41" s="23">
        <v>1</v>
      </c>
      <c r="Y41" s="23">
        <v>1</v>
      </c>
      <c r="Z41" s="23">
        <v>1</v>
      </c>
      <c r="AA41" s="23">
        <v>1</v>
      </c>
      <c r="AB41" s="104">
        <v>0.47</v>
      </c>
      <c r="AC41" s="104">
        <v>0.8</v>
      </c>
      <c r="AD41" s="104">
        <v>0.97</v>
      </c>
      <c r="AE41" s="104">
        <v>0.78</v>
      </c>
      <c r="AF41" s="104">
        <v>1.01</v>
      </c>
      <c r="AG41" s="104">
        <v>0.86</v>
      </c>
      <c r="AH41" s="425"/>
      <c r="AI41" s="26"/>
      <c r="AJ41" s="426"/>
      <c r="AK41" s="26"/>
      <c r="AL41" s="26"/>
      <c r="AM41" s="26"/>
      <c r="AN41" s="26"/>
      <c r="AO41" s="85">
        <f>(935/1251)</f>
        <v>0.74740207833733019</v>
      </c>
      <c r="AP41" s="85">
        <f>1109/1251</f>
        <v>0.88649080735411667</v>
      </c>
      <c r="AQ41" s="86">
        <f>AJ41/Z41</f>
        <v>0</v>
      </c>
      <c r="AR41" s="85">
        <f>AM41/AA41</f>
        <v>0</v>
      </c>
      <c r="AS41" s="558" t="str">
        <f t="shared" si="4"/>
        <v/>
      </c>
      <c r="AT41" s="83" t="str">
        <f t="shared" si="5"/>
        <v>SATISFACTORIO</v>
      </c>
      <c r="AU41" s="83" t="str">
        <f t="shared" si="6"/>
        <v>SOBRESALIENTE</v>
      </c>
      <c r="AV41" s="83" t="str">
        <f t="shared" si="2"/>
        <v>CRÍTICO</v>
      </c>
      <c r="AW41" s="83" t="str">
        <f t="shared" si="3"/>
        <v>CRÍTICO</v>
      </c>
      <c r="AX41" s="416" t="s">
        <v>1222</v>
      </c>
      <c r="AY41" s="416"/>
      <c r="AZ41" s="672"/>
    </row>
    <row r="42" spans="1:52" ht="14" hidden="1" x14ac:dyDescent="0.15">
      <c r="A42" s="670">
        <f t="shared" si="7"/>
        <v>41</v>
      </c>
      <c r="B42" s="424" t="s">
        <v>705</v>
      </c>
      <c r="C42" s="424" t="s">
        <v>289</v>
      </c>
      <c r="D42" s="424" t="s">
        <v>291</v>
      </c>
      <c r="E42" s="424" t="s">
        <v>202</v>
      </c>
      <c r="F42" s="243" t="s">
        <v>230</v>
      </c>
      <c r="G42" s="243" t="s">
        <v>284</v>
      </c>
      <c r="H42" s="243" t="s">
        <v>285</v>
      </c>
      <c r="I42" s="7" t="s">
        <v>286</v>
      </c>
      <c r="J42" s="243" t="s">
        <v>231</v>
      </c>
      <c r="K42" s="243" t="s">
        <v>232</v>
      </c>
      <c r="L42" s="243" t="s">
        <v>234</v>
      </c>
      <c r="M42" s="7" t="s">
        <v>235</v>
      </c>
      <c r="N42" s="7" t="s">
        <v>1226</v>
      </c>
      <c r="O42" s="7" t="s">
        <v>1226</v>
      </c>
      <c r="P42" s="7"/>
      <c r="Q42" s="7"/>
      <c r="R42" s="118" t="s">
        <v>338</v>
      </c>
      <c r="S42" s="118" t="s">
        <v>41</v>
      </c>
      <c r="T42" s="7" t="s">
        <v>17</v>
      </c>
      <c r="U42" s="118" t="s">
        <v>269</v>
      </c>
      <c r="V42" s="118" t="s">
        <v>18</v>
      </c>
      <c r="W42" s="415" t="s">
        <v>270</v>
      </c>
      <c r="X42" s="22"/>
      <c r="Y42" s="22"/>
      <c r="Z42" s="22"/>
      <c r="AA42" s="23">
        <v>0.4</v>
      </c>
      <c r="AB42" s="727"/>
      <c r="AC42" s="727"/>
      <c r="AD42" s="727"/>
      <c r="AE42" s="727"/>
      <c r="AF42" s="727"/>
      <c r="AG42" s="727"/>
      <c r="AH42" s="727"/>
      <c r="AI42" s="727"/>
      <c r="AJ42" s="727"/>
      <c r="AK42" s="727"/>
      <c r="AL42" s="727"/>
      <c r="AM42" s="727"/>
      <c r="AN42" s="26"/>
      <c r="AO42" s="85"/>
      <c r="AP42" s="85"/>
      <c r="AQ42" s="86"/>
      <c r="AR42" s="85">
        <f>AB42/AA42</f>
        <v>0</v>
      </c>
      <c r="AS42" s="558" t="str">
        <f t="shared" si="4"/>
        <v/>
      </c>
      <c r="AT42" s="83" t="str">
        <f t="shared" si="5"/>
        <v>NO APLICA</v>
      </c>
      <c r="AU42" s="83" t="str">
        <f t="shared" si="5"/>
        <v>NO APLICA</v>
      </c>
      <c r="AV42" s="83" t="str">
        <f t="shared" si="2"/>
        <v>NO APLICA</v>
      </c>
      <c r="AW42" s="83" t="str">
        <f>IF(AR42&lt;40%,"CRÍTICO",IF(AR42&lt;60%,"BAJO",IF(AR42&lt;70%,"MEDIO",IF(AR42&lt;80%,"SATISFACTORIO",IF(AR42&gt;=80%,"SOBRESALIENTE","NO APLICA")))))</f>
        <v>CRÍTICO</v>
      </c>
      <c r="AX42" s="416" t="s">
        <v>1222</v>
      </c>
      <c r="AY42" s="416"/>
      <c r="AZ42" s="672"/>
    </row>
    <row r="43" spans="1:52" ht="14" hidden="1" x14ac:dyDescent="0.15">
      <c r="A43" s="670">
        <f t="shared" si="7"/>
        <v>42</v>
      </c>
      <c r="B43" s="202" t="s">
        <v>705</v>
      </c>
      <c r="C43" s="202" t="s">
        <v>289</v>
      </c>
      <c r="D43" s="202" t="s">
        <v>291</v>
      </c>
      <c r="E43" s="222" t="s">
        <v>292</v>
      </c>
      <c r="F43" s="222" t="s">
        <v>236</v>
      </c>
      <c r="G43" s="222" t="s">
        <v>278</v>
      </c>
      <c r="H43" s="222" t="s">
        <v>287</v>
      </c>
      <c r="I43" s="132" t="s">
        <v>288</v>
      </c>
      <c r="J43" s="222" t="s">
        <v>237</v>
      </c>
      <c r="K43" s="222" t="s">
        <v>294</v>
      </c>
      <c r="L43" s="222" t="s">
        <v>1019</v>
      </c>
      <c r="M43" s="132" t="s">
        <v>238</v>
      </c>
      <c r="N43" s="132" t="s">
        <v>1226</v>
      </c>
      <c r="O43" s="132" t="s">
        <v>1226</v>
      </c>
      <c r="P43" s="132"/>
      <c r="Q43" s="132"/>
      <c r="R43" s="222" t="s">
        <v>337</v>
      </c>
      <c r="S43" s="133" t="s">
        <v>19</v>
      </c>
      <c r="T43" s="133" t="s">
        <v>253</v>
      </c>
      <c r="U43" s="133" t="s">
        <v>271</v>
      </c>
      <c r="V43" s="133" t="s">
        <v>254</v>
      </c>
      <c r="W43" s="133" t="s">
        <v>46</v>
      </c>
      <c r="X43" s="134"/>
      <c r="Y43" s="134">
        <v>500</v>
      </c>
      <c r="Z43" s="134"/>
      <c r="AA43" s="134">
        <v>500</v>
      </c>
      <c r="AB43" s="729">
        <v>500</v>
      </c>
      <c r="AC43" s="729"/>
      <c r="AD43" s="729"/>
      <c r="AE43" s="729"/>
      <c r="AF43" s="729"/>
      <c r="AG43" s="729"/>
      <c r="AH43" s="729"/>
      <c r="AI43" s="729"/>
      <c r="AJ43" s="729"/>
      <c r="AK43" s="729"/>
      <c r="AL43" s="729"/>
      <c r="AM43" s="729"/>
      <c r="AN43" s="392"/>
      <c r="AO43" s="137"/>
      <c r="AP43" s="137">
        <f>AB43/Y43</f>
        <v>1</v>
      </c>
      <c r="AQ43" s="162"/>
      <c r="AR43" s="137">
        <f>AH43/AA43</f>
        <v>0</v>
      </c>
      <c r="AS43" s="558" t="str">
        <f t="shared" si="4"/>
        <v/>
      </c>
      <c r="AT43" s="138" t="str">
        <f t="shared" si="5"/>
        <v>NO APLICA</v>
      </c>
      <c r="AU43" s="138" t="str">
        <f t="shared" si="6"/>
        <v>SOBRESALIENTE</v>
      </c>
      <c r="AV43" s="138" t="str">
        <f t="shared" si="2"/>
        <v>NO APLICA</v>
      </c>
      <c r="AW43" s="138" t="str">
        <f t="shared" si="3"/>
        <v>CRÍTICO</v>
      </c>
      <c r="AX43" s="250" t="s">
        <v>1220</v>
      </c>
      <c r="AY43" s="250"/>
      <c r="AZ43" s="250"/>
    </row>
    <row r="44" spans="1:52" ht="14" hidden="1" x14ac:dyDescent="0.15">
      <c r="A44" s="670">
        <f t="shared" si="7"/>
        <v>43</v>
      </c>
      <c r="B44" s="202" t="s">
        <v>705</v>
      </c>
      <c r="C44" s="202" t="s">
        <v>289</v>
      </c>
      <c r="D44" s="202" t="s">
        <v>291</v>
      </c>
      <c r="E44" s="222" t="s">
        <v>292</v>
      </c>
      <c r="F44" s="222" t="s">
        <v>236</v>
      </c>
      <c r="G44" s="222" t="s">
        <v>278</v>
      </c>
      <c r="H44" s="222" t="s">
        <v>287</v>
      </c>
      <c r="I44" s="132" t="s">
        <v>288</v>
      </c>
      <c r="J44" s="222" t="s">
        <v>237</v>
      </c>
      <c r="K44" s="222" t="s">
        <v>294</v>
      </c>
      <c r="L44" s="222" t="s">
        <v>239</v>
      </c>
      <c r="M44" s="132" t="s">
        <v>240</v>
      </c>
      <c r="N44" s="132" t="s">
        <v>1226</v>
      </c>
      <c r="O44" s="132" t="s">
        <v>1226</v>
      </c>
      <c r="P44" s="132"/>
      <c r="Q44" s="132"/>
      <c r="R44" s="222" t="s">
        <v>337</v>
      </c>
      <c r="S44" s="133" t="s">
        <v>16</v>
      </c>
      <c r="T44" s="132" t="s">
        <v>17</v>
      </c>
      <c r="U44" s="133" t="s">
        <v>1485</v>
      </c>
      <c r="V44" s="133" t="s">
        <v>273</v>
      </c>
      <c r="W44" s="133" t="s">
        <v>46</v>
      </c>
      <c r="X44" s="134"/>
      <c r="Y44" s="356">
        <v>0</v>
      </c>
      <c r="Z44" s="134"/>
      <c r="AA44" s="134">
        <v>400</v>
      </c>
      <c r="AB44" s="728">
        <v>0</v>
      </c>
      <c r="AC44" s="728"/>
      <c r="AD44" s="728"/>
      <c r="AE44" s="728"/>
      <c r="AF44" s="728"/>
      <c r="AG44" s="728"/>
      <c r="AH44" s="729"/>
      <c r="AI44" s="729"/>
      <c r="AJ44" s="729"/>
      <c r="AK44" s="729"/>
      <c r="AL44" s="729"/>
      <c r="AM44" s="729"/>
      <c r="AN44" s="392"/>
      <c r="AO44" s="137"/>
      <c r="AP44" s="137">
        <v>0</v>
      </c>
      <c r="AQ44" s="162"/>
      <c r="AR44" s="137">
        <f>AH44/AA44</f>
        <v>0</v>
      </c>
      <c r="AS44" s="558" t="str">
        <f t="shared" si="4"/>
        <v/>
      </c>
      <c r="AT44" s="138" t="str">
        <f t="shared" si="5"/>
        <v>NO APLICA</v>
      </c>
      <c r="AU44" s="138" t="str">
        <f t="shared" si="6"/>
        <v>CRÍTICO</v>
      </c>
      <c r="AV44" s="138" t="str">
        <f t="shared" si="2"/>
        <v>NO APLICA</v>
      </c>
      <c r="AW44" s="138" t="str">
        <f t="shared" si="3"/>
        <v>CRÍTICO</v>
      </c>
      <c r="AX44" s="250" t="s">
        <v>1220</v>
      </c>
      <c r="AY44" s="355" t="s">
        <v>1291</v>
      </c>
      <c r="AZ44" s="355"/>
    </row>
    <row r="45" spans="1:52" s="469" customFormat="1" ht="13.5" hidden="1" customHeight="1" x14ac:dyDescent="0.15">
      <c r="A45" s="670">
        <f t="shared" si="7"/>
        <v>44</v>
      </c>
      <c r="B45" s="213" t="s">
        <v>705</v>
      </c>
      <c r="C45" s="213" t="s">
        <v>289</v>
      </c>
      <c r="D45" s="213" t="s">
        <v>291</v>
      </c>
      <c r="E45" s="213" t="s">
        <v>202</v>
      </c>
      <c r="F45" s="226" t="s">
        <v>236</v>
      </c>
      <c r="G45" s="226" t="s">
        <v>278</v>
      </c>
      <c r="H45" s="222" t="s">
        <v>287</v>
      </c>
      <c r="I45" s="132" t="s">
        <v>288</v>
      </c>
      <c r="J45" s="222" t="s">
        <v>241</v>
      </c>
      <c r="K45" s="222" t="s">
        <v>295</v>
      </c>
      <c r="L45" s="222" t="s">
        <v>242</v>
      </c>
      <c r="M45" s="222" t="s">
        <v>1200</v>
      </c>
      <c r="N45" s="132" t="s">
        <v>1226</v>
      </c>
      <c r="O45" s="222" t="s">
        <v>1226</v>
      </c>
      <c r="P45" s="222"/>
      <c r="Q45" s="226"/>
      <c r="R45" s="226" t="s">
        <v>337</v>
      </c>
      <c r="S45" s="561" t="s">
        <v>16</v>
      </c>
      <c r="T45" s="226" t="s">
        <v>17</v>
      </c>
      <c r="U45" s="244" t="s">
        <v>1202</v>
      </c>
      <c r="V45" s="244" t="s">
        <v>1203</v>
      </c>
      <c r="W45" s="494" t="s">
        <v>255</v>
      </c>
      <c r="X45" s="495">
        <v>1</v>
      </c>
      <c r="Y45" s="495">
        <v>1</v>
      </c>
      <c r="Z45" s="495">
        <v>1</v>
      </c>
      <c r="AA45" s="495">
        <v>1</v>
      </c>
      <c r="AB45" s="423">
        <v>0</v>
      </c>
      <c r="AC45" s="423">
        <v>1</v>
      </c>
      <c r="AD45" s="423">
        <v>1</v>
      </c>
      <c r="AE45" s="474">
        <v>1</v>
      </c>
      <c r="AF45" s="474">
        <v>1</v>
      </c>
      <c r="AG45" s="474">
        <v>1</v>
      </c>
      <c r="AH45" s="204"/>
      <c r="AI45" s="204"/>
      <c r="AJ45" s="204"/>
      <c r="AK45" s="204"/>
      <c r="AL45" s="204"/>
      <c r="AM45" s="204"/>
      <c r="AN45" s="474"/>
      <c r="AO45" s="137">
        <f>AD45/X45</f>
        <v>1</v>
      </c>
      <c r="AP45" s="137">
        <f>AG45/Y45</f>
        <v>1</v>
      </c>
      <c r="AQ45" s="162">
        <f>AJ45/Z45</f>
        <v>0</v>
      </c>
      <c r="AR45" s="137">
        <f>AM45/AA45</f>
        <v>0</v>
      </c>
      <c r="AS45" s="558" t="str">
        <f t="shared" si="4"/>
        <v/>
      </c>
      <c r="AT45" s="138" t="str">
        <f t="shared" si="5"/>
        <v>SOBRESALIENTE</v>
      </c>
      <c r="AU45" s="138" t="str">
        <f>IF(AP45&lt;40%,"CRÍTICO",IF(AP45&lt;60%,"BAJO",IF(AP45&lt;70%,"MEDIO",IF(AP45&lt;80%,"SATISFACTORIO",IF(AP45&gt;=80%,"SOBRESALIENTE","NO APLICA")))))</f>
        <v>SOBRESALIENTE</v>
      </c>
      <c r="AV45" s="138" t="str">
        <f t="shared" si="2"/>
        <v>CRÍTICO</v>
      </c>
      <c r="AW45" s="138" t="str">
        <f t="shared" si="3"/>
        <v>CRÍTICO</v>
      </c>
      <c r="AX45" s="328" t="s">
        <v>1220</v>
      </c>
      <c r="AY45" s="328"/>
      <c r="AZ45" s="328"/>
    </row>
    <row r="46" spans="1:52" s="469" customFormat="1" ht="12.75" hidden="1" customHeight="1" x14ac:dyDescent="0.15">
      <c r="A46" s="670">
        <f t="shared" si="7"/>
        <v>45</v>
      </c>
      <c r="B46" s="226" t="s">
        <v>194</v>
      </c>
      <c r="C46" s="226" t="s">
        <v>194</v>
      </c>
      <c r="D46" s="226" t="s">
        <v>194</v>
      </c>
      <c r="E46" s="226" t="s">
        <v>194</v>
      </c>
      <c r="F46" s="226" t="s">
        <v>236</v>
      </c>
      <c r="G46" s="226" t="s">
        <v>278</v>
      </c>
      <c r="H46" s="222" t="s">
        <v>287</v>
      </c>
      <c r="I46" s="132" t="s">
        <v>288</v>
      </c>
      <c r="J46" s="222" t="s">
        <v>241</v>
      </c>
      <c r="K46" s="222" t="s">
        <v>296</v>
      </c>
      <c r="L46" s="222" t="s">
        <v>243</v>
      </c>
      <c r="M46" s="222" t="s">
        <v>1201</v>
      </c>
      <c r="N46" s="132" t="s">
        <v>1226</v>
      </c>
      <c r="O46" s="222" t="s">
        <v>1226</v>
      </c>
      <c r="P46" s="222"/>
      <c r="Q46" s="226"/>
      <c r="R46" s="226" t="s">
        <v>337</v>
      </c>
      <c r="S46" s="652" t="s">
        <v>16</v>
      </c>
      <c r="T46" s="226" t="s">
        <v>17</v>
      </c>
      <c r="U46" s="244" t="s">
        <v>1204</v>
      </c>
      <c r="V46" s="244" t="s">
        <v>1205</v>
      </c>
      <c r="W46" s="494" t="s">
        <v>255</v>
      </c>
      <c r="X46" s="190">
        <v>1</v>
      </c>
      <c r="Y46" s="495">
        <v>1</v>
      </c>
      <c r="Z46" s="495">
        <v>1</v>
      </c>
      <c r="AA46" s="495">
        <v>1</v>
      </c>
      <c r="AB46" s="474">
        <v>0</v>
      </c>
      <c r="AC46" s="474">
        <v>1</v>
      </c>
      <c r="AD46" s="474">
        <v>1</v>
      </c>
      <c r="AE46" s="474">
        <v>1</v>
      </c>
      <c r="AF46" s="474">
        <v>1</v>
      </c>
      <c r="AG46" s="474">
        <v>0</v>
      </c>
      <c r="AH46" s="204"/>
      <c r="AI46" s="204"/>
      <c r="AJ46" s="204"/>
      <c r="AK46" s="204"/>
      <c r="AL46" s="204"/>
      <c r="AM46" s="204"/>
      <c r="AN46" s="474"/>
      <c r="AO46" s="137">
        <f>AD46/X46</f>
        <v>1</v>
      </c>
      <c r="AP46" s="137">
        <f>AA46/AF46</f>
        <v>1</v>
      </c>
      <c r="AQ46" s="162">
        <f>AJ46/Z46</f>
        <v>0</v>
      </c>
      <c r="AR46" s="137">
        <f>AM46/AA46</f>
        <v>0</v>
      </c>
      <c r="AS46" s="558" t="str">
        <f t="shared" si="4"/>
        <v/>
      </c>
      <c r="AT46" s="138" t="str">
        <f t="shared" si="5"/>
        <v>SOBRESALIENTE</v>
      </c>
      <c r="AU46" s="138" t="str">
        <f t="shared" si="6"/>
        <v>SOBRESALIENTE</v>
      </c>
      <c r="AV46" s="138" t="str">
        <f t="shared" si="2"/>
        <v>CRÍTICO</v>
      </c>
      <c r="AW46" s="138" t="str">
        <f t="shared" si="3"/>
        <v>CRÍTICO</v>
      </c>
      <c r="AX46" s="328" t="s">
        <v>1220</v>
      </c>
      <c r="AY46" s="254" t="s">
        <v>1292</v>
      </c>
      <c r="AZ46" s="254"/>
    </row>
    <row r="47" spans="1:52" ht="14" hidden="1" x14ac:dyDescent="0.15">
      <c r="A47" s="670">
        <f t="shared" si="7"/>
        <v>46</v>
      </c>
      <c r="B47" s="222" t="s">
        <v>194</v>
      </c>
      <c r="C47" s="222" t="s">
        <v>194</v>
      </c>
      <c r="D47" s="222" t="s">
        <v>194</v>
      </c>
      <c r="E47" s="222" t="s">
        <v>194</v>
      </c>
      <c r="F47" s="222" t="s">
        <v>236</v>
      </c>
      <c r="G47" s="222" t="s">
        <v>278</v>
      </c>
      <c r="H47" s="222" t="s">
        <v>287</v>
      </c>
      <c r="I47" s="132" t="s">
        <v>288</v>
      </c>
      <c r="J47" s="222" t="s">
        <v>241</v>
      </c>
      <c r="K47" s="222" t="s">
        <v>297</v>
      </c>
      <c r="L47" s="222" t="s">
        <v>244</v>
      </c>
      <c r="M47" s="132" t="s">
        <v>245</v>
      </c>
      <c r="N47" s="132" t="s">
        <v>1226</v>
      </c>
      <c r="O47" s="132" t="s">
        <v>1226</v>
      </c>
      <c r="P47" s="132"/>
      <c r="Q47" s="132"/>
      <c r="R47" s="222" t="s">
        <v>337</v>
      </c>
      <c r="S47" s="133" t="s">
        <v>16</v>
      </c>
      <c r="T47" s="132" t="s">
        <v>17</v>
      </c>
      <c r="U47" s="133" t="s">
        <v>274</v>
      </c>
      <c r="V47" s="133" t="s">
        <v>273</v>
      </c>
      <c r="W47" s="133" t="s">
        <v>20</v>
      </c>
      <c r="X47" s="190">
        <v>1</v>
      </c>
      <c r="Y47" s="190">
        <v>1</v>
      </c>
      <c r="Z47" s="190">
        <v>1</v>
      </c>
      <c r="AA47" s="190">
        <v>1</v>
      </c>
      <c r="AB47" s="726">
        <v>1</v>
      </c>
      <c r="AC47" s="726"/>
      <c r="AD47" s="726"/>
      <c r="AE47" s="726">
        <v>1</v>
      </c>
      <c r="AF47" s="726"/>
      <c r="AG47" s="726"/>
      <c r="AH47" s="726"/>
      <c r="AI47" s="726"/>
      <c r="AJ47" s="726"/>
      <c r="AK47" s="726"/>
      <c r="AL47" s="726"/>
      <c r="AM47" s="726"/>
      <c r="AN47" s="393"/>
      <c r="AO47" s="137">
        <f>AB47/X47</f>
        <v>1</v>
      </c>
      <c r="AP47" s="137">
        <f>AE47/Y47</f>
        <v>1</v>
      </c>
      <c r="AQ47" s="162">
        <f>AH47/Z47</f>
        <v>0</v>
      </c>
      <c r="AR47" s="137">
        <f>AK47/AA47</f>
        <v>0</v>
      </c>
      <c r="AS47" s="558" t="str">
        <f t="shared" si="4"/>
        <v/>
      </c>
      <c r="AT47" s="138" t="str">
        <f t="shared" si="5"/>
        <v>SOBRESALIENTE</v>
      </c>
      <c r="AU47" s="138" t="str">
        <f t="shared" si="6"/>
        <v>SOBRESALIENTE</v>
      </c>
      <c r="AV47" s="138" t="str">
        <f t="shared" si="2"/>
        <v>CRÍTICO</v>
      </c>
      <c r="AW47" s="138" t="str">
        <f t="shared" si="3"/>
        <v>CRÍTICO</v>
      </c>
      <c r="AX47" s="250" t="s">
        <v>1220</v>
      </c>
    </row>
    <row r="48" spans="1:52" s="218" customFormat="1" ht="14.25" hidden="1" customHeight="1" x14ac:dyDescent="0.15">
      <c r="A48" s="670">
        <f t="shared" si="7"/>
        <v>47</v>
      </c>
      <c r="B48" s="222" t="s">
        <v>194</v>
      </c>
      <c r="C48" s="222" t="s">
        <v>194</v>
      </c>
      <c r="D48" s="222" t="s">
        <v>194</v>
      </c>
      <c r="E48" s="222" t="s">
        <v>194</v>
      </c>
      <c r="F48" s="222" t="s">
        <v>236</v>
      </c>
      <c r="G48" s="222" t="s">
        <v>278</v>
      </c>
      <c r="H48" s="222" t="s">
        <v>287</v>
      </c>
      <c r="I48" s="132" t="s">
        <v>288</v>
      </c>
      <c r="J48" s="222" t="s">
        <v>246</v>
      </c>
      <c r="K48" s="222" t="s">
        <v>247</v>
      </c>
      <c r="L48" s="354" t="s">
        <v>248</v>
      </c>
      <c r="M48" s="132" t="s">
        <v>1289</v>
      </c>
      <c r="N48" s="132" t="s">
        <v>1226</v>
      </c>
      <c r="O48" s="132" t="s">
        <v>1226</v>
      </c>
      <c r="P48" s="132"/>
      <c r="Q48" s="132"/>
      <c r="R48" s="222" t="s">
        <v>337</v>
      </c>
      <c r="S48" s="133" t="s">
        <v>19</v>
      </c>
      <c r="T48" s="132" t="s">
        <v>17</v>
      </c>
      <c r="U48" s="133" t="s">
        <v>275</v>
      </c>
      <c r="V48" s="133" t="s">
        <v>273</v>
      </c>
      <c r="W48" s="133" t="s">
        <v>255</v>
      </c>
      <c r="X48" s="190">
        <v>1</v>
      </c>
      <c r="Y48" s="190">
        <v>1</v>
      </c>
      <c r="Z48" s="190">
        <v>1</v>
      </c>
      <c r="AA48" s="190">
        <v>1</v>
      </c>
      <c r="AB48" s="206">
        <v>1</v>
      </c>
      <c r="AC48" s="206">
        <v>1</v>
      </c>
      <c r="AD48" s="206">
        <v>1</v>
      </c>
      <c r="AE48" s="206">
        <v>1</v>
      </c>
      <c r="AF48" s="206">
        <v>1</v>
      </c>
      <c r="AG48" s="206">
        <v>1</v>
      </c>
      <c r="AH48" s="206"/>
      <c r="AI48" s="206"/>
      <c r="AJ48" s="206"/>
      <c r="AK48" s="206"/>
      <c r="AL48" s="206"/>
      <c r="AM48" s="206"/>
      <c r="AN48" s="393"/>
      <c r="AO48" s="137">
        <f>AD48/X48</f>
        <v>1</v>
      </c>
      <c r="AP48" s="137">
        <f>AG48/Y48</f>
        <v>1</v>
      </c>
      <c r="AQ48" s="162">
        <f>AJ48/Z48</f>
        <v>0</v>
      </c>
      <c r="AR48" s="137">
        <f>AM48/AA48</f>
        <v>0</v>
      </c>
      <c r="AS48" s="558" t="str">
        <f t="shared" si="4"/>
        <v/>
      </c>
      <c r="AT48" s="138" t="str">
        <f t="shared" si="5"/>
        <v>SOBRESALIENTE</v>
      </c>
      <c r="AU48" s="138" t="str">
        <f t="shared" si="6"/>
        <v>SOBRESALIENTE</v>
      </c>
      <c r="AV48" s="138" t="str">
        <f t="shared" si="2"/>
        <v>CRÍTICO</v>
      </c>
      <c r="AW48" s="138" t="str">
        <f t="shared" si="3"/>
        <v>CRÍTICO</v>
      </c>
      <c r="AX48" s="250" t="s">
        <v>1220</v>
      </c>
      <c r="AY48" s="250"/>
      <c r="AZ48" s="250"/>
    </row>
    <row r="49" spans="1:53" ht="14.25" hidden="1" customHeight="1" x14ac:dyDescent="0.15">
      <c r="A49" s="670">
        <f t="shared" si="7"/>
        <v>48</v>
      </c>
      <c r="B49" s="222" t="s">
        <v>194</v>
      </c>
      <c r="C49" s="222" t="s">
        <v>194</v>
      </c>
      <c r="D49" s="222" t="s">
        <v>194</v>
      </c>
      <c r="E49" s="222" t="s">
        <v>194</v>
      </c>
      <c r="F49" s="222" t="s">
        <v>236</v>
      </c>
      <c r="G49" s="222" t="s">
        <v>278</v>
      </c>
      <c r="H49" s="222" t="s">
        <v>287</v>
      </c>
      <c r="I49" s="132" t="s">
        <v>288</v>
      </c>
      <c r="J49" s="222" t="s">
        <v>246</v>
      </c>
      <c r="K49" s="222" t="s">
        <v>247</v>
      </c>
      <c r="L49" s="354" t="s">
        <v>249</v>
      </c>
      <c r="M49" s="132" t="s">
        <v>1290</v>
      </c>
      <c r="N49" s="132" t="s">
        <v>1226</v>
      </c>
      <c r="O49" s="132" t="s">
        <v>1226</v>
      </c>
      <c r="P49" s="132"/>
      <c r="Q49" s="132"/>
      <c r="R49" s="222" t="s">
        <v>337</v>
      </c>
      <c r="S49" s="133" t="s">
        <v>19</v>
      </c>
      <c r="T49" s="132" t="s">
        <v>17</v>
      </c>
      <c r="U49" s="133" t="s">
        <v>276</v>
      </c>
      <c r="V49" s="133" t="s">
        <v>273</v>
      </c>
      <c r="W49" s="133" t="s">
        <v>255</v>
      </c>
      <c r="X49" s="190">
        <v>1</v>
      </c>
      <c r="Y49" s="190">
        <v>1</v>
      </c>
      <c r="Z49" s="190">
        <v>1</v>
      </c>
      <c r="AA49" s="190">
        <v>1</v>
      </c>
      <c r="AB49" s="206">
        <v>1</v>
      </c>
      <c r="AC49" s="206">
        <v>1</v>
      </c>
      <c r="AD49" s="206">
        <v>1</v>
      </c>
      <c r="AE49" s="206">
        <v>1</v>
      </c>
      <c r="AF49" s="206">
        <v>0.9</v>
      </c>
      <c r="AG49" s="206">
        <v>1</v>
      </c>
      <c r="AH49" s="206"/>
      <c r="AI49" s="206"/>
      <c r="AJ49" s="206"/>
      <c r="AK49" s="206"/>
      <c r="AL49" s="206"/>
      <c r="AM49" s="206"/>
      <c r="AN49" s="393"/>
      <c r="AO49" s="137">
        <f>AD49/X49</f>
        <v>1</v>
      </c>
      <c r="AP49" s="137">
        <f>AG49/Y49</f>
        <v>1</v>
      </c>
      <c r="AQ49" s="162">
        <f>AJ49/Z49</f>
        <v>0</v>
      </c>
      <c r="AR49" s="137">
        <f>AM49/AA49</f>
        <v>0</v>
      </c>
      <c r="AS49" s="558" t="str">
        <f t="shared" si="4"/>
        <v/>
      </c>
      <c r="AT49" s="138" t="str">
        <f t="shared" si="5"/>
        <v>SOBRESALIENTE</v>
      </c>
      <c r="AU49" s="138" t="str">
        <f t="shared" si="6"/>
        <v>SOBRESALIENTE</v>
      </c>
      <c r="AV49" s="138" t="str">
        <f t="shared" si="2"/>
        <v>CRÍTICO</v>
      </c>
      <c r="AW49" s="138" t="str">
        <f t="shared" si="3"/>
        <v>CRÍTICO</v>
      </c>
      <c r="AX49" s="250" t="s">
        <v>1220</v>
      </c>
      <c r="AY49" s="250"/>
      <c r="AZ49" s="250"/>
    </row>
    <row r="50" spans="1:53" ht="15" hidden="1" customHeight="1" x14ac:dyDescent="0.15">
      <c r="A50" s="670">
        <f t="shared" si="7"/>
        <v>49</v>
      </c>
      <c r="B50" s="222" t="s">
        <v>194</v>
      </c>
      <c r="C50" s="222" t="s">
        <v>194</v>
      </c>
      <c r="D50" s="222" t="s">
        <v>194</v>
      </c>
      <c r="E50" s="222" t="s">
        <v>194</v>
      </c>
      <c r="F50" s="222" t="s">
        <v>236</v>
      </c>
      <c r="G50" s="222" t="s">
        <v>278</v>
      </c>
      <c r="H50" s="222" t="s">
        <v>287</v>
      </c>
      <c r="I50" s="132" t="s">
        <v>288</v>
      </c>
      <c r="J50" s="222" t="s">
        <v>246</v>
      </c>
      <c r="K50" s="222" t="s">
        <v>250</v>
      </c>
      <c r="L50" s="354" t="s">
        <v>251</v>
      </c>
      <c r="M50" s="132" t="s">
        <v>252</v>
      </c>
      <c r="N50" s="132" t="s">
        <v>1226</v>
      </c>
      <c r="O50" s="132" t="s">
        <v>1226</v>
      </c>
      <c r="P50" s="132"/>
      <c r="Q50" s="132"/>
      <c r="R50" s="222" t="s">
        <v>337</v>
      </c>
      <c r="S50" s="133" t="s">
        <v>19</v>
      </c>
      <c r="T50" s="132" t="s">
        <v>17</v>
      </c>
      <c r="U50" s="133" t="s">
        <v>440</v>
      </c>
      <c r="V50" s="133" t="s">
        <v>273</v>
      </c>
      <c r="W50" s="133" t="s">
        <v>255</v>
      </c>
      <c r="X50" s="190">
        <v>1</v>
      </c>
      <c r="Y50" s="190">
        <v>1</v>
      </c>
      <c r="Z50" s="190">
        <v>1</v>
      </c>
      <c r="AA50" s="190">
        <v>1</v>
      </c>
      <c r="AB50" s="206">
        <v>1</v>
      </c>
      <c r="AC50" s="206">
        <v>1</v>
      </c>
      <c r="AD50" s="206">
        <v>1</v>
      </c>
      <c r="AE50" s="206">
        <v>1</v>
      </c>
      <c r="AF50" s="206">
        <v>1</v>
      </c>
      <c r="AG50" s="206">
        <v>1</v>
      </c>
      <c r="AH50" s="206"/>
      <c r="AI50" s="206"/>
      <c r="AJ50" s="206"/>
      <c r="AK50" s="206"/>
      <c r="AL50" s="206"/>
      <c r="AM50" s="206"/>
      <c r="AN50" s="393"/>
      <c r="AO50" s="137">
        <f>AD50/X50</f>
        <v>1</v>
      </c>
      <c r="AP50" s="137">
        <f>AG50/Y50</f>
        <v>1</v>
      </c>
      <c r="AQ50" s="162">
        <f>AJ50/Z50</f>
        <v>0</v>
      </c>
      <c r="AR50" s="137">
        <f>AM50/AA50</f>
        <v>0</v>
      </c>
      <c r="AS50" s="558" t="str">
        <f t="shared" si="4"/>
        <v/>
      </c>
      <c r="AT50" s="138" t="str">
        <f t="shared" si="5"/>
        <v>SOBRESALIENTE</v>
      </c>
      <c r="AU50" s="138" t="str">
        <f t="shared" si="6"/>
        <v>SOBRESALIENTE</v>
      </c>
      <c r="AV50" s="138" t="str">
        <f t="shared" si="2"/>
        <v>CRÍTICO</v>
      </c>
      <c r="AW50" s="138" t="str">
        <f t="shared" si="3"/>
        <v>CRÍTICO</v>
      </c>
      <c r="AX50" s="250" t="s">
        <v>1220</v>
      </c>
      <c r="AY50" s="250"/>
      <c r="AZ50" s="250"/>
    </row>
    <row r="51" spans="1:53" ht="14.25" hidden="1" customHeight="1" x14ac:dyDescent="0.15">
      <c r="A51" s="670">
        <f t="shared" si="7"/>
        <v>50</v>
      </c>
      <c r="B51" s="202" t="s">
        <v>705</v>
      </c>
      <c r="C51" s="222" t="s">
        <v>1014</v>
      </c>
      <c r="D51" s="222" t="s">
        <v>323</v>
      </c>
      <c r="E51" s="222" t="s">
        <v>324</v>
      </c>
      <c r="F51" s="222" t="s">
        <v>325</v>
      </c>
      <c r="G51" s="222" t="s">
        <v>284</v>
      </c>
      <c r="H51" s="222" t="s">
        <v>326</v>
      </c>
      <c r="I51" s="132" t="s">
        <v>181</v>
      </c>
      <c r="J51" s="222" t="s">
        <v>327</v>
      </c>
      <c r="K51" s="222" t="s">
        <v>328</v>
      </c>
      <c r="L51" s="222" t="s">
        <v>340</v>
      </c>
      <c r="M51" s="222" t="s">
        <v>329</v>
      </c>
      <c r="N51" s="132" t="s">
        <v>1226</v>
      </c>
      <c r="O51" s="7" t="s">
        <v>1226</v>
      </c>
      <c r="P51" s="222"/>
      <c r="Q51" s="222"/>
      <c r="R51" s="222" t="s">
        <v>344</v>
      </c>
      <c r="S51" s="222" t="s">
        <v>16</v>
      </c>
      <c r="T51" s="132" t="s">
        <v>17</v>
      </c>
      <c r="U51" s="132" t="s">
        <v>330</v>
      </c>
      <c r="V51" s="132" t="s">
        <v>331</v>
      </c>
      <c r="W51" s="337" t="s">
        <v>270</v>
      </c>
      <c r="X51" s="218"/>
      <c r="Y51" s="218"/>
      <c r="Z51" s="218"/>
      <c r="AA51" s="335">
        <v>1</v>
      </c>
      <c r="AB51" s="722"/>
      <c r="AC51" s="687"/>
      <c r="AD51" s="687"/>
      <c r="AE51" s="687"/>
      <c r="AF51" s="687"/>
      <c r="AG51" s="687"/>
      <c r="AH51" s="687"/>
      <c r="AI51" s="687"/>
      <c r="AJ51" s="687"/>
      <c r="AK51" s="687"/>
      <c r="AL51" s="687"/>
      <c r="AM51" s="687"/>
      <c r="AN51" s="375"/>
      <c r="AO51" s="218"/>
      <c r="AP51" s="218"/>
      <c r="AQ51" s="218"/>
      <c r="AR51" s="221">
        <f>AB51/AA51</f>
        <v>0</v>
      </c>
      <c r="AS51" s="558" t="str">
        <f t="shared" si="4"/>
        <v/>
      </c>
      <c r="AT51" s="138" t="str">
        <f t="shared" ref="AT51:AV57" si="12">IF(AO51="","NO APLICA",IF(AO51&lt;40%,"CRÍTICO",IF(AO51&lt;60%,"BAJO",IF(AO51&lt;70%,"MEDIO",IF(AO51&lt;80%,"SATISFACTORIO",IF(AO51&gt;=80%,"SOBRESALIENTE",IF(AO51="","NO APLICA","")))))))</f>
        <v>NO APLICA</v>
      </c>
      <c r="AU51" s="138" t="str">
        <f t="shared" si="12"/>
        <v>NO APLICA</v>
      </c>
      <c r="AV51" s="138" t="str">
        <f t="shared" si="12"/>
        <v>NO APLICA</v>
      </c>
      <c r="AW51" s="138" t="str">
        <f t="shared" ref="AW51:AW57" si="13">IF(AR51&lt;40%,"CRÍTICO",IF(AR51&lt;60%,"BAJO",IF(AR51&lt;70%,"MEDIO",IF(AR51&lt;80%,"SATISFACTORIO",IF(AR51&gt;=80%,"SOBRESALIENTE","NO APLICA")))))</f>
        <v>CRÍTICO</v>
      </c>
      <c r="AX51" s="250" t="s">
        <v>1222</v>
      </c>
      <c r="AY51" s="250"/>
      <c r="AZ51" s="250"/>
    </row>
    <row r="52" spans="1:53" ht="14.25" hidden="1" customHeight="1" x14ac:dyDescent="0.15">
      <c r="A52" s="670">
        <f t="shared" si="7"/>
        <v>51</v>
      </c>
      <c r="B52" s="202" t="s">
        <v>705</v>
      </c>
      <c r="C52" s="222" t="s">
        <v>1014</v>
      </c>
      <c r="D52" s="222" t="s">
        <v>323</v>
      </c>
      <c r="E52" s="222" t="s">
        <v>324</v>
      </c>
      <c r="F52" s="222" t="s">
        <v>325</v>
      </c>
      <c r="G52" s="222" t="s">
        <v>284</v>
      </c>
      <c r="H52" s="222" t="s">
        <v>326</v>
      </c>
      <c r="I52" s="132" t="s">
        <v>181</v>
      </c>
      <c r="J52" s="222" t="s">
        <v>341</v>
      </c>
      <c r="K52" s="222" t="s">
        <v>328</v>
      </c>
      <c r="L52" s="222" t="s">
        <v>342</v>
      </c>
      <c r="M52" s="222" t="s">
        <v>343</v>
      </c>
      <c r="N52" s="132" t="s">
        <v>1226</v>
      </c>
      <c r="O52" s="7" t="s">
        <v>1226</v>
      </c>
      <c r="P52" s="222"/>
      <c r="Q52" s="222"/>
      <c r="R52" s="222" t="s">
        <v>344</v>
      </c>
      <c r="S52" s="222" t="s">
        <v>19</v>
      </c>
      <c r="T52" s="132" t="s">
        <v>17</v>
      </c>
      <c r="U52" s="132" t="s">
        <v>345</v>
      </c>
      <c r="V52" s="132" t="s">
        <v>18</v>
      </c>
      <c r="W52" s="132" t="s">
        <v>20</v>
      </c>
      <c r="X52" s="219">
        <v>1</v>
      </c>
      <c r="Y52" s="219">
        <v>1</v>
      </c>
      <c r="Z52" s="219">
        <v>1</v>
      </c>
      <c r="AA52" s="219">
        <v>1</v>
      </c>
      <c r="AB52" s="686">
        <v>0.55800000000000005</v>
      </c>
      <c r="AC52" s="686"/>
      <c r="AD52" s="686"/>
      <c r="AE52" s="722">
        <v>0.63500000000000001</v>
      </c>
      <c r="AF52" s="687"/>
      <c r="AG52" s="687"/>
      <c r="AH52" s="686"/>
      <c r="AI52" s="687"/>
      <c r="AJ52" s="687"/>
      <c r="AK52" s="686"/>
      <c r="AL52" s="687"/>
      <c r="AM52" s="687"/>
      <c r="AN52" s="375"/>
      <c r="AO52" s="137">
        <f>AB52/X52</f>
        <v>0.55800000000000005</v>
      </c>
      <c r="AP52" s="137">
        <f>AE52/Y52</f>
        <v>0.63500000000000001</v>
      </c>
      <c r="AQ52" s="137">
        <f>AH52/Z52</f>
        <v>0</v>
      </c>
      <c r="AR52" s="137">
        <f>AK52/AA52</f>
        <v>0</v>
      </c>
      <c r="AS52" s="558" t="str">
        <f t="shared" si="4"/>
        <v/>
      </c>
      <c r="AT52" s="138" t="str">
        <f t="shared" si="12"/>
        <v>BAJO</v>
      </c>
      <c r="AU52" s="138" t="str">
        <f t="shared" si="6"/>
        <v>MEDIO</v>
      </c>
      <c r="AV52" s="138" t="str">
        <f t="shared" si="12"/>
        <v>CRÍTICO</v>
      </c>
      <c r="AW52" s="138" t="str">
        <f t="shared" si="13"/>
        <v>CRÍTICO</v>
      </c>
      <c r="AX52" s="250" t="s">
        <v>1222</v>
      </c>
      <c r="AY52" s="250"/>
      <c r="AZ52" s="250"/>
    </row>
    <row r="53" spans="1:53" ht="16.5" hidden="1" customHeight="1" x14ac:dyDescent="0.15">
      <c r="A53" s="670">
        <f t="shared" si="7"/>
        <v>52</v>
      </c>
      <c r="B53" s="483" t="s">
        <v>705</v>
      </c>
      <c r="C53" s="234" t="s">
        <v>1014</v>
      </c>
      <c r="D53" s="234" t="s">
        <v>323</v>
      </c>
      <c r="E53" s="234" t="s">
        <v>324</v>
      </c>
      <c r="F53" s="234" t="s">
        <v>325</v>
      </c>
      <c r="G53" s="234" t="s">
        <v>284</v>
      </c>
      <c r="H53" s="234" t="s">
        <v>326</v>
      </c>
      <c r="I53" s="484" t="s">
        <v>181</v>
      </c>
      <c r="J53" s="234" t="s">
        <v>341</v>
      </c>
      <c r="K53" s="234" t="s">
        <v>328</v>
      </c>
      <c r="L53" s="234" t="s">
        <v>346</v>
      </c>
      <c r="M53" s="234" t="s">
        <v>347</v>
      </c>
      <c r="N53" s="484" t="s">
        <v>1226</v>
      </c>
      <c r="O53" s="7" t="s">
        <v>1226</v>
      </c>
      <c r="P53" s="234"/>
      <c r="Q53" s="234"/>
      <c r="R53" s="234" t="s">
        <v>344</v>
      </c>
      <c r="S53" s="234" t="s">
        <v>41</v>
      </c>
      <c r="T53" s="484" t="s">
        <v>17</v>
      </c>
      <c r="U53" s="234" t="s">
        <v>348</v>
      </c>
      <c r="V53" s="234" t="s">
        <v>349</v>
      </c>
      <c r="W53" s="485" t="s">
        <v>270</v>
      </c>
      <c r="X53" s="178"/>
      <c r="Y53" s="178"/>
      <c r="Z53" s="178"/>
      <c r="AA53" s="179">
        <v>1</v>
      </c>
      <c r="AB53" s="730"/>
      <c r="AC53" s="731"/>
      <c r="AD53" s="731"/>
      <c r="AE53" s="731"/>
      <c r="AF53" s="731"/>
      <c r="AG53" s="731"/>
      <c r="AH53" s="731"/>
      <c r="AI53" s="731"/>
      <c r="AJ53" s="731"/>
      <c r="AK53" s="731"/>
      <c r="AL53" s="731"/>
      <c r="AM53" s="732"/>
      <c r="AN53" s="178"/>
      <c r="AO53" s="178"/>
      <c r="AP53" s="178"/>
      <c r="AQ53" s="178"/>
      <c r="AR53" s="486">
        <f>AB53/AA53</f>
        <v>0</v>
      </c>
      <c r="AS53" s="558" t="str">
        <f t="shared" si="4"/>
        <v/>
      </c>
      <c r="AT53" s="487" t="str">
        <f t="shared" si="12"/>
        <v>NO APLICA</v>
      </c>
      <c r="AU53" s="487" t="str">
        <f t="shared" si="12"/>
        <v>NO APLICA</v>
      </c>
      <c r="AV53" s="487" t="str">
        <f t="shared" si="12"/>
        <v>NO APLICA</v>
      </c>
      <c r="AW53" s="487" t="str">
        <f t="shared" si="13"/>
        <v>CRÍTICO</v>
      </c>
      <c r="AX53" s="488" t="s">
        <v>1222</v>
      </c>
      <c r="AY53" s="488"/>
      <c r="AZ53" s="488"/>
      <c r="BA53" s="272"/>
    </row>
    <row r="54" spans="1:53" ht="15" hidden="1" customHeight="1" x14ac:dyDescent="0.15">
      <c r="A54" s="670">
        <f t="shared" si="7"/>
        <v>53</v>
      </c>
      <c r="B54" s="222" t="s">
        <v>194</v>
      </c>
      <c r="C54" s="222" t="s">
        <v>194</v>
      </c>
      <c r="D54" s="222" t="s">
        <v>194</v>
      </c>
      <c r="E54" s="222" t="s">
        <v>194</v>
      </c>
      <c r="F54" s="222" t="s">
        <v>210</v>
      </c>
      <c r="G54" s="132" t="s">
        <v>151</v>
      </c>
      <c r="H54" s="222" t="s">
        <v>350</v>
      </c>
      <c r="I54" s="132" t="s">
        <v>351</v>
      </c>
      <c r="J54" s="222" t="s">
        <v>224</v>
      </c>
      <c r="K54" s="222" t="s">
        <v>352</v>
      </c>
      <c r="L54" s="222" t="s">
        <v>470</v>
      </c>
      <c r="M54" s="222" t="s">
        <v>353</v>
      </c>
      <c r="N54" s="132" t="s">
        <v>1226</v>
      </c>
      <c r="O54" s="132" t="s">
        <v>1226</v>
      </c>
      <c r="P54" s="222"/>
      <c r="Q54" s="222"/>
      <c r="R54" s="222" t="s">
        <v>354</v>
      </c>
      <c r="S54" s="142" t="s">
        <v>16</v>
      </c>
      <c r="T54" s="132" t="s">
        <v>17</v>
      </c>
      <c r="U54" s="222" t="s">
        <v>355</v>
      </c>
      <c r="V54" s="222" t="s">
        <v>18</v>
      </c>
      <c r="W54" s="222" t="s">
        <v>356</v>
      </c>
      <c r="X54" s="218"/>
      <c r="Y54" s="219">
        <v>1</v>
      </c>
      <c r="Z54" s="218"/>
      <c r="AA54" s="219">
        <v>1</v>
      </c>
      <c r="AB54" s="722">
        <v>0.66</v>
      </c>
      <c r="AC54" s="687"/>
      <c r="AD54" s="687"/>
      <c r="AE54" s="687"/>
      <c r="AF54" s="722"/>
      <c r="AG54" s="687"/>
      <c r="AH54" s="687"/>
      <c r="AI54" s="687"/>
      <c r="AJ54" s="722"/>
      <c r="AK54" s="687"/>
      <c r="AL54" s="687"/>
      <c r="AM54" s="687"/>
      <c r="AN54" s="375"/>
      <c r="AO54" s="221"/>
      <c r="AP54" s="221">
        <f>AB54/Y54</f>
        <v>0.66</v>
      </c>
      <c r="AQ54" s="221">
        <f>AF54/AA54</f>
        <v>0</v>
      </c>
      <c r="AR54" s="221">
        <f>AJ54/AA54</f>
        <v>0</v>
      </c>
      <c r="AS54" s="558" t="str">
        <f t="shared" si="4"/>
        <v/>
      </c>
      <c r="AT54" s="138" t="str">
        <f t="shared" si="12"/>
        <v>NO APLICA</v>
      </c>
      <c r="AU54" s="138" t="str">
        <f t="shared" si="12"/>
        <v>MEDIO</v>
      </c>
      <c r="AV54" s="138" t="str">
        <f t="shared" si="12"/>
        <v>CRÍTICO</v>
      </c>
      <c r="AW54" s="138" t="str">
        <f t="shared" si="13"/>
        <v>CRÍTICO</v>
      </c>
      <c r="AX54" s="250" t="s">
        <v>1219</v>
      </c>
      <c r="AY54" s="250"/>
      <c r="AZ54" s="250"/>
    </row>
    <row r="55" spans="1:53" ht="13.5" hidden="1" customHeight="1" x14ac:dyDescent="0.15">
      <c r="A55" s="670">
        <f t="shared" si="7"/>
        <v>54</v>
      </c>
      <c r="B55" s="222" t="s">
        <v>194</v>
      </c>
      <c r="C55" s="222" t="s">
        <v>194</v>
      </c>
      <c r="D55" s="222" t="s">
        <v>194</v>
      </c>
      <c r="E55" s="222" t="s">
        <v>194</v>
      </c>
      <c r="F55" s="222" t="s">
        <v>210</v>
      </c>
      <c r="G55" s="132" t="s">
        <v>151</v>
      </c>
      <c r="H55" s="222" t="s">
        <v>350</v>
      </c>
      <c r="I55" s="132" t="s">
        <v>351</v>
      </c>
      <c r="J55" s="222" t="s">
        <v>224</v>
      </c>
      <c r="K55" s="222" t="s">
        <v>352</v>
      </c>
      <c r="L55" s="222" t="s">
        <v>469</v>
      </c>
      <c r="M55" s="222" t="s">
        <v>357</v>
      </c>
      <c r="N55" s="132" t="s">
        <v>1226</v>
      </c>
      <c r="O55" s="132" t="s">
        <v>1226</v>
      </c>
      <c r="P55" s="222"/>
      <c r="Q55" s="222"/>
      <c r="R55" s="222" t="s">
        <v>354</v>
      </c>
      <c r="S55" s="142" t="s">
        <v>16</v>
      </c>
      <c r="T55" s="132" t="s">
        <v>17</v>
      </c>
      <c r="U55" s="142" t="s">
        <v>358</v>
      </c>
      <c r="V55" s="142" t="s">
        <v>18</v>
      </c>
      <c r="W55" s="142" t="s">
        <v>46</v>
      </c>
      <c r="X55" s="218"/>
      <c r="Y55" s="219">
        <v>1</v>
      </c>
      <c r="Z55" s="218"/>
      <c r="AA55" s="219">
        <v>1</v>
      </c>
      <c r="AB55" s="701">
        <v>0.3</v>
      </c>
      <c r="AC55" s="701"/>
      <c r="AD55" s="701"/>
      <c r="AE55" s="701"/>
      <c r="AF55" s="701"/>
      <c r="AG55" s="701"/>
      <c r="AH55" s="722"/>
      <c r="AI55" s="687"/>
      <c r="AJ55" s="687"/>
      <c r="AK55" s="687"/>
      <c r="AL55" s="687"/>
      <c r="AM55" s="687"/>
      <c r="AN55" s="375"/>
      <c r="AO55" s="218"/>
      <c r="AP55" s="221">
        <f>AB55/Y55</f>
        <v>0.3</v>
      </c>
      <c r="AQ55" s="218"/>
      <c r="AR55" s="221">
        <f>AH55/AA55</f>
        <v>0</v>
      </c>
      <c r="AS55" s="558" t="str">
        <f t="shared" si="4"/>
        <v/>
      </c>
      <c r="AT55" s="138" t="str">
        <f t="shared" si="12"/>
        <v>NO APLICA</v>
      </c>
      <c r="AU55" s="138" t="str">
        <f t="shared" si="12"/>
        <v>CRÍTICO</v>
      </c>
      <c r="AV55" s="138" t="str">
        <f t="shared" si="12"/>
        <v>NO APLICA</v>
      </c>
      <c r="AW55" s="138" t="str">
        <f t="shared" si="13"/>
        <v>CRÍTICO</v>
      </c>
      <c r="AX55" s="250" t="s">
        <v>1219</v>
      </c>
      <c r="AY55" s="250"/>
      <c r="AZ55" s="250"/>
    </row>
    <row r="56" spans="1:53" ht="15.75" hidden="1" customHeight="1" x14ac:dyDescent="0.15">
      <c r="A56" s="670">
        <f t="shared" si="7"/>
        <v>55</v>
      </c>
      <c r="B56" s="222" t="s">
        <v>194</v>
      </c>
      <c r="C56" s="222" t="s">
        <v>194</v>
      </c>
      <c r="D56" s="222" t="s">
        <v>194</v>
      </c>
      <c r="E56" s="222" t="s">
        <v>194</v>
      </c>
      <c r="F56" s="222" t="s">
        <v>210</v>
      </c>
      <c r="G56" s="132" t="s">
        <v>151</v>
      </c>
      <c r="H56" s="222" t="s">
        <v>350</v>
      </c>
      <c r="I56" s="132" t="s">
        <v>351</v>
      </c>
      <c r="J56" s="222" t="s">
        <v>224</v>
      </c>
      <c r="K56" s="222" t="s">
        <v>352</v>
      </c>
      <c r="L56" s="222" t="s">
        <v>468</v>
      </c>
      <c r="M56" s="222" t="s">
        <v>359</v>
      </c>
      <c r="N56" s="132" t="s">
        <v>1226</v>
      </c>
      <c r="O56" s="132" t="s">
        <v>1226</v>
      </c>
      <c r="P56" s="222"/>
      <c r="Q56" s="222"/>
      <c r="R56" s="222" t="s">
        <v>354</v>
      </c>
      <c r="S56" s="222" t="s">
        <v>16</v>
      </c>
      <c r="T56" s="132" t="s">
        <v>17</v>
      </c>
      <c r="U56" s="142" t="s">
        <v>360</v>
      </c>
      <c r="V56" s="142" t="s">
        <v>361</v>
      </c>
      <c r="W56" s="142" t="s">
        <v>20</v>
      </c>
      <c r="X56" s="219">
        <v>1</v>
      </c>
      <c r="Y56" s="219">
        <v>1</v>
      </c>
      <c r="Z56" s="219">
        <v>1</v>
      </c>
      <c r="AA56" s="219">
        <v>1</v>
      </c>
      <c r="AB56" s="701">
        <v>0.66669999999999996</v>
      </c>
      <c r="AC56" s="702"/>
      <c r="AD56" s="702"/>
      <c r="AE56" s="701">
        <v>0.67</v>
      </c>
      <c r="AF56" s="702"/>
      <c r="AG56" s="702"/>
      <c r="AH56" s="686"/>
      <c r="AI56" s="687"/>
      <c r="AJ56" s="687"/>
      <c r="AK56" s="686"/>
      <c r="AL56" s="687"/>
      <c r="AM56" s="687"/>
      <c r="AN56" s="375"/>
      <c r="AO56" s="227">
        <f>AB56/X56</f>
        <v>0.66669999999999996</v>
      </c>
      <c r="AP56" s="219">
        <f>AE56/Y56</f>
        <v>0.67</v>
      </c>
      <c r="AQ56" s="219">
        <f>AH56/Z56</f>
        <v>0</v>
      </c>
      <c r="AR56" s="219">
        <f>AK56/AA56</f>
        <v>0</v>
      </c>
      <c r="AS56" s="558" t="str">
        <f t="shared" si="4"/>
        <v/>
      </c>
      <c r="AT56" s="138" t="str">
        <f t="shared" si="12"/>
        <v>MEDIO</v>
      </c>
      <c r="AU56" s="138" t="str">
        <f t="shared" si="12"/>
        <v>MEDIO</v>
      </c>
      <c r="AV56" s="138" t="str">
        <f t="shared" si="12"/>
        <v>CRÍTICO</v>
      </c>
      <c r="AW56" s="138" t="str">
        <f t="shared" si="13"/>
        <v>CRÍTICO</v>
      </c>
      <c r="AX56" s="250" t="s">
        <v>1219</v>
      </c>
      <c r="AY56" s="250"/>
      <c r="AZ56" s="250"/>
    </row>
    <row r="57" spans="1:53" ht="14.25" hidden="1" customHeight="1" x14ac:dyDescent="0.15">
      <c r="A57" s="670">
        <f t="shared" si="7"/>
        <v>56</v>
      </c>
      <c r="B57" s="222" t="s">
        <v>194</v>
      </c>
      <c r="C57" s="222" t="s">
        <v>194</v>
      </c>
      <c r="D57" s="222" t="s">
        <v>194</v>
      </c>
      <c r="E57" s="222" t="s">
        <v>194</v>
      </c>
      <c r="F57" s="222" t="s">
        <v>210</v>
      </c>
      <c r="G57" s="132" t="s">
        <v>151</v>
      </c>
      <c r="H57" s="222" t="s">
        <v>350</v>
      </c>
      <c r="I57" s="132" t="s">
        <v>351</v>
      </c>
      <c r="J57" s="222" t="s">
        <v>224</v>
      </c>
      <c r="K57" s="222" t="s">
        <v>352</v>
      </c>
      <c r="L57" s="222" t="s">
        <v>467</v>
      </c>
      <c r="M57" s="222" t="s">
        <v>362</v>
      </c>
      <c r="N57" s="132" t="s">
        <v>1226</v>
      </c>
      <c r="O57" s="132" t="s">
        <v>1226</v>
      </c>
      <c r="P57" s="222"/>
      <c r="Q57" s="222"/>
      <c r="R57" s="222" t="s">
        <v>354</v>
      </c>
      <c r="S57" s="222" t="s">
        <v>16</v>
      </c>
      <c r="T57" s="132" t="s">
        <v>17</v>
      </c>
      <c r="U57" s="222" t="s">
        <v>363</v>
      </c>
      <c r="V57" s="222" t="s">
        <v>361</v>
      </c>
      <c r="W57" s="222" t="s">
        <v>255</v>
      </c>
      <c r="X57" s="219">
        <v>1</v>
      </c>
      <c r="Y57" s="219">
        <v>1</v>
      </c>
      <c r="Z57" s="219">
        <v>1</v>
      </c>
      <c r="AA57" s="219">
        <v>1</v>
      </c>
      <c r="AB57" s="70">
        <v>0.46</v>
      </c>
      <c r="AC57" s="70">
        <v>0.91</v>
      </c>
      <c r="AD57" s="70">
        <v>0.95</v>
      </c>
      <c r="AE57" s="427">
        <v>0.98</v>
      </c>
      <c r="AF57" s="422">
        <v>1.08</v>
      </c>
      <c r="AG57" s="422">
        <v>0.83</v>
      </c>
      <c r="AH57" s="205"/>
      <c r="AI57" s="205"/>
      <c r="AJ57" s="205"/>
      <c r="AK57" s="205"/>
      <c r="AL57" s="205"/>
      <c r="AM57" s="205"/>
      <c r="AN57" s="389"/>
      <c r="AO57" s="219">
        <v>0.77</v>
      </c>
      <c r="AP57" s="219">
        <v>0.96</v>
      </c>
      <c r="AQ57" s="219">
        <f>AJ57/Z57</f>
        <v>0</v>
      </c>
      <c r="AR57" s="219">
        <f>AM57/AA57</f>
        <v>0</v>
      </c>
      <c r="AS57" s="558" t="str">
        <f t="shared" si="4"/>
        <v/>
      </c>
      <c r="AT57" s="138" t="str">
        <f t="shared" si="12"/>
        <v>SATISFACTORIO</v>
      </c>
      <c r="AU57" s="138" t="str">
        <f t="shared" si="12"/>
        <v>SOBRESALIENTE</v>
      </c>
      <c r="AV57" s="138" t="str">
        <f t="shared" si="12"/>
        <v>CRÍTICO</v>
      </c>
      <c r="AW57" s="138" t="str">
        <f t="shared" si="13"/>
        <v>CRÍTICO</v>
      </c>
      <c r="AX57" s="250" t="s">
        <v>1219</v>
      </c>
      <c r="AY57" s="250"/>
      <c r="AZ57" s="250"/>
    </row>
    <row r="58" spans="1:53" ht="14" hidden="1" x14ac:dyDescent="0.15">
      <c r="A58" s="670">
        <f t="shared" si="7"/>
        <v>57</v>
      </c>
      <c r="B58" s="202" t="s">
        <v>705</v>
      </c>
      <c r="C58" s="202" t="s">
        <v>289</v>
      </c>
      <c r="D58" s="202" t="s">
        <v>291</v>
      </c>
      <c r="E58" s="202" t="s">
        <v>202</v>
      </c>
      <c r="F58" s="222" t="s">
        <v>366</v>
      </c>
      <c r="G58" s="222" t="s">
        <v>284</v>
      </c>
      <c r="H58" s="222" t="s">
        <v>367</v>
      </c>
      <c r="I58" s="132" t="s">
        <v>183</v>
      </c>
      <c r="J58" s="222" t="s">
        <v>368</v>
      </c>
      <c r="K58" s="222" t="s">
        <v>224</v>
      </c>
      <c r="L58" s="222" t="s">
        <v>369</v>
      </c>
      <c r="M58" s="222" t="s">
        <v>370</v>
      </c>
      <c r="N58" s="132" t="s">
        <v>1226</v>
      </c>
      <c r="O58" s="7" t="s">
        <v>1226</v>
      </c>
      <c r="P58" s="222"/>
      <c r="Q58" s="222"/>
      <c r="R58" s="222" t="s">
        <v>354</v>
      </c>
      <c r="S58" s="222" t="s">
        <v>16</v>
      </c>
      <c r="T58" s="132" t="s">
        <v>17</v>
      </c>
      <c r="U58" s="222" t="s">
        <v>371</v>
      </c>
      <c r="V58" s="222" t="s">
        <v>372</v>
      </c>
      <c r="W58" s="222" t="s">
        <v>46</v>
      </c>
      <c r="X58" s="218"/>
      <c r="Y58" s="219">
        <v>0.5</v>
      </c>
      <c r="Z58" s="218"/>
      <c r="AA58" s="219">
        <v>0.7</v>
      </c>
      <c r="AB58" s="686">
        <v>0.63</v>
      </c>
      <c r="AC58" s="687"/>
      <c r="AD58" s="687"/>
      <c r="AE58" s="687"/>
      <c r="AF58" s="687"/>
      <c r="AG58" s="687"/>
      <c r="AH58" s="686"/>
      <c r="AI58" s="687"/>
      <c r="AJ58" s="687"/>
      <c r="AK58" s="687"/>
      <c r="AL58" s="687"/>
      <c r="AM58" s="687"/>
      <c r="AN58" s="375"/>
      <c r="AO58" s="218"/>
      <c r="AP58" s="219">
        <f>AB58/Y58</f>
        <v>1.26</v>
      </c>
      <c r="AQ58" s="219"/>
      <c r="AR58" s="219">
        <f>AH58/AA58</f>
        <v>0</v>
      </c>
      <c r="AS58" s="558" t="str">
        <f t="shared" si="4"/>
        <v>POSITIVA</v>
      </c>
      <c r="AT58" s="138" t="str">
        <f t="shared" ref="AT58:AT68" si="14">IF(AO58="","NO APLICA",IF(AO58&lt;40%,"CRÍTICO",IF(AO58&lt;60%,"BAJO",IF(AO58&lt;70%,"MEDIO",IF(AO58&lt;80%,"SATISFACTORIO",IF(AO58&gt;=80%,"SOBRESALIENTE",IF(AO58="","NO APLICA","")))))))</f>
        <v>NO APLICA</v>
      </c>
      <c r="AU58" s="138" t="str">
        <f t="shared" ref="AU58:AU65" si="15">IF(AP58="","NO APLICA",IF(AP58&lt;40%,"CRÍTICO",IF(AP58&lt;60%,"BAJO",IF(AP58&lt;70%,"MEDIO",IF(AP58&lt;80%,"SATISFACTORIO",IF(AP58&gt;=80%,"SOBRESALIENTE",IF(AP58="","NO APLICA","")))))))</f>
        <v>SOBRESALIENTE</v>
      </c>
      <c r="AV58" s="138" t="str">
        <f t="shared" ref="AV58:AV68" si="16">IF(AQ58="","NO APLICA",IF(AQ58&lt;40%,"CRÍTICO",IF(AQ58&lt;60%,"BAJO",IF(AQ58&lt;70%,"MEDIO",IF(AQ58&lt;80%,"SATISFACTORIO",IF(AQ58&gt;=80%,"SOBRESALIENTE",IF(AQ58="","NO APLICA","")))))))</f>
        <v>NO APLICA</v>
      </c>
      <c r="AW58" s="138" t="str">
        <f t="shared" ref="AW58:AW68" si="17">IF(AR58&lt;40%,"CRÍTICO",IF(AR58&lt;60%,"BAJO",IF(AR58&lt;70%,"MEDIO",IF(AR58&lt;80%,"SATISFACTORIO",IF(AR58&gt;=80%,"SOBRESALIENTE","NO APLICA")))))</f>
        <v>CRÍTICO</v>
      </c>
      <c r="AX58" s="250" t="s">
        <v>1222</v>
      </c>
      <c r="AY58" s="250"/>
      <c r="AZ58" s="250"/>
    </row>
    <row r="59" spans="1:53" ht="14" hidden="1" x14ac:dyDescent="0.15">
      <c r="A59" s="670">
        <f t="shared" si="7"/>
        <v>58</v>
      </c>
      <c r="B59" s="202" t="s">
        <v>705</v>
      </c>
      <c r="C59" s="202" t="s">
        <v>289</v>
      </c>
      <c r="D59" s="202" t="s">
        <v>291</v>
      </c>
      <c r="E59" s="202" t="s">
        <v>202</v>
      </c>
      <c r="F59" s="222" t="s">
        <v>366</v>
      </c>
      <c r="G59" s="222" t="s">
        <v>284</v>
      </c>
      <c r="H59" s="222" t="s">
        <v>367</v>
      </c>
      <c r="I59" s="132" t="s">
        <v>183</v>
      </c>
      <c r="J59" s="222" t="s">
        <v>368</v>
      </c>
      <c r="K59" s="222" t="s">
        <v>224</v>
      </c>
      <c r="L59" s="132" t="s">
        <v>403</v>
      </c>
      <c r="M59" s="132" t="s">
        <v>402</v>
      </c>
      <c r="N59" s="132" t="s">
        <v>1226</v>
      </c>
      <c r="O59" s="7" t="s">
        <v>1226</v>
      </c>
      <c r="P59" s="132"/>
      <c r="Q59" s="132"/>
      <c r="R59" s="222" t="s">
        <v>354</v>
      </c>
      <c r="S59" s="132" t="s">
        <v>16</v>
      </c>
      <c r="T59" s="132" t="s">
        <v>17</v>
      </c>
      <c r="U59" s="132" t="s">
        <v>373</v>
      </c>
      <c r="V59" s="132" t="s">
        <v>372</v>
      </c>
      <c r="W59" s="132" t="s">
        <v>46</v>
      </c>
      <c r="X59" s="218"/>
      <c r="Y59" s="219">
        <v>0.33</v>
      </c>
      <c r="Z59" s="218"/>
      <c r="AA59" s="219">
        <v>0.4</v>
      </c>
      <c r="AB59" s="686">
        <v>0.31</v>
      </c>
      <c r="AC59" s="687"/>
      <c r="AD59" s="687"/>
      <c r="AE59" s="687"/>
      <c r="AF59" s="687"/>
      <c r="AG59" s="687"/>
      <c r="AH59" s="686"/>
      <c r="AI59" s="687"/>
      <c r="AJ59" s="687"/>
      <c r="AK59" s="687"/>
      <c r="AL59" s="687"/>
      <c r="AM59" s="687"/>
      <c r="AN59" s="375"/>
      <c r="AO59" s="218"/>
      <c r="AP59" s="219">
        <f>AB59/Y59</f>
        <v>0.93939393939393934</v>
      </c>
      <c r="AQ59" s="218"/>
      <c r="AR59" s="219">
        <f>AH59/AA59</f>
        <v>0</v>
      </c>
      <c r="AS59" s="558" t="str">
        <f t="shared" si="4"/>
        <v/>
      </c>
      <c r="AT59" s="138" t="str">
        <f t="shared" si="14"/>
        <v>NO APLICA</v>
      </c>
      <c r="AU59" s="138" t="str">
        <f t="shared" si="15"/>
        <v>SOBRESALIENTE</v>
      </c>
      <c r="AV59" s="138" t="str">
        <f t="shared" si="16"/>
        <v>NO APLICA</v>
      </c>
      <c r="AW59" s="138" t="str">
        <f t="shared" si="17"/>
        <v>CRÍTICO</v>
      </c>
      <c r="AX59" s="250" t="s">
        <v>1222</v>
      </c>
      <c r="AY59" s="250"/>
      <c r="AZ59" s="250"/>
    </row>
    <row r="60" spans="1:53" ht="14" hidden="1" x14ac:dyDescent="0.15">
      <c r="A60" s="670">
        <f t="shared" si="7"/>
        <v>59</v>
      </c>
      <c r="B60" s="202" t="s">
        <v>705</v>
      </c>
      <c r="C60" s="222" t="s">
        <v>471</v>
      </c>
      <c r="D60" s="222" t="s">
        <v>374</v>
      </c>
      <c r="E60" s="222" t="s">
        <v>375</v>
      </c>
      <c r="F60" s="222" t="s">
        <v>376</v>
      </c>
      <c r="G60" s="132" t="s">
        <v>150</v>
      </c>
      <c r="H60" s="222" t="s">
        <v>377</v>
      </c>
      <c r="I60" s="132" t="s">
        <v>186</v>
      </c>
      <c r="J60" s="222" t="s">
        <v>378</v>
      </c>
      <c r="K60" s="222" t="s">
        <v>379</v>
      </c>
      <c r="L60" s="254" t="s">
        <v>380</v>
      </c>
      <c r="M60" s="222" t="s">
        <v>381</v>
      </c>
      <c r="N60" s="132" t="s">
        <v>1226</v>
      </c>
      <c r="O60" s="222" t="s">
        <v>1226</v>
      </c>
      <c r="P60" s="222" t="s">
        <v>1228</v>
      </c>
      <c r="Q60" s="222"/>
      <c r="R60" s="222" t="s">
        <v>382</v>
      </c>
      <c r="S60" s="222" t="s">
        <v>19</v>
      </c>
      <c r="T60" s="133" t="s">
        <v>299</v>
      </c>
      <c r="U60" s="132" t="s">
        <v>383</v>
      </c>
      <c r="V60" s="132" t="s">
        <v>18</v>
      </c>
      <c r="W60" s="132" t="s">
        <v>20</v>
      </c>
      <c r="X60" s="218">
        <v>23</v>
      </c>
      <c r="Y60" s="218">
        <v>46</v>
      </c>
      <c r="Z60" s="218">
        <v>69</v>
      </c>
      <c r="AA60" s="218">
        <v>90</v>
      </c>
      <c r="AB60" s="687">
        <v>16</v>
      </c>
      <c r="AC60" s="687"/>
      <c r="AD60" s="687"/>
      <c r="AE60" s="687">
        <v>10</v>
      </c>
      <c r="AF60" s="687"/>
      <c r="AG60" s="687"/>
      <c r="AH60" s="687"/>
      <c r="AI60" s="687"/>
      <c r="AJ60" s="687"/>
      <c r="AK60" s="687"/>
      <c r="AL60" s="687"/>
      <c r="AM60" s="687"/>
      <c r="AN60" s="375"/>
      <c r="AO60" s="227">
        <f>AB60/X60</f>
        <v>0.69565217391304346</v>
      </c>
      <c r="AP60" s="227">
        <f>AE60/Y60</f>
        <v>0.21739130434782608</v>
      </c>
      <c r="AQ60" s="227">
        <f>AH60/Z60</f>
        <v>0</v>
      </c>
      <c r="AR60" s="227">
        <f>AK60/AA60</f>
        <v>0</v>
      </c>
      <c r="AS60" s="558" t="str">
        <f t="shared" si="4"/>
        <v/>
      </c>
      <c r="AT60" s="138" t="str">
        <f t="shared" si="14"/>
        <v>MEDIO</v>
      </c>
      <c r="AU60" s="138" t="str">
        <f t="shared" si="15"/>
        <v>CRÍTICO</v>
      </c>
      <c r="AV60" s="138" t="str">
        <f t="shared" si="16"/>
        <v>CRÍTICO</v>
      </c>
      <c r="AW60" s="138" t="str">
        <f t="shared" si="17"/>
        <v>CRÍTICO</v>
      </c>
      <c r="AX60" s="250" t="s">
        <v>1220</v>
      </c>
      <c r="AY60" s="250"/>
      <c r="AZ60" s="250"/>
    </row>
    <row r="61" spans="1:53" ht="14" hidden="1" x14ac:dyDescent="0.15">
      <c r="A61" s="670">
        <f t="shared" si="7"/>
        <v>60</v>
      </c>
      <c r="B61" s="202" t="s">
        <v>705</v>
      </c>
      <c r="C61" s="222" t="s">
        <v>471</v>
      </c>
      <c r="D61" s="222" t="s">
        <v>374</v>
      </c>
      <c r="E61" s="222" t="s">
        <v>375</v>
      </c>
      <c r="F61" s="222" t="s">
        <v>376</v>
      </c>
      <c r="G61" s="132" t="s">
        <v>150</v>
      </c>
      <c r="H61" s="222" t="s">
        <v>377</v>
      </c>
      <c r="I61" s="132" t="s">
        <v>186</v>
      </c>
      <c r="J61" s="222" t="s">
        <v>378</v>
      </c>
      <c r="K61" s="222" t="s">
        <v>379</v>
      </c>
      <c r="L61" s="254" t="s">
        <v>1464</v>
      </c>
      <c r="M61" s="132" t="s">
        <v>385</v>
      </c>
      <c r="N61" s="132" t="s">
        <v>1226</v>
      </c>
      <c r="O61" s="132" t="s">
        <v>1226</v>
      </c>
      <c r="P61" s="132"/>
      <c r="Q61" s="132"/>
      <c r="R61" s="222" t="s">
        <v>382</v>
      </c>
      <c r="S61" s="132" t="s">
        <v>16</v>
      </c>
      <c r="T61" s="132" t="s">
        <v>17</v>
      </c>
      <c r="U61" s="132" t="s">
        <v>386</v>
      </c>
      <c r="V61" s="132" t="s">
        <v>18</v>
      </c>
      <c r="W61" s="132" t="s">
        <v>20</v>
      </c>
      <c r="X61" s="219">
        <v>0.25</v>
      </c>
      <c r="Y61" s="219">
        <v>0.5</v>
      </c>
      <c r="Z61" s="219">
        <v>0.75</v>
      </c>
      <c r="AA61" s="219">
        <v>1</v>
      </c>
      <c r="AB61" s="686">
        <v>0.25</v>
      </c>
      <c r="AC61" s="687"/>
      <c r="AD61" s="687"/>
      <c r="AE61" s="686">
        <v>0.2</v>
      </c>
      <c r="AF61" s="687"/>
      <c r="AG61" s="687"/>
      <c r="AH61" s="686"/>
      <c r="AI61" s="687"/>
      <c r="AJ61" s="687"/>
      <c r="AK61" s="686"/>
      <c r="AL61" s="687"/>
      <c r="AM61" s="687"/>
      <c r="AN61" s="375"/>
      <c r="AO61" s="227">
        <f>AB61/X61</f>
        <v>1</v>
      </c>
      <c r="AP61" s="595">
        <f>AE61/Y61</f>
        <v>0.4</v>
      </c>
      <c r="AQ61" s="227">
        <f>AH61/Z61</f>
        <v>0</v>
      </c>
      <c r="AR61" s="227">
        <f>AK61/AA61</f>
        <v>0</v>
      </c>
      <c r="AS61" s="558" t="str">
        <f t="shared" si="4"/>
        <v/>
      </c>
      <c r="AT61" s="138" t="str">
        <f t="shared" si="14"/>
        <v>SOBRESALIENTE</v>
      </c>
      <c r="AU61" s="138" t="str">
        <f t="shared" si="15"/>
        <v>BAJO</v>
      </c>
      <c r="AV61" s="138" t="str">
        <f t="shared" si="16"/>
        <v>CRÍTICO</v>
      </c>
      <c r="AW61" s="138" t="str">
        <f t="shared" si="17"/>
        <v>CRÍTICO</v>
      </c>
      <c r="AX61" s="250" t="s">
        <v>1220</v>
      </c>
      <c r="AY61" s="250"/>
      <c r="AZ61" s="250"/>
    </row>
    <row r="62" spans="1:53" ht="14" hidden="1" x14ac:dyDescent="0.15">
      <c r="A62" s="670">
        <f t="shared" si="7"/>
        <v>61</v>
      </c>
      <c r="B62" s="202" t="s">
        <v>705</v>
      </c>
      <c r="C62" s="222" t="s">
        <v>471</v>
      </c>
      <c r="D62" s="222" t="s">
        <v>374</v>
      </c>
      <c r="E62" s="222" t="s">
        <v>375</v>
      </c>
      <c r="F62" s="222" t="s">
        <v>376</v>
      </c>
      <c r="G62" s="132" t="s">
        <v>150</v>
      </c>
      <c r="H62" s="222" t="s">
        <v>377</v>
      </c>
      <c r="I62" s="132" t="s">
        <v>186</v>
      </c>
      <c r="J62" s="222" t="s">
        <v>378</v>
      </c>
      <c r="K62" s="222" t="s">
        <v>379</v>
      </c>
      <c r="L62" s="254" t="s">
        <v>387</v>
      </c>
      <c r="M62" s="254" t="s">
        <v>388</v>
      </c>
      <c r="N62" s="132" t="s">
        <v>1226</v>
      </c>
      <c r="O62" s="222" t="s">
        <v>1226</v>
      </c>
      <c r="P62" s="222" t="s">
        <v>1228</v>
      </c>
      <c r="Q62" s="222"/>
      <c r="R62" s="222" t="s">
        <v>382</v>
      </c>
      <c r="S62" s="222" t="s">
        <v>41</v>
      </c>
      <c r="T62" s="132" t="s">
        <v>17</v>
      </c>
      <c r="U62" s="222" t="s">
        <v>389</v>
      </c>
      <c r="V62" s="222" t="s">
        <v>18</v>
      </c>
      <c r="W62" s="222" t="s">
        <v>20</v>
      </c>
      <c r="X62" s="219">
        <v>0.05</v>
      </c>
      <c r="Y62" s="219">
        <v>0.1</v>
      </c>
      <c r="Z62" s="219">
        <v>0.15</v>
      </c>
      <c r="AA62" s="219">
        <v>0.2</v>
      </c>
      <c r="AB62" s="686">
        <v>0.48</v>
      </c>
      <c r="AC62" s="687"/>
      <c r="AD62" s="687"/>
      <c r="AE62" s="686">
        <v>1.04</v>
      </c>
      <c r="AF62" s="687"/>
      <c r="AG62" s="687"/>
      <c r="AH62" s="686"/>
      <c r="AI62" s="687"/>
      <c r="AJ62" s="687"/>
      <c r="AK62" s="686"/>
      <c r="AL62" s="687"/>
      <c r="AM62" s="687"/>
      <c r="AN62" s="375"/>
      <c r="AO62" s="227">
        <f>X62/AB62</f>
        <v>0.10416666666666667</v>
      </c>
      <c r="AP62" s="227">
        <f>Y62/AE62</f>
        <v>9.6153846153846159E-2</v>
      </c>
      <c r="AQ62" s="227">
        <f>AH62/Z62</f>
        <v>0</v>
      </c>
      <c r="AR62" s="227">
        <f>AK62/AA62</f>
        <v>0</v>
      </c>
      <c r="AS62" s="558" t="str">
        <f t="shared" si="4"/>
        <v/>
      </c>
      <c r="AT62" s="138" t="str">
        <f t="shared" si="14"/>
        <v>CRÍTICO</v>
      </c>
      <c r="AU62" s="138" t="str">
        <f t="shared" si="15"/>
        <v>CRÍTICO</v>
      </c>
      <c r="AV62" s="138" t="str">
        <f t="shared" si="16"/>
        <v>CRÍTICO</v>
      </c>
      <c r="AW62" s="138" t="str">
        <f t="shared" si="17"/>
        <v>CRÍTICO</v>
      </c>
      <c r="AX62" s="250" t="s">
        <v>1220</v>
      </c>
      <c r="AY62" s="250"/>
      <c r="AZ62" s="250"/>
    </row>
    <row r="63" spans="1:53" ht="14" hidden="1" x14ac:dyDescent="0.15">
      <c r="A63" s="670">
        <f t="shared" si="7"/>
        <v>62</v>
      </c>
      <c r="B63" s="202" t="s">
        <v>705</v>
      </c>
      <c r="C63" s="222" t="s">
        <v>471</v>
      </c>
      <c r="D63" s="222" t="s">
        <v>374</v>
      </c>
      <c r="E63" s="222" t="s">
        <v>375</v>
      </c>
      <c r="F63" s="222" t="s">
        <v>376</v>
      </c>
      <c r="G63" s="132" t="s">
        <v>150</v>
      </c>
      <c r="H63" s="222" t="s">
        <v>377</v>
      </c>
      <c r="I63" s="132" t="s">
        <v>186</v>
      </c>
      <c r="J63" s="222" t="s">
        <v>390</v>
      </c>
      <c r="K63" s="222" t="s">
        <v>391</v>
      </c>
      <c r="L63" s="222" t="s">
        <v>392</v>
      </c>
      <c r="M63" s="132" t="s">
        <v>393</v>
      </c>
      <c r="N63" s="132" t="s">
        <v>1226</v>
      </c>
      <c r="O63" s="132" t="s">
        <v>1226</v>
      </c>
      <c r="P63" s="132"/>
      <c r="Q63" s="132"/>
      <c r="R63" s="222" t="s">
        <v>382</v>
      </c>
      <c r="S63" s="132" t="s">
        <v>19</v>
      </c>
      <c r="T63" s="132" t="s">
        <v>394</v>
      </c>
      <c r="U63" s="132" t="s">
        <v>395</v>
      </c>
      <c r="V63" s="132" t="s">
        <v>257</v>
      </c>
      <c r="W63" s="132" t="s">
        <v>20</v>
      </c>
      <c r="X63" s="218">
        <v>56</v>
      </c>
      <c r="Y63" s="357">
        <v>56</v>
      </c>
      <c r="Z63" s="357">
        <v>56</v>
      </c>
      <c r="AA63" s="357">
        <v>56</v>
      </c>
      <c r="AB63" s="717">
        <v>58</v>
      </c>
      <c r="AC63" s="717"/>
      <c r="AD63" s="717"/>
      <c r="AE63" s="717">
        <v>63</v>
      </c>
      <c r="AF63" s="717"/>
      <c r="AG63" s="717"/>
      <c r="AH63" s="717"/>
      <c r="AI63" s="717"/>
      <c r="AJ63" s="717"/>
      <c r="AK63" s="717"/>
      <c r="AL63" s="717"/>
      <c r="AM63" s="717"/>
      <c r="AN63" s="386"/>
      <c r="AO63" s="227">
        <f>AB63/X63</f>
        <v>1.0357142857142858</v>
      </c>
      <c r="AP63" s="227">
        <f>AE63/Y63</f>
        <v>1.125</v>
      </c>
      <c r="AQ63" s="227">
        <f>AH63/Z63</f>
        <v>0</v>
      </c>
      <c r="AR63" s="227">
        <f>AK63/AA63</f>
        <v>0</v>
      </c>
      <c r="AS63" s="558" t="str">
        <f t="shared" si="4"/>
        <v>POSITIVA</v>
      </c>
      <c r="AT63" s="138" t="str">
        <f t="shared" si="14"/>
        <v>SOBRESALIENTE</v>
      </c>
      <c r="AU63" s="138" t="str">
        <f t="shared" si="15"/>
        <v>SOBRESALIENTE</v>
      </c>
      <c r="AV63" s="138" t="str">
        <f t="shared" si="16"/>
        <v>CRÍTICO</v>
      </c>
      <c r="AW63" s="138" t="str">
        <f t="shared" si="17"/>
        <v>CRÍTICO</v>
      </c>
      <c r="AX63" s="250" t="s">
        <v>1220</v>
      </c>
      <c r="AY63" s="250"/>
      <c r="AZ63" s="250"/>
    </row>
    <row r="64" spans="1:53" ht="14" hidden="1" x14ac:dyDescent="0.15">
      <c r="A64" s="670">
        <f t="shared" si="7"/>
        <v>63</v>
      </c>
      <c r="B64" s="202" t="s">
        <v>705</v>
      </c>
      <c r="C64" s="222" t="s">
        <v>471</v>
      </c>
      <c r="D64" s="222" t="s">
        <v>374</v>
      </c>
      <c r="E64" s="222" t="s">
        <v>375</v>
      </c>
      <c r="F64" s="222" t="s">
        <v>376</v>
      </c>
      <c r="G64" s="132" t="s">
        <v>150</v>
      </c>
      <c r="H64" s="222" t="s">
        <v>377</v>
      </c>
      <c r="I64" s="132" t="s">
        <v>186</v>
      </c>
      <c r="J64" s="222" t="s">
        <v>390</v>
      </c>
      <c r="K64" s="222" t="s">
        <v>391</v>
      </c>
      <c r="L64" s="222" t="s">
        <v>396</v>
      </c>
      <c r="M64" s="222" t="s">
        <v>397</v>
      </c>
      <c r="N64" s="132" t="s">
        <v>1226</v>
      </c>
      <c r="O64" s="222" t="s">
        <v>1226</v>
      </c>
      <c r="P64" s="222"/>
      <c r="Q64" s="222"/>
      <c r="R64" s="222" t="s">
        <v>382</v>
      </c>
      <c r="S64" s="132" t="s">
        <v>16</v>
      </c>
      <c r="T64" s="132" t="s">
        <v>17</v>
      </c>
      <c r="U64" s="132" t="s">
        <v>398</v>
      </c>
      <c r="V64" s="132" t="s">
        <v>18</v>
      </c>
      <c r="W64" s="132" t="s">
        <v>20</v>
      </c>
      <c r="X64" s="219">
        <v>0.25</v>
      </c>
      <c r="Y64" s="219">
        <v>0.5</v>
      </c>
      <c r="Z64" s="219">
        <v>0.75</v>
      </c>
      <c r="AA64" s="219">
        <v>1</v>
      </c>
      <c r="AB64" s="686">
        <v>0.99</v>
      </c>
      <c r="AC64" s="717"/>
      <c r="AD64" s="717"/>
      <c r="AE64" s="686">
        <v>0.64</v>
      </c>
      <c r="AF64" s="717"/>
      <c r="AG64" s="717"/>
      <c r="AH64" s="686"/>
      <c r="AI64" s="717"/>
      <c r="AJ64" s="717"/>
      <c r="AK64" s="686"/>
      <c r="AL64" s="717"/>
      <c r="AM64" s="717"/>
      <c r="AN64" s="386"/>
      <c r="AO64" s="227">
        <f>AB64/X64</f>
        <v>3.96</v>
      </c>
      <c r="AP64" s="227">
        <f>AE64/Y64</f>
        <v>1.28</v>
      </c>
      <c r="AQ64" s="227">
        <f>AH64/Z64</f>
        <v>0</v>
      </c>
      <c r="AR64" s="227">
        <f>AK64/AA64</f>
        <v>0</v>
      </c>
      <c r="AS64" s="558" t="str">
        <f t="shared" si="4"/>
        <v>POSITIVA</v>
      </c>
      <c r="AT64" s="138" t="str">
        <f t="shared" si="14"/>
        <v>SOBRESALIENTE</v>
      </c>
      <c r="AU64" s="138" t="str">
        <f t="shared" si="15"/>
        <v>SOBRESALIENTE</v>
      </c>
      <c r="AV64" s="138" t="str">
        <f t="shared" si="16"/>
        <v>CRÍTICO</v>
      </c>
      <c r="AW64" s="138" t="str">
        <f t="shared" si="17"/>
        <v>CRÍTICO</v>
      </c>
      <c r="AX64" s="250" t="s">
        <v>1220</v>
      </c>
      <c r="AY64" s="250"/>
      <c r="AZ64" s="250"/>
    </row>
    <row r="65" spans="1:52" ht="14" hidden="1" x14ac:dyDescent="0.15">
      <c r="A65" s="670">
        <f t="shared" si="7"/>
        <v>64</v>
      </c>
      <c r="B65" s="202" t="s">
        <v>705</v>
      </c>
      <c r="C65" s="222" t="s">
        <v>471</v>
      </c>
      <c r="D65" s="222" t="s">
        <v>374</v>
      </c>
      <c r="E65" s="222" t="s">
        <v>375</v>
      </c>
      <c r="F65" s="222" t="s">
        <v>376</v>
      </c>
      <c r="G65" s="132" t="s">
        <v>150</v>
      </c>
      <c r="H65" s="222" t="s">
        <v>377</v>
      </c>
      <c r="I65" s="132" t="s">
        <v>186</v>
      </c>
      <c r="J65" s="222" t="s">
        <v>390</v>
      </c>
      <c r="K65" s="222" t="s">
        <v>391</v>
      </c>
      <c r="L65" s="254" t="s">
        <v>399</v>
      </c>
      <c r="M65" s="222" t="s">
        <v>400</v>
      </c>
      <c r="N65" s="132" t="s">
        <v>1226</v>
      </c>
      <c r="O65" s="222" t="s">
        <v>1226</v>
      </c>
      <c r="P65" s="222"/>
      <c r="Q65" s="222"/>
      <c r="R65" s="222" t="s">
        <v>382</v>
      </c>
      <c r="S65" s="132" t="s">
        <v>41</v>
      </c>
      <c r="T65" s="132" t="s">
        <v>17</v>
      </c>
      <c r="U65" s="132" t="s">
        <v>401</v>
      </c>
      <c r="V65" s="132" t="s">
        <v>18</v>
      </c>
      <c r="W65" s="132" t="s">
        <v>46</v>
      </c>
      <c r="X65" s="218"/>
      <c r="Y65" s="219">
        <v>0.3</v>
      </c>
      <c r="Z65" s="218"/>
      <c r="AA65" s="219">
        <v>0.3</v>
      </c>
      <c r="AB65" s="686">
        <v>0.03</v>
      </c>
      <c r="AC65" s="686"/>
      <c r="AD65" s="686"/>
      <c r="AE65" s="686"/>
      <c r="AF65" s="686"/>
      <c r="AG65" s="686"/>
      <c r="AH65" s="722"/>
      <c r="AI65" s="687"/>
      <c r="AJ65" s="687"/>
      <c r="AK65" s="687"/>
      <c r="AL65" s="687"/>
      <c r="AM65" s="687"/>
      <c r="AN65" s="375"/>
      <c r="AO65" s="218"/>
      <c r="AP65" s="221">
        <f>AB65/Y65</f>
        <v>0.1</v>
      </c>
      <c r="AQ65" s="218"/>
      <c r="AR65" s="221">
        <f>AH65/AA65</f>
        <v>0</v>
      </c>
      <c r="AS65" s="558" t="str">
        <f t="shared" si="4"/>
        <v/>
      </c>
      <c r="AT65" s="138" t="str">
        <f t="shared" si="14"/>
        <v>NO APLICA</v>
      </c>
      <c r="AU65" s="138" t="str">
        <f t="shared" si="15"/>
        <v>CRÍTICO</v>
      </c>
      <c r="AV65" s="138" t="str">
        <f t="shared" si="16"/>
        <v>NO APLICA</v>
      </c>
      <c r="AW65" s="138" t="str">
        <f t="shared" si="17"/>
        <v>CRÍTICO</v>
      </c>
      <c r="AX65" s="250" t="s">
        <v>1220</v>
      </c>
      <c r="AY65" s="250"/>
      <c r="AZ65" s="250"/>
    </row>
    <row r="66" spans="1:52" ht="15" hidden="1" x14ac:dyDescent="0.15">
      <c r="A66" s="670">
        <f t="shared" si="7"/>
        <v>65</v>
      </c>
      <c r="B66" s="202" t="s">
        <v>705</v>
      </c>
      <c r="C66" s="222" t="s">
        <v>404</v>
      </c>
      <c r="D66" s="222" t="s">
        <v>405</v>
      </c>
      <c r="E66" s="222" t="s">
        <v>406</v>
      </c>
      <c r="F66" s="222" t="s">
        <v>376</v>
      </c>
      <c r="G66" s="132" t="s">
        <v>150</v>
      </c>
      <c r="H66" s="222" t="s">
        <v>408</v>
      </c>
      <c r="I66" s="132" t="s">
        <v>407</v>
      </c>
      <c r="J66" s="222" t="s">
        <v>409</v>
      </c>
      <c r="K66" s="222" t="s">
        <v>410</v>
      </c>
      <c r="L66" s="222" t="s">
        <v>411</v>
      </c>
      <c r="M66" s="222" t="s">
        <v>412</v>
      </c>
      <c r="N66" s="132" t="s">
        <v>1226</v>
      </c>
      <c r="O66" s="222" t="s">
        <v>1226</v>
      </c>
      <c r="P66" s="222"/>
      <c r="Q66" s="222"/>
      <c r="R66" s="222" t="s">
        <v>413</v>
      </c>
      <c r="S66" s="132" t="s">
        <v>16</v>
      </c>
      <c r="T66" s="132" t="s">
        <v>17</v>
      </c>
      <c r="U66" s="132" t="s">
        <v>414</v>
      </c>
      <c r="V66" s="132" t="s">
        <v>18</v>
      </c>
      <c r="W66" s="132" t="s">
        <v>255</v>
      </c>
      <c r="X66" s="219">
        <v>0.25</v>
      </c>
      <c r="Y66" s="219">
        <v>0.5</v>
      </c>
      <c r="Z66" s="219">
        <v>0.75</v>
      </c>
      <c r="AA66" s="219">
        <v>1</v>
      </c>
      <c r="AB66" s="214" t="s">
        <v>1102</v>
      </c>
      <c r="AC66" s="214" t="s">
        <v>1103</v>
      </c>
      <c r="AD66" s="214" t="s">
        <v>1104</v>
      </c>
      <c r="AE66" s="655">
        <v>0.33750000000000002</v>
      </c>
      <c r="AF66" s="655">
        <v>0.4229</v>
      </c>
      <c r="AG66" s="655">
        <v>0.51490000000000002</v>
      </c>
      <c r="AH66" s="208"/>
      <c r="AI66" s="208"/>
      <c r="AJ66" s="208"/>
      <c r="AK66" s="208"/>
      <c r="AL66" s="208"/>
      <c r="AM66" s="208"/>
      <c r="AN66" s="385"/>
      <c r="AO66" s="220" t="e">
        <f>AD66/X66</f>
        <v>#VALUE!</v>
      </c>
      <c r="AP66" s="220">
        <f>AG66/Y66</f>
        <v>1.0298</v>
      </c>
      <c r="AQ66" s="220">
        <f>AJ66/Z66</f>
        <v>0</v>
      </c>
      <c r="AR66" s="219">
        <f>AM66/AA66</f>
        <v>0</v>
      </c>
      <c r="AS66" s="558" t="str">
        <f t="shared" si="4"/>
        <v>POSITIVA</v>
      </c>
      <c r="AT66" s="138" t="e">
        <f t="shared" si="14"/>
        <v>#VALUE!</v>
      </c>
      <c r="AU66" s="138" t="str">
        <f>IF(AP66="","NO APLICA",IF(AP66&lt;40%,"CRÍTICO",IF(AP66&lt;60%,"BAJO",IF(AP66&lt;70%,"MEDIO",IF(AP66&lt;80%,"SATISFACTORIO",IF(AP66&gt;=80%,"SOBRESALIENTE",IF(AP66="","NO APLICA","")))))))</f>
        <v>SOBRESALIENTE</v>
      </c>
      <c r="AV66" s="138" t="str">
        <f t="shared" si="16"/>
        <v>CRÍTICO</v>
      </c>
      <c r="AW66" s="138" t="str">
        <f t="shared" si="17"/>
        <v>CRÍTICO</v>
      </c>
      <c r="AX66" s="250" t="s">
        <v>1222</v>
      </c>
      <c r="AY66" s="250"/>
      <c r="AZ66" s="250"/>
    </row>
    <row r="67" spans="1:52" ht="14" hidden="1" x14ac:dyDescent="0.15">
      <c r="A67" s="670">
        <f t="shared" si="7"/>
        <v>66</v>
      </c>
      <c r="B67" s="202" t="s">
        <v>705</v>
      </c>
      <c r="C67" s="222" t="s">
        <v>404</v>
      </c>
      <c r="D67" s="222" t="s">
        <v>405</v>
      </c>
      <c r="E67" s="222" t="s">
        <v>406</v>
      </c>
      <c r="F67" s="222" t="s">
        <v>376</v>
      </c>
      <c r="G67" s="132" t="s">
        <v>150</v>
      </c>
      <c r="H67" s="222" t="s">
        <v>408</v>
      </c>
      <c r="I67" s="132" t="s">
        <v>407</v>
      </c>
      <c r="J67" s="222" t="s">
        <v>409</v>
      </c>
      <c r="K67" s="222" t="s">
        <v>410</v>
      </c>
      <c r="L67" s="222" t="s">
        <v>415</v>
      </c>
      <c r="M67" s="222" t="s">
        <v>416</v>
      </c>
      <c r="N67" s="132" t="s">
        <v>1226</v>
      </c>
      <c r="O67" s="222" t="s">
        <v>1226</v>
      </c>
      <c r="P67" s="222"/>
      <c r="Q67" s="222"/>
      <c r="R67" s="222" t="s">
        <v>413</v>
      </c>
      <c r="S67" s="132" t="s">
        <v>16</v>
      </c>
      <c r="T67" s="132" t="s">
        <v>17</v>
      </c>
      <c r="U67" s="132" t="s">
        <v>417</v>
      </c>
      <c r="V67" s="132" t="s">
        <v>418</v>
      </c>
      <c r="W67" s="132" t="s">
        <v>20</v>
      </c>
      <c r="X67" s="219">
        <v>0.1</v>
      </c>
      <c r="Y67" s="219">
        <v>0.35</v>
      </c>
      <c r="Z67" s="219">
        <v>0.65</v>
      </c>
      <c r="AA67" s="219">
        <v>0.9</v>
      </c>
      <c r="AB67" s="718" t="s">
        <v>1105</v>
      </c>
      <c r="AC67" s="718"/>
      <c r="AD67" s="718"/>
      <c r="AE67" s="718">
        <v>0.29310000000000003</v>
      </c>
      <c r="AF67" s="718"/>
      <c r="AG67" s="718"/>
      <c r="AH67" s="718"/>
      <c r="AI67" s="718"/>
      <c r="AJ67" s="718"/>
      <c r="AK67" s="718"/>
      <c r="AL67" s="718"/>
      <c r="AM67" s="718"/>
      <c r="AN67" s="385"/>
      <c r="AO67" s="220" t="e">
        <f>AB67/X67</f>
        <v>#VALUE!</v>
      </c>
      <c r="AP67" s="220">
        <f>AE67/Y67</f>
        <v>0.83742857142857152</v>
      </c>
      <c r="AQ67" s="220">
        <f>AH67/Z67</f>
        <v>0</v>
      </c>
      <c r="AR67" s="220">
        <f>AK67/AA67</f>
        <v>0</v>
      </c>
      <c r="AS67" s="558" t="str">
        <f t="shared" si="4"/>
        <v/>
      </c>
      <c r="AT67" s="138" t="e">
        <f t="shared" si="14"/>
        <v>#VALUE!</v>
      </c>
      <c r="AU67" s="138" t="str">
        <f>IF(AP67="","NO APLICA",IF(AP67&lt;40%,"CRÍTICO",IF(AP67&lt;60%,"BAJO",IF(AP67&lt;70%,"MEDIO",IF(AP67&lt;80%,"SATISFACTORIO",IF(AP67&gt;=80%,"SOBRESALIENTE",IF(AP67="","NO APLICA","")))))))</f>
        <v>SOBRESALIENTE</v>
      </c>
      <c r="AV67" s="138" t="str">
        <f t="shared" si="16"/>
        <v>CRÍTICO</v>
      </c>
      <c r="AW67" s="138" t="str">
        <f t="shared" si="17"/>
        <v>CRÍTICO</v>
      </c>
      <c r="AX67" s="250" t="s">
        <v>1222</v>
      </c>
      <c r="AY67" s="250"/>
      <c r="AZ67" s="250"/>
    </row>
    <row r="68" spans="1:52" ht="14" hidden="1" x14ac:dyDescent="0.15">
      <c r="A68" s="670">
        <f t="shared" si="7"/>
        <v>67</v>
      </c>
      <c r="B68" s="202" t="s">
        <v>705</v>
      </c>
      <c r="C68" s="222" t="s">
        <v>404</v>
      </c>
      <c r="D68" s="222" t="s">
        <v>405</v>
      </c>
      <c r="E68" s="222" t="s">
        <v>406</v>
      </c>
      <c r="F68" s="222" t="s">
        <v>376</v>
      </c>
      <c r="G68" s="132" t="s">
        <v>150</v>
      </c>
      <c r="H68" s="222" t="s">
        <v>408</v>
      </c>
      <c r="I68" s="132" t="s">
        <v>407</v>
      </c>
      <c r="J68" s="222" t="s">
        <v>409</v>
      </c>
      <c r="K68" s="222" t="s">
        <v>410</v>
      </c>
      <c r="L68" s="222" t="s">
        <v>419</v>
      </c>
      <c r="M68" s="222" t="s">
        <v>420</v>
      </c>
      <c r="N68" s="132" t="s">
        <v>1226</v>
      </c>
      <c r="O68" s="222" t="s">
        <v>1226</v>
      </c>
      <c r="P68" s="222"/>
      <c r="Q68" s="222"/>
      <c r="R68" s="222" t="s">
        <v>413</v>
      </c>
      <c r="S68" s="132" t="s">
        <v>19</v>
      </c>
      <c r="T68" s="132" t="s">
        <v>17</v>
      </c>
      <c r="U68" s="132" t="s">
        <v>421</v>
      </c>
      <c r="V68" s="132" t="s">
        <v>18</v>
      </c>
      <c r="W68" s="132" t="s">
        <v>20</v>
      </c>
      <c r="X68" s="219">
        <v>0.8</v>
      </c>
      <c r="Y68" s="219">
        <v>0.8</v>
      </c>
      <c r="Z68" s="219">
        <v>0.8</v>
      </c>
      <c r="AA68" s="219">
        <v>0.8</v>
      </c>
      <c r="AB68" s="718">
        <v>0.81820000000000004</v>
      </c>
      <c r="AC68" s="718"/>
      <c r="AD68" s="718"/>
      <c r="AE68" s="718">
        <v>0.66669999999999996</v>
      </c>
      <c r="AF68" s="718"/>
      <c r="AG68" s="718"/>
      <c r="AH68" s="718"/>
      <c r="AI68" s="718"/>
      <c r="AJ68" s="718"/>
      <c r="AK68" s="718"/>
      <c r="AL68" s="718"/>
      <c r="AM68" s="718"/>
      <c r="AN68" s="385"/>
      <c r="AO68" s="220">
        <f>AB68/X68</f>
        <v>1.02275</v>
      </c>
      <c r="AP68" s="220">
        <f>AE68/Y68</f>
        <v>0.83337499999999987</v>
      </c>
      <c r="AQ68" s="220">
        <f>AH68/Z68</f>
        <v>0</v>
      </c>
      <c r="AR68" s="220">
        <f>AK68/AA68</f>
        <v>0</v>
      </c>
      <c r="AS68" s="558" t="str">
        <f t="shared" si="4"/>
        <v/>
      </c>
      <c r="AT68" s="138" t="str">
        <f t="shared" si="14"/>
        <v>SOBRESALIENTE</v>
      </c>
      <c r="AU68" s="138" t="str">
        <f>IF(AP68="","NO APLICA",IF(AP68&lt;40%,"CRÍTICO",IF(AP68&lt;60%,"BAJO",IF(AP68&lt;70%,"MEDIO",IF(AP68&lt;80%,"SATISFACTORIO",IF(AP68&gt;=80%,"SOBRESALIENTE",IF(AP68="","NO APLICA","")))))))</f>
        <v>SOBRESALIENTE</v>
      </c>
      <c r="AV68" s="138" t="str">
        <f t="shared" si="16"/>
        <v>CRÍTICO</v>
      </c>
      <c r="AW68" s="138" t="str">
        <f t="shared" si="17"/>
        <v>CRÍTICO</v>
      </c>
      <c r="AX68" s="250" t="s">
        <v>1222</v>
      </c>
      <c r="AY68" s="250"/>
      <c r="AZ68" s="250"/>
    </row>
    <row r="69" spans="1:52" ht="14" hidden="1" x14ac:dyDescent="0.15">
      <c r="A69" s="670">
        <f t="shared" si="7"/>
        <v>68</v>
      </c>
      <c r="B69" s="202" t="s">
        <v>705</v>
      </c>
      <c r="C69" s="222" t="s">
        <v>404</v>
      </c>
      <c r="D69" s="222" t="s">
        <v>405</v>
      </c>
      <c r="E69" s="222" t="s">
        <v>406</v>
      </c>
      <c r="F69" s="222" t="s">
        <v>376</v>
      </c>
      <c r="G69" s="132" t="s">
        <v>150</v>
      </c>
      <c r="H69" s="222" t="s">
        <v>408</v>
      </c>
      <c r="I69" s="132" t="s">
        <v>407</v>
      </c>
      <c r="J69" s="222" t="s">
        <v>409</v>
      </c>
      <c r="K69" s="222" t="s">
        <v>410</v>
      </c>
      <c r="L69" s="222" t="s">
        <v>422</v>
      </c>
      <c r="M69" s="222" t="s">
        <v>423</v>
      </c>
      <c r="N69" s="132" t="s">
        <v>1226</v>
      </c>
      <c r="O69" s="7" t="s">
        <v>1226</v>
      </c>
      <c r="P69" s="222"/>
      <c r="Q69" s="222"/>
      <c r="R69" s="222" t="s">
        <v>413</v>
      </c>
      <c r="S69" s="132" t="s">
        <v>41</v>
      </c>
      <c r="T69" s="132" t="s">
        <v>17</v>
      </c>
      <c r="U69" s="132" t="s">
        <v>424</v>
      </c>
      <c r="V69" s="132" t="s">
        <v>18</v>
      </c>
      <c r="W69" s="337" t="s">
        <v>270</v>
      </c>
      <c r="X69" s="218"/>
      <c r="Y69" s="218"/>
      <c r="Z69" s="218"/>
      <c r="AA69" s="335">
        <v>0.83</v>
      </c>
      <c r="AB69" s="687"/>
      <c r="AC69" s="687"/>
      <c r="AD69" s="687"/>
      <c r="AE69" s="687"/>
      <c r="AF69" s="687"/>
      <c r="AG69" s="687"/>
      <c r="AH69" s="687"/>
      <c r="AI69" s="687"/>
      <c r="AJ69" s="687"/>
      <c r="AK69" s="687"/>
      <c r="AL69" s="687"/>
      <c r="AM69" s="687"/>
      <c r="AN69" s="375"/>
      <c r="AO69" s="218"/>
      <c r="AP69" s="218"/>
      <c r="AQ69" s="218"/>
      <c r="AR69" s="218"/>
      <c r="AS69" s="558" t="str">
        <f t="shared" ref="AS69:AS132" si="18">IF(AP69&gt;100%,"POSITIVA","")</f>
        <v/>
      </c>
      <c r="AT69" s="138" t="str">
        <f t="shared" ref="AT69:AT80" si="19">IF(AO69="","NO APLICA",IF(AO69&lt;40%,"CRÍTICO",IF(AO69&lt;60%,"BAJO",IF(AO69&lt;70%,"MEDIO",IF(AO69&lt;80%,"SATISFACTORIO",IF(AO69&gt;=80%,"SOBRESALIENTE",IF(AO69="","NO APLICA","")))))))</f>
        <v>NO APLICA</v>
      </c>
      <c r="AU69" s="138" t="str">
        <f t="shared" ref="AU69:AU80" si="20">IF(AP69="","NO APLICA",IF(AP69&lt;40%,"CRÍTICO",IF(AP69&lt;60%,"BAJO",IF(AP69&lt;70%,"MEDIO",IF(AP69&lt;80%,"SATISFACTORIO",IF(AP69&gt;=80%,"SOBRESALIENTE",IF(AP69="","NO APLICA","")))))))</f>
        <v>NO APLICA</v>
      </c>
      <c r="AV69" s="138" t="str">
        <f t="shared" ref="AV69:AV79" si="21">IF(AQ69="","NO APLICA",IF(AQ69&lt;40%,"CRÍTICO",IF(AQ69&lt;60%,"BAJO",IF(AQ69&lt;70%,"MEDIO",IF(AQ69&lt;80%,"SATISFACTORIO",IF(AQ69&gt;=80%,"SOBRESALIENTE",IF(AQ69="","NO APLICA","")))))))</f>
        <v>NO APLICA</v>
      </c>
      <c r="AW69" s="138" t="str">
        <f t="shared" ref="AW69:AW79" si="22">IF(AR69&lt;40%,"CRÍTICO",IF(AR69&lt;60%,"BAJO",IF(AR69&lt;70%,"MEDIO",IF(AR69&lt;80%,"SATISFACTORIO",IF(AR69&gt;=80%,"SOBRESALIENTE","NO APLICA")))))</f>
        <v>CRÍTICO</v>
      </c>
      <c r="AX69" s="250" t="s">
        <v>1222</v>
      </c>
      <c r="AY69" s="250"/>
      <c r="AZ69" s="250"/>
    </row>
    <row r="70" spans="1:52" ht="15" hidden="1" x14ac:dyDescent="0.15">
      <c r="A70" s="670">
        <f t="shared" si="7"/>
        <v>69</v>
      </c>
      <c r="B70" s="202" t="s">
        <v>705</v>
      </c>
      <c r="C70" s="202" t="s">
        <v>190</v>
      </c>
      <c r="D70" s="222" t="s">
        <v>425</v>
      </c>
      <c r="E70" s="222" t="s">
        <v>426</v>
      </c>
      <c r="F70" s="222" t="s">
        <v>376</v>
      </c>
      <c r="G70" s="132" t="s">
        <v>150</v>
      </c>
      <c r="H70" s="222" t="s">
        <v>427</v>
      </c>
      <c r="I70" s="132" t="s">
        <v>428</v>
      </c>
      <c r="J70" s="222" t="s">
        <v>194</v>
      </c>
      <c r="K70" s="222" t="s">
        <v>429</v>
      </c>
      <c r="L70" s="222" t="s">
        <v>430</v>
      </c>
      <c r="M70" s="254" t="s">
        <v>1343</v>
      </c>
      <c r="N70" s="132" t="s">
        <v>1226</v>
      </c>
      <c r="O70" s="222" t="s">
        <v>1226</v>
      </c>
      <c r="P70" s="222"/>
      <c r="Q70" s="222"/>
      <c r="R70" s="222" t="s">
        <v>431</v>
      </c>
      <c r="S70" s="132" t="s">
        <v>16</v>
      </c>
      <c r="T70" s="132" t="s">
        <v>17</v>
      </c>
      <c r="U70" s="132" t="s">
        <v>1344</v>
      </c>
      <c r="V70" s="132" t="s">
        <v>273</v>
      </c>
      <c r="W70" s="132" t="s">
        <v>20</v>
      </c>
      <c r="X70" s="218"/>
      <c r="Y70" s="373">
        <v>1</v>
      </c>
      <c r="Z70" s="218"/>
      <c r="AA70" s="218"/>
      <c r="AB70" s="723"/>
      <c r="AC70" s="723"/>
      <c r="AD70" s="723"/>
      <c r="AE70" s="718">
        <v>0.372</v>
      </c>
      <c r="AF70" s="718"/>
      <c r="AG70" s="718"/>
      <c r="AH70" s="718"/>
      <c r="AI70" s="718"/>
      <c r="AJ70" s="718"/>
      <c r="AK70" s="718"/>
      <c r="AL70" s="718"/>
      <c r="AM70" s="718"/>
      <c r="AN70" s="385" t="s">
        <v>1370</v>
      </c>
      <c r="AO70" s="227"/>
      <c r="AP70" s="374">
        <f>AE70/Y70</f>
        <v>0.372</v>
      </c>
      <c r="AQ70" s="218"/>
      <c r="AR70" s="218"/>
      <c r="AS70" s="558" t="str">
        <f t="shared" si="18"/>
        <v/>
      </c>
      <c r="AT70" s="138" t="str">
        <f t="shared" si="19"/>
        <v>NO APLICA</v>
      </c>
      <c r="AU70" s="138" t="str">
        <f t="shared" si="20"/>
        <v>CRÍTICO</v>
      </c>
      <c r="AV70" s="138" t="str">
        <f t="shared" si="21"/>
        <v>NO APLICA</v>
      </c>
      <c r="AW70" s="138" t="str">
        <f t="shared" si="22"/>
        <v>CRÍTICO</v>
      </c>
      <c r="AX70" s="250" t="s">
        <v>1220</v>
      </c>
      <c r="AY70" s="355" t="s">
        <v>1345</v>
      </c>
      <c r="AZ70" s="355"/>
    </row>
    <row r="71" spans="1:52" ht="15" hidden="1" x14ac:dyDescent="0.15">
      <c r="A71" s="670">
        <f t="shared" si="7"/>
        <v>70</v>
      </c>
      <c r="B71" s="202" t="s">
        <v>705</v>
      </c>
      <c r="C71" s="202" t="s">
        <v>190</v>
      </c>
      <c r="D71" s="222" t="s">
        <v>425</v>
      </c>
      <c r="E71" s="222" t="s">
        <v>426</v>
      </c>
      <c r="F71" s="222" t="s">
        <v>376</v>
      </c>
      <c r="G71" s="132" t="s">
        <v>150</v>
      </c>
      <c r="H71" s="222" t="s">
        <v>427</v>
      </c>
      <c r="I71" s="132" t="s">
        <v>428</v>
      </c>
      <c r="J71" s="222" t="s">
        <v>194</v>
      </c>
      <c r="K71" s="222" t="s">
        <v>432</v>
      </c>
      <c r="L71" s="222" t="s">
        <v>433</v>
      </c>
      <c r="M71" s="222" t="s">
        <v>435</v>
      </c>
      <c r="N71" s="132" t="s">
        <v>1226</v>
      </c>
      <c r="O71" s="222" t="s">
        <v>1228</v>
      </c>
      <c r="P71" s="222" t="s">
        <v>1228</v>
      </c>
      <c r="Q71" s="222"/>
      <c r="R71" s="222" t="s">
        <v>431</v>
      </c>
      <c r="S71" s="132" t="s">
        <v>16</v>
      </c>
      <c r="T71" s="132" t="s">
        <v>17</v>
      </c>
      <c r="U71" s="132" t="s">
        <v>436</v>
      </c>
      <c r="V71" s="132" t="s">
        <v>273</v>
      </c>
      <c r="W71" s="132" t="s">
        <v>20</v>
      </c>
      <c r="X71" s="219">
        <v>0.25</v>
      </c>
      <c r="Y71" s="219">
        <v>0.5</v>
      </c>
      <c r="Z71" s="219">
        <v>0.75</v>
      </c>
      <c r="AA71" s="219">
        <v>1</v>
      </c>
      <c r="AB71" s="718">
        <v>1</v>
      </c>
      <c r="AC71" s="718"/>
      <c r="AD71" s="718"/>
      <c r="AE71" s="718"/>
      <c r="AF71" s="718"/>
      <c r="AG71" s="718"/>
      <c r="AH71" s="718"/>
      <c r="AI71" s="718"/>
      <c r="AJ71" s="718"/>
      <c r="AK71" s="718"/>
      <c r="AL71" s="718"/>
      <c r="AM71" s="718"/>
      <c r="AN71" s="385" t="s">
        <v>1370</v>
      </c>
      <c r="AO71" s="220">
        <f>AB71/X71</f>
        <v>4</v>
      </c>
      <c r="AP71" s="220">
        <f>AE71/Y71</f>
        <v>0</v>
      </c>
      <c r="AQ71" s="220">
        <f>AH71/Z71</f>
        <v>0</v>
      </c>
      <c r="AR71" s="220">
        <f>AK71/AA71</f>
        <v>0</v>
      </c>
      <c r="AS71" s="558" t="str">
        <f t="shared" si="18"/>
        <v/>
      </c>
      <c r="AT71" s="138" t="str">
        <f t="shared" si="19"/>
        <v>SOBRESALIENTE</v>
      </c>
      <c r="AU71" s="138" t="str">
        <f t="shared" si="20"/>
        <v>CRÍTICO</v>
      </c>
      <c r="AV71" s="138" t="str">
        <f t="shared" si="21"/>
        <v>CRÍTICO</v>
      </c>
      <c r="AW71" s="138" t="str">
        <f t="shared" si="22"/>
        <v>CRÍTICO</v>
      </c>
      <c r="AX71" s="250" t="s">
        <v>1220</v>
      </c>
      <c r="AY71" s="355" t="s">
        <v>1346</v>
      </c>
      <c r="AZ71" s="355"/>
    </row>
    <row r="72" spans="1:52" ht="15" hidden="1" x14ac:dyDescent="0.15">
      <c r="A72" s="670">
        <f t="shared" si="7"/>
        <v>71</v>
      </c>
      <c r="B72" s="202" t="s">
        <v>705</v>
      </c>
      <c r="C72" s="202" t="s">
        <v>190</v>
      </c>
      <c r="D72" s="222" t="s">
        <v>425</v>
      </c>
      <c r="E72" s="222" t="s">
        <v>426</v>
      </c>
      <c r="F72" s="222" t="s">
        <v>376</v>
      </c>
      <c r="G72" s="132" t="s">
        <v>150</v>
      </c>
      <c r="H72" s="222" t="s">
        <v>427</v>
      </c>
      <c r="I72" s="132" t="s">
        <v>428</v>
      </c>
      <c r="J72" s="222" t="s">
        <v>194</v>
      </c>
      <c r="K72" s="222" t="s">
        <v>224</v>
      </c>
      <c r="L72" s="222" t="s">
        <v>438</v>
      </c>
      <c r="M72" s="254" t="s">
        <v>1371</v>
      </c>
      <c r="N72" s="132" t="s">
        <v>1226</v>
      </c>
      <c r="O72" s="222" t="s">
        <v>1226</v>
      </c>
      <c r="P72" s="222"/>
      <c r="Q72" s="222"/>
      <c r="R72" s="222" t="s">
        <v>431</v>
      </c>
      <c r="S72" s="132" t="s">
        <v>16</v>
      </c>
      <c r="T72" s="132" t="s">
        <v>17</v>
      </c>
      <c r="U72" s="132" t="s">
        <v>439</v>
      </c>
      <c r="V72" s="132" t="s">
        <v>273</v>
      </c>
      <c r="W72" s="132" t="s">
        <v>20</v>
      </c>
      <c r="X72" s="219">
        <v>1</v>
      </c>
      <c r="Y72" s="219">
        <v>1</v>
      </c>
      <c r="Z72" s="219">
        <v>1</v>
      </c>
      <c r="AA72" s="219">
        <v>1</v>
      </c>
      <c r="AB72" s="748">
        <v>1</v>
      </c>
      <c r="AC72" s="749"/>
      <c r="AD72" s="749"/>
      <c r="AE72" s="718">
        <v>0.52300000000000002</v>
      </c>
      <c r="AF72" s="718"/>
      <c r="AG72" s="718"/>
      <c r="AH72" s="718"/>
      <c r="AI72" s="718"/>
      <c r="AJ72" s="718"/>
      <c r="AK72" s="718"/>
      <c r="AL72" s="718"/>
      <c r="AM72" s="718"/>
      <c r="AN72" s="400" t="s">
        <v>1370</v>
      </c>
      <c r="AO72" s="547">
        <f>AB72/X72</f>
        <v>1</v>
      </c>
      <c r="AP72" s="571">
        <f>AE72/Z72</f>
        <v>0.52300000000000002</v>
      </c>
      <c r="AQ72" s="220">
        <f>AE72/Z72</f>
        <v>0.52300000000000002</v>
      </c>
      <c r="AR72" s="220">
        <f>AJ72/AA72</f>
        <v>0</v>
      </c>
      <c r="AS72" s="558" t="str">
        <f t="shared" si="18"/>
        <v/>
      </c>
      <c r="AT72" s="138" t="str">
        <f>IF(AO72="","NO APLICA",IF(AO72&lt;40%,"CRÍTICO",IF(AO72&lt;60%,"BAJO",IF(AO72&lt;70%,"MEDIO",IF(AO72&lt;80%,"SATISFACTORIO",IF(AO72&gt;=80%,"SOBRESALIENTE",IF(AO72="","NO APLICA","")))))))</f>
        <v>SOBRESALIENTE</v>
      </c>
      <c r="AU72" s="138" t="str">
        <f t="shared" si="20"/>
        <v>BAJO</v>
      </c>
      <c r="AV72" s="138" t="str">
        <f>IF(AQ72="","NO APLICA",IF(AQ72&lt;40%,"CRÍTICO",IF(AQ72&lt;60%,"BAJO",IF(AQ72&lt;70%,"MEDIO",IF(AQ72&lt;80%,"SATISFACTORIO",IF(AQ72&gt;=80%,"SOBRESALIENTE",IF(AQ72="","NO APLICA","")))))))</f>
        <v>BAJO</v>
      </c>
      <c r="AW72" s="138" t="str">
        <f>IF(AR72&lt;40%,"CRÍTICO",IF(AR72&lt;60%,"BAJO",IF(AR72&lt;70%,"MEDIO",IF(AR72&lt;80%,"SATISFACTORIO",IF(AR72&gt;=80%,"SOBRESALIENTE","NO APLICA")))))</f>
        <v>CRÍTICO</v>
      </c>
      <c r="AX72" s="250" t="s">
        <v>1220</v>
      </c>
      <c r="AY72" s="355" t="s">
        <v>1345</v>
      </c>
      <c r="AZ72" s="355"/>
    </row>
    <row r="73" spans="1:52" ht="15" hidden="1" x14ac:dyDescent="0.15">
      <c r="A73" s="670">
        <f t="shared" si="7"/>
        <v>72</v>
      </c>
      <c r="B73" s="202" t="s">
        <v>705</v>
      </c>
      <c r="C73" s="202" t="s">
        <v>190</v>
      </c>
      <c r="D73" s="222" t="s">
        <v>425</v>
      </c>
      <c r="E73" s="222" t="s">
        <v>426</v>
      </c>
      <c r="F73" s="222" t="s">
        <v>376</v>
      </c>
      <c r="G73" s="132" t="s">
        <v>150</v>
      </c>
      <c r="H73" s="222" t="s">
        <v>427</v>
      </c>
      <c r="I73" s="132" t="s">
        <v>428</v>
      </c>
      <c r="J73" s="222" t="s">
        <v>194</v>
      </c>
      <c r="K73" s="222" t="s">
        <v>224</v>
      </c>
      <c r="L73" s="222" t="s">
        <v>441</v>
      </c>
      <c r="M73" s="222" t="s">
        <v>442</v>
      </c>
      <c r="N73" s="132" t="s">
        <v>1226</v>
      </c>
      <c r="O73" s="7" t="s">
        <v>1226</v>
      </c>
      <c r="P73" s="222"/>
      <c r="Q73" s="222"/>
      <c r="R73" s="222" t="s">
        <v>431</v>
      </c>
      <c r="S73" s="132" t="s">
        <v>16</v>
      </c>
      <c r="T73" s="132" t="s">
        <v>17</v>
      </c>
      <c r="U73" s="132" t="s">
        <v>443</v>
      </c>
      <c r="V73" s="132" t="s">
        <v>273</v>
      </c>
      <c r="W73" s="132" t="s">
        <v>20</v>
      </c>
      <c r="X73" s="219">
        <v>0.7</v>
      </c>
      <c r="Y73" s="219">
        <v>1</v>
      </c>
      <c r="Z73" s="219"/>
      <c r="AA73" s="219"/>
      <c r="AB73" s="718">
        <v>0.91</v>
      </c>
      <c r="AC73" s="718"/>
      <c r="AD73" s="718"/>
      <c r="AE73" s="718">
        <v>0.61</v>
      </c>
      <c r="AF73" s="718"/>
      <c r="AG73" s="718"/>
      <c r="AH73" s="718"/>
      <c r="AI73" s="718"/>
      <c r="AJ73" s="718"/>
      <c r="AK73" s="718"/>
      <c r="AL73" s="718"/>
      <c r="AM73" s="718"/>
      <c r="AN73" s="400" t="s">
        <v>1370</v>
      </c>
      <c r="AO73" s="220">
        <f>AB73/X73</f>
        <v>1.3</v>
      </c>
      <c r="AP73" s="220">
        <f t="shared" ref="AP73:AP78" si="23">AE73/Y73</f>
        <v>0.61</v>
      </c>
      <c r="AQ73" s="220" t="e">
        <f>AH73/Z73</f>
        <v>#DIV/0!</v>
      </c>
      <c r="AR73" s="219" t="e">
        <f>AK73/AA73</f>
        <v>#DIV/0!</v>
      </c>
      <c r="AS73" s="558" t="str">
        <f t="shared" si="18"/>
        <v/>
      </c>
      <c r="AT73" s="138" t="str">
        <f t="shared" si="19"/>
        <v>SOBRESALIENTE</v>
      </c>
      <c r="AU73" s="138" t="str">
        <f t="shared" si="20"/>
        <v>MEDIO</v>
      </c>
      <c r="AV73" s="138" t="e">
        <f t="shared" si="21"/>
        <v>#DIV/0!</v>
      </c>
      <c r="AW73" s="138" t="e">
        <f t="shared" si="22"/>
        <v>#DIV/0!</v>
      </c>
      <c r="AX73" s="250" t="s">
        <v>1220</v>
      </c>
      <c r="AY73" s="355" t="s">
        <v>1345</v>
      </c>
      <c r="AZ73" s="355"/>
    </row>
    <row r="74" spans="1:52" ht="15" hidden="1" x14ac:dyDescent="0.15">
      <c r="A74" s="670">
        <f t="shared" si="7"/>
        <v>73</v>
      </c>
      <c r="B74" s="202" t="s">
        <v>705</v>
      </c>
      <c r="C74" s="202" t="s">
        <v>190</v>
      </c>
      <c r="D74" s="254" t="s">
        <v>194</v>
      </c>
      <c r="E74" s="254" t="s">
        <v>194</v>
      </c>
      <c r="F74" s="222" t="s">
        <v>376</v>
      </c>
      <c r="G74" s="132" t="s">
        <v>150</v>
      </c>
      <c r="H74" s="222" t="s">
        <v>427</v>
      </c>
      <c r="I74" s="132" t="s">
        <v>428</v>
      </c>
      <c r="J74" s="222" t="s">
        <v>194</v>
      </c>
      <c r="K74" s="222" t="s">
        <v>1363</v>
      </c>
      <c r="L74" s="222" t="s">
        <v>1347</v>
      </c>
      <c r="M74" s="222" t="s">
        <v>1364</v>
      </c>
      <c r="N74" s="222" t="s">
        <v>1227</v>
      </c>
      <c r="O74" s="355" t="s">
        <v>1226</v>
      </c>
      <c r="P74" s="222"/>
      <c r="Q74" s="222"/>
      <c r="R74" s="254" t="s">
        <v>431</v>
      </c>
      <c r="S74" s="132" t="s">
        <v>16</v>
      </c>
      <c r="T74" s="132" t="s">
        <v>17</v>
      </c>
      <c r="U74" s="132" t="s">
        <v>1365</v>
      </c>
      <c r="V74" s="132"/>
      <c r="W74" s="132" t="s">
        <v>20</v>
      </c>
      <c r="X74" s="373">
        <v>1</v>
      </c>
      <c r="Y74" s="373">
        <v>1</v>
      </c>
      <c r="Z74" s="373">
        <v>1</v>
      </c>
      <c r="AA74" s="373">
        <v>1</v>
      </c>
      <c r="AB74" s="719"/>
      <c r="AC74" s="720"/>
      <c r="AD74" s="721"/>
      <c r="AE74" s="718">
        <v>0.73</v>
      </c>
      <c r="AF74" s="718"/>
      <c r="AG74" s="718"/>
      <c r="AH74" s="718"/>
      <c r="AI74" s="718"/>
      <c r="AJ74" s="718"/>
      <c r="AK74" s="718"/>
      <c r="AL74" s="718"/>
      <c r="AM74" s="718"/>
      <c r="AN74" s="400" t="s">
        <v>1370</v>
      </c>
      <c r="AO74" s="374"/>
      <c r="AP74" s="374">
        <f t="shared" si="23"/>
        <v>0.73</v>
      </c>
      <c r="AQ74" s="374"/>
      <c r="AR74" s="373"/>
      <c r="AS74" s="558" t="str">
        <f t="shared" si="18"/>
        <v/>
      </c>
      <c r="AT74" s="138" t="str">
        <f t="shared" si="19"/>
        <v>NO APLICA</v>
      </c>
      <c r="AU74" s="138" t="str">
        <f t="shared" si="20"/>
        <v>SATISFACTORIO</v>
      </c>
      <c r="AV74" s="138"/>
      <c r="AW74" s="138"/>
      <c r="AX74" s="250" t="s">
        <v>1220</v>
      </c>
      <c r="AY74" s="250"/>
      <c r="AZ74" s="250"/>
    </row>
    <row r="75" spans="1:52" ht="15" hidden="1" x14ac:dyDescent="0.15">
      <c r="A75" s="670">
        <f t="shared" ref="A75:A138" si="24">A74+1</f>
        <v>74</v>
      </c>
      <c r="B75" s="202" t="s">
        <v>705</v>
      </c>
      <c r="C75" s="202" t="s">
        <v>190</v>
      </c>
      <c r="D75" s="254" t="s">
        <v>194</v>
      </c>
      <c r="E75" s="222" t="s">
        <v>194</v>
      </c>
      <c r="F75" s="222" t="s">
        <v>376</v>
      </c>
      <c r="G75" s="132" t="s">
        <v>150</v>
      </c>
      <c r="H75" s="222" t="s">
        <v>427</v>
      </c>
      <c r="I75" s="132" t="s">
        <v>428</v>
      </c>
      <c r="J75" s="222" t="s">
        <v>194</v>
      </c>
      <c r="K75" s="222" t="s">
        <v>1367</v>
      </c>
      <c r="L75" s="254" t="s">
        <v>1348</v>
      </c>
      <c r="M75" s="222" t="s">
        <v>1366</v>
      </c>
      <c r="N75" s="222" t="s">
        <v>1227</v>
      </c>
      <c r="O75" s="355" t="s">
        <v>1226</v>
      </c>
      <c r="P75" s="222"/>
      <c r="Q75" s="222"/>
      <c r="R75" s="254" t="s">
        <v>431</v>
      </c>
      <c r="S75" s="132" t="s">
        <v>41</v>
      </c>
      <c r="T75" s="132" t="s">
        <v>17</v>
      </c>
      <c r="U75" s="132" t="s">
        <v>1368</v>
      </c>
      <c r="V75" s="132"/>
      <c r="W75" s="132" t="s">
        <v>20</v>
      </c>
      <c r="X75" s="373">
        <v>1</v>
      </c>
      <c r="Y75" s="373">
        <v>1</v>
      </c>
      <c r="Z75" s="373">
        <v>1</v>
      </c>
      <c r="AA75" s="373">
        <v>1</v>
      </c>
      <c r="AB75" s="719"/>
      <c r="AC75" s="720"/>
      <c r="AD75" s="721"/>
      <c r="AE75" s="719">
        <v>0.7</v>
      </c>
      <c r="AF75" s="720"/>
      <c r="AG75" s="721"/>
      <c r="AH75" s="719"/>
      <c r="AI75" s="720"/>
      <c r="AJ75" s="721"/>
      <c r="AK75" s="719"/>
      <c r="AL75" s="720"/>
      <c r="AM75" s="721"/>
      <c r="AN75" s="400" t="s">
        <v>1370</v>
      </c>
      <c r="AO75" s="374"/>
      <c r="AP75" s="374">
        <f t="shared" si="23"/>
        <v>0.7</v>
      </c>
      <c r="AQ75" s="374"/>
      <c r="AR75" s="373"/>
      <c r="AS75" s="558" t="str">
        <f t="shared" si="18"/>
        <v/>
      </c>
      <c r="AT75" s="138"/>
      <c r="AU75" s="138" t="str">
        <f t="shared" si="20"/>
        <v>SATISFACTORIO</v>
      </c>
      <c r="AV75" s="138"/>
      <c r="AW75" s="138"/>
      <c r="AX75" s="250" t="s">
        <v>1220</v>
      </c>
      <c r="AY75" s="250"/>
      <c r="AZ75" s="250"/>
    </row>
    <row r="76" spans="1:52" ht="15" hidden="1" x14ac:dyDescent="0.15">
      <c r="A76" s="670">
        <f t="shared" si="24"/>
        <v>75</v>
      </c>
      <c r="B76" s="202" t="s">
        <v>705</v>
      </c>
      <c r="C76" s="202" t="s">
        <v>190</v>
      </c>
      <c r="D76" s="254" t="s">
        <v>194</v>
      </c>
      <c r="E76" s="254" t="s">
        <v>194</v>
      </c>
      <c r="F76" s="222" t="s">
        <v>376</v>
      </c>
      <c r="G76" s="132" t="s">
        <v>150</v>
      </c>
      <c r="H76" s="222" t="s">
        <v>427</v>
      </c>
      <c r="I76" s="132" t="s">
        <v>428</v>
      </c>
      <c r="J76" s="222" t="s">
        <v>194</v>
      </c>
      <c r="K76" s="222" t="s">
        <v>1355</v>
      </c>
      <c r="L76" s="222" t="s">
        <v>1349</v>
      </c>
      <c r="M76" s="254" t="s">
        <v>1356</v>
      </c>
      <c r="N76" s="222" t="s">
        <v>1227</v>
      </c>
      <c r="O76" s="355" t="s">
        <v>1226</v>
      </c>
      <c r="P76" s="222"/>
      <c r="Q76" s="222"/>
      <c r="R76" s="254" t="s">
        <v>431</v>
      </c>
      <c r="S76" s="132" t="s">
        <v>16</v>
      </c>
      <c r="T76" s="132" t="s">
        <v>17</v>
      </c>
      <c r="U76" s="132" t="s">
        <v>1357</v>
      </c>
      <c r="V76" s="132"/>
      <c r="W76" s="132" t="s">
        <v>20</v>
      </c>
      <c r="X76" s="373">
        <v>1</v>
      </c>
      <c r="Y76" s="373">
        <v>1</v>
      </c>
      <c r="Z76" s="373">
        <v>1</v>
      </c>
      <c r="AA76" s="373">
        <v>1</v>
      </c>
      <c r="AB76" s="719"/>
      <c r="AC76" s="720"/>
      <c r="AD76" s="721"/>
      <c r="AE76" s="719">
        <v>1</v>
      </c>
      <c r="AF76" s="720"/>
      <c r="AG76" s="721"/>
      <c r="AH76" s="719"/>
      <c r="AI76" s="720"/>
      <c r="AJ76" s="721"/>
      <c r="AK76" s="719"/>
      <c r="AL76" s="720"/>
      <c r="AM76" s="721"/>
      <c r="AN76" s="400" t="s">
        <v>1370</v>
      </c>
      <c r="AO76" s="374"/>
      <c r="AP76" s="374">
        <f t="shared" si="23"/>
        <v>1</v>
      </c>
      <c r="AQ76" s="374"/>
      <c r="AR76" s="373"/>
      <c r="AS76" s="558" t="str">
        <f t="shared" si="18"/>
        <v/>
      </c>
      <c r="AT76" s="138"/>
      <c r="AU76" s="138" t="str">
        <f t="shared" si="20"/>
        <v>SOBRESALIENTE</v>
      </c>
      <c r="AV76" s="138"/>
      <c r="AW76" s="138"/>
      <c r="AX76" s="250" t="s">
        <v>1220</v>
      </c>
      <c r="AY76" s="355" t="s">
        <v>1362</v>
      </c>
      <c r="AZ76" s="355"/>
    </row>
    <row r="77" spans="1:52" ht="15" hidden="1" x14ac:dyDescent="0.15">
      <c r="A77" s="670">
        <f t="shared" si="24"/>
        <v>76</v>
      </c>
      <c r="B77" s="202" t="s">
        <v>705</v>
      </c>
      <c r="C77" s="202" t="s">
        <v>190</v>
      </c>
      <c r="D77" s="222" t="s">
        <v>1352</v>
      </c>
      <c r="E77" s="222" t="s">
        <v>1353</v>
      </c>
      <c r="F77" s="222" t="s">
        <v>376</v>
      </c>
      <c r="G77" s="132" t="s">
        <v>150</v>
      </c>
      <c r="H77" s="222" t="s">
        <v>427</v>
      </c>
      <c r="I77" s="132" t="s">
        <v>428</v>
      </c>
      <c r="J77" s="254" t="s">
        <v>224</v>
      </c>
      <c r="K77" s="254" t="s">
        <v>224</v>
      </c>
      <c r="L77" s="254" t="s">
        <v>1350</v>
      </c>
      <c r="M77" s="222" t="s">
        <v>1351</v>
      </c>
      <c r="N77" s="222" t="s">
        <v>1227</v>
      </c>
      <c r="O77" s="355" t="s">
        <v>1226</v>
      </c>
      <c r="P77" s="222"/>
      <c r="Q77" s="222"/>
      <c r="R77" s="254" t="s">
        <v>431</v>
      </c>
      <c r="S77" s="132" t="s">
        <v>41</v>
      </c>
      <c r="T77" s="132" t="s">
        <v>17</v>
      </c>
      <c r="U77" s="132" t="s">
        <v>1354</v>
      </c>
      <c r="V77" s="132"/>
      <c r="W77" s="132" t="s">
        <v>20</v>
      </c>
      <c r="X77" s="373">
        <v>1</v>
      </c>
      <c r="Y77" s="373">
        <v>1</v>
      </c>
      <c r="Z77" s="373">
        <v>1</v>
      </c>
      <c r="AA77" s="373">
        <v>1</v>
      </c>
      <c r="AB77" s="719"/>
      <c r="AC77" s="720"/>
      <c r="AD77" s="721"/>
      <c r="AE77" s="719">
        <v>0.372</v>
      </c>
      <c r="AF77" s="720"/>
      <c r="AG77" s="721"/>
      <c r="AH77" s="719"/>
      <c r="AI77" s="720"/>
      <c r="AJ77" s="721"/>
      <c r="AK77" s="719"/>
      <c r="AL77" s="720"/>
      <c r="AM77" s="721"/>
      <c r="AN77" s="400" t="s">
        <v>1370</v>
      </c>
      <c r="AO77" s="374"/>
      <c r="AP77" s="374">
        <f t="shared" si="23"/>
        <v>0.372</v>
      </c>
      <c r="AQ77" s="374"/>
      <c r="AR77" s="373"/>
      <c r="AS77" s="558" t="str">
        <f t="shared" si="18"/>
        <v/>
      </c>
      <c r="AT77" s="138"/>
      <c r="AU77" s="138" t="str">
        <f t="shared" si="20"/>
        <v>CRÍTICO</v>
      </c>
      <c r="AV77" s="138"/>
      <c r="AW77" s="138"/>
      <c r="AX77" s="250" t="s">
        <v>1220</v>
      </c>
      <c r="AY77" s="355" t="s">
        <v>1362</v>
      </c>
      <c r="AZ77" s="355"/>
    </row>
    <row r="78" spans="1:52" ht="15" hidden="1" x14ac:dyDescent="0.15">
      <c r="A78" s="670">
        <f t="shared" si="24"/>
        <v>77</v>
      </c>
      <c r="B78" s="202" t="s">
        <v>705</v>
      </c>
      <c r="C78" s="202" t="s">
        <v>190</v>
      </c>
      <c r="D78" s="254" t="s">
        <v>194</v>
      </c>
      <c r="E78" s="254" t="s">
        <v>194</v>
      </c>
      <c r="F78" s="222" t="s">
        <v>376</v>
      </c>
      <c r="G78" s="132" t="s">
        <v>150</v>
      </c>
      <c r="H78" s="222" t="s">
        <v>427</v>
      </c>
      <c r="I78" s="132" t="s">
        <v>428</v>
      </c>
      <c r="J78" s="254" t="s">
        <v>224</v>
      </c>
      <c r="K78" s="222" t="s">
        <v>1358</v>
      </c>
      <c r="L78" s="254" t="s">
        <v>1359</v>
      </c>
      <c r="M78" s="222" t="s">
        <v>1360</v>
      </c>
      <c r="N78" s="222" t="s">
        <v>1227</v>
      </c>
      <c r="O78" s="355" t="s">
        <v>1226</v>
      </c>
      <c r="P78" s="222"/>
      <c r="Q78" s="222"/>
      <c r="R78" s="254" t="s">
        <v>431</v>
      </c>
      <c r="S78" s="132" t="s">
        <v>41</v>
      </c>
      <c r="T78" s="132" t="s">
        <v>17</v>
      </c>
      <c r="U78" s="132" t="s">
        <v>1361</v>
      </c>
      <c r="V78" s="132"/>
      <c r="W78" s="132" t="s">
        <v>20</v>
      </c>
      <c r="X78" s="373">
        <v>1</v>
      </c>
      <c r="Y78" s="373">
        <v>1</v>
      </c>
      <c r="Z78" s="373">
        <v>1</v>
      </c>
      <c r="AA78" s="373">
        <v>1</v>
      </c>
      <c r="AB78" s="719"/>
      <c r="AC78" s="720"/>
      <c r="AD78" s="721"/>
      <c r="AE78" s="719">
        <v>1</v>
      </c>
      <c r="AF78" s="720"/>
      <c r="AG78" s="721"/>
      <c r="AH78" s="719"/>
      <c r="AI78" s="720"/>
      <c r="AJ78" s="721"/>
      <c r="AK78" s="719"/>
      <c r="AL78" s="720"/>
      <c r="AM78" s="721"/>
      <c r="AN78" s="400" t="s">
        <v>1370</v>
      </c>
      <c r="AO78" s="374"/>
      <c r="AP78" s="374">
        <f t="shared" si="23"/>
        <v>1</v>
      </c>
      <c r="AQ78" s="374"/>
      <c r="AR78" s="373"/>
      <c r="AS78" s="558" t="str">
        <f t="shared" si="18"/>
        <v/>
      </c>
      <c r="AT78" s="138"/>
      <c r="AU78" s="138" t="str">
        <f t="shared" si="20"/>
        <v>SOBRESALIENTE</v>
      </c>
      <c r="AV78" s="138"/>
      <c r="AW78" s="138"/>
      <c r="AX78" s="250" t="s">
        <v>1220</v>
      </c>
      <c r="AY78" s="355" t="s">
        <v>1362</v>
      </c>
      <c r="AZ78" s="355"/>
    </row>
    <row r="79" spans="1:52" ht="14" hidden="1" x14ac:dyDescent="0.15">
      <c r="A79" s="670">
        <f t="shared" si="24"/>
        <v>78</v>
      </c>
      <c r="B79" s="202" t="s">
        <v>705</v>
      </c>
      <c r="C79" s="202" t="s">
        <v>289</v>
      </c>
      <c r="D79" s="222" t="s">
        <v>1015</v>
      </c>
      <c r="E79" s="222" t="s">
        <v>1018</v>
      </c>
      <c r="F79" s="222" t="s">
        <v>230</v>
      </c>
      <c r="G79" s="222" t="s">
        <v>284</v>
      </c>
      <c r="H79" s="222" t="s">
        <v>444</v>
      </c>
      <c r="I79" s="132" t="s">
        <v>182</v>
      </c>
      <c r="J79" s="222" t="s">
        <v>445</v>
      </c>
      <c r="K79" s="222" t="s">
        <v>446</v>
      </c>
      <c r="L79" s="222" t="s">
        <v>447</v>
      </c>
      <c r="M79" s="222" t="s">
        <v>448</v>
      </c>
      <c r="N79" s="132" t="s">
        <v>1226</v>
      </c>
      <c r="O79" s="7" t="s">
        <v>1226</v>
      </c>
      <c r="P79" s="222"/>
      <c r="Q79" s="222"/>
      <c r="R79" s="222" t="s">
        <v>344</v>
      </c>
      <c r="S79" s="222" t="s">
        <v>16</v>
      </c>
      <c r="T79" s="132" t="s">
        <v>17</v>
      </c>
      <c r="U79" s="132" t="s">
        <v>1394</v>
      </c>
      <c r="V79" s="132" t="s">
        <v>18</v>
      </c>
      <c r="W79" s="337" t="s">
        <v>270</v>
      </c>
      <c r="X79" s="218"/>
      <c r="Y79" s="218"/>
      <c r="Z79" s="218"/>
      <c r="AA79" s="334"/>
      <c r="AB79" s="687"/>
      <c r="AC79" s="687"/>
      <c r="AD79" s="687"/>
      <c r="AE79" s="687"/>
      <c r="AF79" s="687"/>
      <c r="AG79" s="687"/>
      <c r="AH79" s="687"/>
      <c r="AI79" s="687"/>
      <c r="AJ79" s="687"/>
      <c r="AK79" s="687"/>
      <c r="AL79" s="687"/>
      <c r="AM79" s="687"/>
      <c r="AN79" s="375"/>
      <c r="AO79" s="218"/>
      <c r="AP79" s="218"/>
      <c r="AQ79" s="218"/>
      <c r="AR79" s="218"/>
      <c r="AS79" s="558" t="str">
        <f t="shared" si="18"/>
        <v/>
      </c>
      <c r="AT79" s="138" t="str">
        <f t="shared" si="19"/>
        <v>NO APLICA</v>
      </c>
      <c r="AU79" s="138" t="str">
        <f t="shared" si="20"/>
        <v>NO APLICA</v>
      </c>
      <c r="AV79" s="138" t="str">
        <f t="shared" si="21"/>
        <v>NO APLICA</v>
      </c>
      <c r="AW79" s="138" t="str">
        <f t="shared" si="22"/>
        <v>CRÍTICO</v>
      </c>
      <c r="AX79" s="250" t="s">
        <v>1222</v>
      </c>
      <c r="AY79" s="250"/>
      <c r="AZ79" s="250"/>
    </row>
    <row r="80" spans="1:52" ht="14" hidden="1" x14ac:dyDescent="0.15">
      <c r="A80" s="670">
        <f t="shared" si="24"/>
        <v>79</v>
      </c>
      <c r="B80" s="202" t="s">
        <v>705</v>
      </c>
      <c r="C80" s="202" t="s">
        <v>289</v>
      </c>
      <c r="D80" s="222" t="s">
        <v>1015</v>
      </c>
      <c r="E80" s="222" t="s">
        <v>1018</v>
      </c>
      <c r="F80" s="222" t="s">
        <v>230</v>
      </c>
      <c r="G80" s="222" t="s">
        <v>284</v>
      </c>
      <c r="H80" s="222" t="s">
        <v>444</v>
      </c>
      <c r="I80" s="132" t="s">
        <v>182</v>
      </c>
      <c r="J80" s="222" t="s">
        <v>445</v>
      </c>
      <c r="K80" s="222" t="s">
        <v>446</v>
      </c>
      <c r="L80" s="222" t="s">
        <v>449</v>
      </c>
      <c r="M80" s="222" t="s">
        <v>454</v>
      </c>
      <c r="N80" s="132" t="s">
        <v>1226</v>
      </c>
      <c r="O80" s="222" t="s">
        <v>1228</v>
      </c>
      <c r="P80" s="222" t="s">
        <v>1228</v>
      </c>
      <c r="Q80" s="222"/>
      <c r="R80" s="222" t="s">
        <v>344</v>
      </c>
      <c r="S80" s="132" t="s">
        <v>19</v>
      </c>
      <c r="T80" s="132" t="s">
        <v>17</v>
      </c>
      <c r="U80" s="132" t="s">
        <v>450</v>
      </c>
      <c r="V80" s="132" t="s">
        <v>257</v>
      </c>
      <c r="W80" s="132" t="s">
        <v>46</v>
      </c>
      <c r="X80" s="218"/>
      <c r="Y80" s="219">
        <v>1</v>
      </c>
      <c r="Z80" s="218"/>
      <c r="AA80" s="219">
        <v>1</v>
      </c>
      <c r="AB80" s="686"/>
      <c r="AC80" s="687"/>
      <c r="AD80" s="687"/>
      <c r="AE80" s="687"/>
      <c r="AF80" s="687"/>
      <c r="AG80" s="687"/>
      <c r="AH80" s="686"/>
      <c r="AI80" s="687"/>
      <c r="AJ80" s="687"/>
      <c r="AK80" s="687"/>
      <c r="AL80" s="687"/>
      <c r="AM80" s="687"/>
      <c r="AN80" s="375"/>
      <c r="AO80" s="218"/>
      <c r="AP80" s="219"/>
      <c r="AQ80" s="218"/>
      <c r="AR80" s="219">
        <f>AH80/AA80</f>
        <v>0</v>
      </c>
      <c r="AS80" s="558" t="str">
        <f t="shared" si="18"/>
        <v/>
      </c>
      <c r="AT80" s="138" t="str">
        <f t="shared" si="19"/>
        <v>NO APLICA</v>
      </c>
      <c r="AU80" s="138" t="str">
        <f t="shared" si="20"/>
        <v>NO APLICA</v>
      </c>
      <c r="AV80" s="138" t="str">
        <f t="shared" ref="AV80:AV99" si="25">IF(AQ80="","NO APLICA",IF(AQ80&lt;40%,"CRÍTICO",IF(AQ80&lt;60%,"BAJO",IF(AQ80&lt;70%,"MEDIO",IF(AQ80&lt;80%,"SATISFACTORIO",IF(AQ80&gt;=80%,"SOBRESALIENTE",IF(AQ80="","NO APLICA","")))))))</f>
        <v>NO APLICA</v>
      </c>
      <c r="AW80" s="138" t="str">
        <f t="shared" ref="AW80:AW99" si="26">IF(AR80&lt;40%,"CRÍTICO",IF(AR80&lt;60%,"BAJO",IF(AR80&lt;70%,"MEDIO",IF(AR80&lt;80%,"SATISFACTORIO",IF(AR80&gt;=80%,"SOBRESALIENTE","NO APLICA")))))</f>
        <v>CRÍTICO</v>
      </c>
      <c r="AX80" s="250" t="s">
        <v>1222</v>
      </c>
      <c r="AY80" s="355" t="s">
        <v>1393</v>
      </c>
      <c r="AZ80" s="355"/>
    </row>
    <row r="81" spans="1:54" ht="14" hidden="1" x14ac:dyDescent="0.15">
      <c r="A81" s="670">
        <f t="shared" si="24"/>
        <v>80</v>
      </c>
      <c r="B81" s="202" t="s">
        <v>705</v>
      </c>
      <c r="C81" s="202" t="s">
        <v>289</v>
      </c>
      <c r="D81" s="222" t="s">
        <v>1015</v>
      </c>
      <c r="E81" s="222" t="s">
        <v>1018</v>
      </c>
      <c r="F81" s="222" t="s">
        <v>230</v>
      </c>
      <c r="G81" s="222" t="s">
        <v>284</v>
      </c>
      <c r="H81" s="222" t="s">
        <v>444</v>
      </c>
      <c r="I81" s="132" t="s">
        <v>182</v>
      </c>
      <c r="J81" s="222" t="s">
        <v>455</v>
      </c>
      <c r="K81" s="222" t="s">
        <v>456</v>
      </c>
      <c r="L81" s="222" t="s">
        <v>451</v>
      </c>
      <c r="M81" s="222" t="s">
        <v>452</v>
      </c>
      <c r="N81" s="132" t="s">
        <v>1226</v>
      </c>
      <c r="O81" s="7" t="s">
        <v>1226</v>
      </c>
      <c r="P81" s="222"/>
      <c r="Q81" s="222"/>
      <c r="R81" s="222" t="s">
        <v>344</v>
      </c>
      <c r="S81" s="132" t="s">
        <v>16</v>
      </c>
      <c r="T81" s="132" t="s">
        <v>17</v>
      </c>
      <c r="U81" s="132" t="s">
        <v>1395</v>
      </c>
      <c r="V81" s="132" t="s">
        <v>453</v>
      </c>
      <c r="W81" s="132" t="s">
        <v>46</v>
      </c>
      <c r="X81" s="218"/>
      <c r="Y81" s="221">
        <v>0.20799999999999999</v>
      </c>
      <c r="Z81" s="218"/>
      <c r="AA81" s="219">
        <v>0.25</v>
      </c>
      <c r="AB81" s="686">
        <v>0.28000000000000003</v>
      </c>
      <c r="AC81" s="687"/>
      <c r="AD81" s="687"/>
      <c r="AE81" s="687"/>
      <c r="AF81" s="687"/>
      <c r="AG81" s="687"/>
      <c r="AH81" s="686"/>
      <c r="AI81" s="687"/>
      <c r="AJ81" s="687"/>
      <c r="AK81" s="687"/>
      <c r="AL81" s="687"/>
      <c r="AM81" s="687"/>
      <c r="AN81" s="375"/>
      <c r="AO81" s="218"/>
      <c r="AP81" s="219">
        <f>AB81/Y81</f>
        <v>1.3461538461538463</v>
      </c>
      <c r="AQ81" s="218"/>
      <c r="AR81" s="219">
        <f>AH81/AA81</f>
        <v>0</v>
      </c>
      <c r="AS81" s="558" t="str">
        <f t="shared" si="18"/>
        <v>POSITIVA</v>
      </c>
      <c r="AT81" s="138" t="str">
        <f t="shared" ref="AT81:AT94" si="27">IF(AO81="","NO APLICA",IF(AO81&lt;40%,"CRÍTICO",IF(AO81&lt;60%,"BAJO",IF(AO81&lt;70%,"MEDIO",IF(AO81&lt;80%,"SATISFACTORIO",IF(AO81&gt;=80%,"SOBRESALIENTE",IF(AO81="","NO APLICA","")))))))</f>
        <v>NO APLICA</v>
      </c>
      <c r="AU81" s="138" t="str">
        <f t="shared" ref="AU81:AU90" si="28">IF(AP81="","NO APLICA",IF(AP81&lt;40%,"CRÍTICO",IF(AP81&lt;60%,"BAJO",IF(AP81&lt;70%,"MEDIO",IF(AP81&lt;80%,"SATISFACTORIO",IF(AP81&gt;=80%,"SOBRESALIENTE",IF(AP81="","NO APLICA","")))))))</f>
        <v>SOBRESALIENTE</v>
      </c>
      <c r="AV81" s="138" t="str">
        <f t="shared" si="25"/>
        <v>NO APLICA</v>
      </c>
      <c r="AW81" s="138" t="str">
        <f t="shared" si="26"/>
        <v>CRÍTICO</v>
      </c>
      <c r="AX81" s="250" t="s">
        <v>1222</v>
      </c>
      <c r="AY81" s="250"/>
      <c r="AZ81" s="250"/>
    </row>
    <row r="82" spans="1:54" ht="14" x14ac:dyDescent="0.15">
      <c r="A82" s="670">
        <f t="shared" si="24"/>
        <v>81</v>
      </c>
      <c r="B82" s="424" t="s">
        <v>705</v>
      </c>
      <c r="C82" s="424" t="s">
        <v>289</v>
      </c>
      <c r="D82" s="243" t="s">
        <v>1015</v>
      </c>
      <c r="E82" s="243" t="s">
        <v>1018</v>
      </c>
      <c r="F82" s="355" t="s">
        <v>457</v>
      </c>
      <c r="G82" s="243" t="s">
        <v>284</v>
      </c>
      <c r="H82" s="243" t="s">
        <v>458</v>
      </c>
      <c r="I82" s="7" t="s">
        <v>178</v>
      </c>
      <c r="J82" s="243" t="s">
        <v>459</v>
      </c>
      <c r="K82" s="243" t="s">
        <v>460</v>
      </c>
      <c r="L82" s="355" t="s">
        <v>461</v>
      </c>
      <c r="M82" s="355" t="s">
        <v>462</v>
      </c>
      <c r="N82" s="7" t="s">
        <v>1226</v>
      </c>
      <c r="O82" s="7" t="s">
        <v>1226</v>
      </c>
      <c r="P82" s="243"/>
      <c r="Q82" s="243"/>
      <c r="R82" s="243" t="s">
        <v>344</v>
      </c>
      <c r="S82" s="7" t="s">
        <v>16</v>
      </c>
      <c r="T82" s="243" t="s">
        <v>17</v>
      </c>
      <c r="U82" s="243" t="s">
        <v>463</v>
      </c>
      <c r="V82" s="7" t="s">
        <v>372</v>
      </c>
      <c r="W82" s="7" t="s">
        <v>46</v>
      </c>
      <c r="Y82" s="365">
        <v>0.4</v>
      </c>
      <c r="AA82" s="365">
        <v>1</v>
      </c>
      <c r="AB82" s="701">
        <v>0.17</v>
      </c>
      <c r="AC82" s="702"/>
      <c r="AD82" s="702"/>
      <c r="AE82" s="702"/>
      <c r="AF82" s="702"/>
      <c r="AG82" s="702"/>
      <c r="AH82" s="701"/>
      <c r="AI82" s="702"/>
      <c r="AJ82" s="702"/>
      <c r="AK82" s="702"/>
      <c r="AL82" s="702"/>
      <c r="AM82" s="702"/>
      <c r="AP82" s="450">
        <f>AB82/Y82</f>
        <v>0.42499999999999999</v>
      </c>
      <c r="AR82" s="365">
        <f>AH82/AA82</f>
        <v>0</v>
      </c>
      <c r="AS82" s="558" t="str">
        <f t="shared" si="18"/>
        <v/>
      </c>
      <c r="AT82" s="83" t="str">
        <f t="shared" si="27"/>
        <v>NO APLICA</v>
      </c>
      <c r="AU82" s="83" t="str">
        <f t="shared" si="28"/>
        <v>BAJO</v>
      </c>
      <c r="AV82" s="83" t="str">
        <f t="shared" si="25"/>
        <v>NO APLICA</v>
      </c>
      <c r="AW82" s="83" t="str">
        <f t="shared" si="26"/>
        <v>CRÍTICO</v>
      </c>
      <c r="AX82" s="416" t="s">
        <v>1222</v>
      </c>
      <c r="AY82" s="416"/>
      <c r="AZ82" s="672"/>
    </row>
    <row r="83" spans="1:54" ht="14" x14ac:dyDescent="0.15">
      <c r="A83" s="670">
        <f t="shared" si="24"/>
        <v>82</v>
      </c>
      <c r="B83" s="424" t="s">
        <v>705</v>
      </c>
      <c r="C83" s="424" t="s">
        <v>289</v>
      </c>
      <c r="D83" s="243" t="s">
        <v>1015</v>
      </c>
      <c r="E83" s="243" t="s">
        <v>1018</v>
      </c>
      <c r="F83" s="243" t="s">
        <v>457</v>
      </c>
      <c r="G83" s="243" t="s">
        <v>284</v>
      </c>
      <c r="H83" s="243" t="s">
        <v>458</v>
      </c>
      <c r="I83" s="7" t="s">
        <v>178</v>
      </c>
      <c r="J83" s="243" t="s">
        <v>459</v>
      </c>
      <c r="K83" s="243" t="s">
        <v>460</v>
      </c>
      <c r="L83" s="243" t="s">
        <v>464</v>
      </c>
      <c r="M83" s="243" t="s">
        <v>465</v>
      </c>
      <c r="N83" s="7" t="s">
        <v>1226</v>
      </c>
      <c r="O83" s="7" t="s">
        <v>1226</v>
      </c>
      <c r="P83" s="243"/>
      <c r="Q83" s="243"/>
      <c r="R83" s="243" t="s">
        <v>344</v>
      </c>
      <c r="S83" s="7" t="s">
        <v>16</v>
      </c>
      <c r="T83" s="243" t="s">
        <v>17</v>
      </c>
      <c r="U83" s="243" t="s">
        <v>466</v>
      </c>
      <c r="V83" s="243" t="s">
        <v>372</v>
      </c>
      <c r="W83" s="415" t="s">
        <v>270</v>
      </c>
      <c r="Y83" s="365"/>
      <c r="AA83" s="365">
        <v>1</v>
      </c>
      <c r="AB83" s="701"/>
      <c r="AC83" s="702"/>
      <c r="AD83" s="702"/>
      <c r="AE83" s="702"/>
      <c r="AF83" s="702"/>
      <c r="AG83" s="702"/>
      <c r="AH83" s="702"/>
      <c r="AI83" s="702"/>
      <c r="AJ83" s="702"/>
      <c r="AK83" s="702"/>
      <c r="AL83" s="702"/>
      <c r="AM83" s="702"/>
      <c r="AR83" s="365">
        <f>AB83/AA83</f>
        <v>0</v>
      </c>
      <c r="AS83" s="558" t="str">
        <f t="shared" si="18"/>
        <v/>
      </c>
      <c r="AT83" s="83" t="str">
        <f t="shared" si="27"/>
        <v>NO APLICA</v>
      </c>
      <c r="AU83" s="83" t="str">
        <f t="shared" si="28"/>
        <v>NO APLICA</v>
      </c>
      <c r="AV83" s="83" t="str">
        <f t="shared" si="25"/>
        <v>NO APLICA</v>
      </c>
      <c r="AW83" s="83" t="str">
        <f t="shared" si="26"/>
        <v>CRÍTICO</v>
      </c>
      <c r="AX83" s="416" t="s">
        <v>1222</v>
      </c>
      <c r="AY83" s="416"/>
      <c r="AZ83" s="672"/>
    </row>
    <row r="84" spans="1:54" ht="14" x14ac:dyDescent="0.15">
      <c r="A84" s="670">
        <f t="shared" si="24"/>
        <v>83</v>
      </c>
      <c r="B84" s="202" t="s">
        <v>705</v>
      </c>
      <c r="C84" s="222" t="s">
        <v>471</v>
      </c>
      <c r="D84" s="222" t="s">
        <v>472</v>
      </c>
      <c r="E84" s="222" t="s">
        <v>473</v>
      </c>
      <c r="F84" s="222" t="s">
        <v>474</v>
      </c>
      <c r="G84" s="132" t="s">
        <v>150</v>
      </c>
      <c r="H84" s="222" t="s">
        <v>475</v>
      </c>
      <c r="I84" s="132" t="s">
        <v>188</v>
      </c>
      <c r="J84" s="222" t="s">
        <v>476</v>
      </c>
      <c r="K84" s="222" t="s">
        <v>477</v>
      </c>
      <c r="L84" s="222" t="s">
        <v>478</v>
      </c>
      <c r="M84" s="222" t="s">
        <v>479</v>
      </c>
      <c r="N84" s="132" t="s">
        <v>1226</v>
      </c>
      <c r="O84" s="222" t="s">
        <v>1226</v>
      </c>
      <c r="P84" s="222"/>
      <c r="Q84" s="222"/>
      <c r="R84" s="222" t="s">
        <v>480</v>
      </c>
      <c r="S84" s="132" t="s">
        <v>16</v>
      </c>
      <c r="T84" s="142" t="s">
        <v>17</v>
      </c>
      <c r="U84" s="142" t="s">
        <v>481</v>
      </c>
      <c r="V84" s="142" t="s">
        <v>18</v>
      </c>
      <c r="W84" s="142" t="s">
        <v>46</v>
      </c>
      <c r="X84" s="218"/>
      <c r="Y84" s="219">
        <v>0.2</v>
      </c>
      <c r="Z84" s="218"/>
      <c r="AA84" s="219">
        <v>1</v>
      </c>
      <c r="AB84" s="686">
        <v>0.44</v>
      </c>
      <c r="AC84" s="687"/>
      <c r="AD84" s="687"/>
      <c r="AE84" s="687"/>
      <c r="AF84" s="687"/>
      <c r="AG84" s="687"/>
      <c r="AH84" s="686"/>
      <c r="AI84" s="687"/>
      <c r="AJ84" s="687"/>
      <c r="AK84" s="687"/>
      <c r="AL84" s="687"/>
      <c r="AM84" s="687"/>
      <c r="AN84" s="375"/>
      <c r="AO84" s="218"/>
      <c r="AP84" s="219">
        <f>AB84/Y84</f>
        <v>2.1999999999999997</v>
      </c>
      <c r="AQ84" s="218"/>
      <c r="AR84" s="219">
        <f>AH84/AA84</f>
        <v>0</v>
      </c>
      <c r="AS84" s="558" t="str">
        <f t="shared" si="18"/>
        <v>POSITIVA</v>
      </c>
      <c r="AT84" s="138" t="str">
        <f t="shared" si="27"/>
        <v>NO APLICA</v>
      </c>
      <c r="AU84" s="138" t="str">
        <f t="shared" si="28"/>
        <v>SOBRESALIENTE</v>
      </c>
      <c r="AV84" s="138" t="str">
        <f t="shared" si="25"/>
        <v>NO APLICA</v>
      </c>
      <c r="AW84" s="138" t="str">
        <f t="shared" si="26"/>
        <v>CRÍTICO</v>
      </c>
      <c r="AX84" s="250" t="s">
        <v>1218</v>
      </c>
      <c r="AY84" s="250"/>
      <c r="AZ84" s="250"/>
    </row>
    <row r="85" spans="1:54" ht="14" x14ac:dyDescent="0.15">
      <c r="A85" s="670">
        <f t="shared" si="24"/>
        <v>84</v>
      </c>
      <c r="B85" s="202" t="s">
        <v>705</v>
      </c>
      <c r="C85" s="222" t="s">
        <v>471</v>
      </c>
      <c r="D85" s="222" t="s">
        <v>472</v>
      </c>
      <c r="E85" s="222" t="s">
        <v>473</v>
      </c>
      <c r="F85" s="222" t="s">
        <v>474</v>
      </c>
      <c r="G85" s="132" t="s">
        <v>150</v>
      </c>
      <c r="H85" s="222" t="s">
        <v>475</v>
      </c>
      <c r="I85" s="132" t="s">
        <v>188</v>
      </c>
      <c r="J85" s="222" t="s">
        <v>482</v>
      </c>
      <c r="K85" s="222" t="s">
        <v>483</v>
      </c>
      <c r="L85" s="222" t="s">
        <v>484</v>
      </c>
      <c r="M85" s="222" t="s">
        <v>485</v>
      </c>
      <c r="N85" s="132" t="s">
        <v>1226</v>
      </c>
      <c r="O85" s="222" t="s">
        <v>1226</v>
      </c>
      <c r="P85" s="222"/>
      <c r="Q85" s="222"/>
      <c r="R85" s="222" t="s">
        <v>480</v>
      </c>
      <c r="S85" s="132" t="s">
        <v>16</v>
      </c>
      <c r="T85" s="142" t="s">
        <v>17</v>
      </c>
      <c r="U85" s="142" t="s">
        <v>486</v>
      </c>
      <c r="V85" s="142" t="s">
        <v>18</v>
      </c>
      <c r="W85" s="142" t="s">
        <v>46</v>
      </c>
      <c r="X85" s="218"/>
      <c r="Y85" s="219">
        <v>0.8</v>
      </c>
      <c r="Z85" s="218"/>
      <c r="AA85" s="219">
        <v>0.8</v>
      </c>
      <c r="AB85" s="686">
        <v>0.99</v>
      </c>
      <c r="AC85" s="687"/>
      <c r="AD85" s="687"/>
      <c r="AE85" s="687"/>
      <c r="AF85" s="687"/>
      <c r="AG85" s="687"/>
      <c r="AH85" s="686"/>
      <c r="AI85" s="687"/>
      <c r="AJ85" s="687"/>
      <c r="AK85" s="687"/>
      <c r="AL85" s="687"/>
      <c r="AM85" s="687"/>
      <c r="AN85" s="375"/>
      <c r="AO85" s="218"/>
      <c r="AP85" s="219">
        <f>AB85/Y85</f>
        <v>1.2374999999999998</v>
      </c>
      <c r="AQ85" s="218"/>
      <c r="AR85" s="219">
        <f>AH85/AA85</f>
        <v>0</v>
      </c>
      <c r="AS85" s="558" t="str">
        <f t="shared" si="18"/>
        <v>POSITIVA</v>
      </c>
      <c r="AT85" s="138" t="str">
        <f t="shared" si="27"/>
        <v>NO APLICA</v>
      </c>
      <c r="AU85" s="138" t="str">
        <f t="shared" si="28"/>
        <v>SOBRESALIENTE</v>
      </c>
      <c r="AV85" s="138" t="str">
        <f t="shared" si="25"/>
        <v>NO APLICA</v>
      </c>
      <c r="AW85" s="138" t="str">
        <f t="shared" si="26"/>
        <v>CRÍTICO</v>
      </c>
      <c r="AX85" s="250" t="s">
        <v>1218</v>
      </c>
      <c r="AY85" s="250"/>
      <c r="AZ85" s="250"/>
    </row>
    <row r="86" spans="1:54" ht="14" x14ac:dyDescent="0.15">
      <c r="A86" s="670">
        <f t="shared" si="24"/>
        <v>85</v>
      </c>
      <c r="B86" s="202" t="s">
        <v>705</v>
      </c>
      <c r="C86" s="222" t="s">
        <v>471</v>
      </c>
      <c r="D86" s="222" t="s">
        <v>472</v>
      </c>
      <c r="E86" s="222" t="s">
        <v>473</v>
      </c>
      <c r="F86" s="222" t="s">
        <v>474</v>
      </c>
      <c r="G86" s="132" t="s">
        <v>150</v>
      </c>
      <c r="H86" s="222" t="s">
        <v>475</v>
      </c>
      <c r="I86" s="132" t="s">
        <v>188</v>
      </c>
      <c r="J86" s="222" t="s">
        <v>482</v>
      </c>
      <c r="K86" s="222" t="s">
        <v>483</v>
      </c>
      <c r="L86" s="222" t="s">
        <v>487</v>
      </c>
      <c r="M86" s="222" t="s">
        <v>488</v>
      </c>
      <c r="N86" s="132" t="s">
        <v>1226</v>
      </c>
      <c r="O86" s="222" t="s">
        <v>1226</v>
      </c>
      <c r="P86" s="222"/>
      <c r="Q86" s="222"/>
      <c r="R86" s="222" t="s">
        <v>480</v>
      </c>
      <c r="S86" s="132" t="s">
        <v>16</v>
      </c>
      <c r="T86" s="142" t="s">
        <v>17</v>
      </c>
      <c r="U86" s="142" t="s">
        <v>489</v>
      </c>
      <c r="V86" s="142" t="s">
        <v>18</v>
      </c>
      <c r="W86" s="142" t="s">
        <v>46</v>
      </c>
      <c r="X86" s="218"/>
      <c r="Y86" s="219">
        <v>0.8</v>
      </c>
      <c r="Z86" s="218"/>
      <c r="AA86" s="219">
        <v>0.8</v>
      </c>
      <c r="AB86" s="686">
        <v>0.62</v>
      </c>
      <c r="AC86" s="687"/>
      <c r="AD86" s="687"/>
      <c r="AE86" s="687"/>
      <c r="AF86" s="687"/>
      <c r="AG86" s="687"/>
      <c r="AH86" s="686"/>
      <c r="AI86" s="687"/>
      <c r="AJ86" s="687"/>
      <c r="AK86" s="687"/>
      <c r="AL86" s="687"/>
      <c r="AM86" s="687"/>
      <c r="AN86" s="375"/>
      <c r="AO86" s="218"/>
      <c r="AP86" s="219">
        <f>AB86/Y86</f>
        <v>0.77499999999999991</v>
      </c>
      <c r="AQ86" s="218"/>
      <c r="AR86" s="219">
        <f>AH86/AA86</f>
        <v>0</v>
      </c>
      <c r="AS86" s="558" t="str">
        <f t="shared" si="18"/>
        <v/>
      </c>
      <c r="AT86" s="138" t="str">
        <f t="shared" si="27"/>
        <v>NO APLICA</v>
      </c>
      <c r="AU86" s="138" t="str">
        <f t="shared" si="28"/>
        <v>SATISFACTORIO</v>
      </c>
      <c r="AV86" s="138" t="str">
        <f t="shared" si="25"/>
        <v>NO APLICA</v>
      </c>
      <c r="AW86" s="138" t="str">
        <f t="shared" si="26"/>
        <v>CRÍTICO</v>
      </c>
      <c r="AX86" s="250" t="s">
        <v>1218</v>
      </c>
      <c r="AY86" s="250"/>
      <c r="AZ86" s="250"/>
    </row>
    <row r="87" spans="1:54" ht="14" x14ac:dyDescent="0.15">
      <c r="A87" s="670">
        <f t="shared" si="24"/>
        <v>86</v>
      </c>
      <c r="B87" s="202" t="s">
        <v>705</v>
      </c>
      <c r="C87" s="222" t="s">
        <v>471</v>
      </c>
      <c r="D87" s="222" t="s">
        <v>472</v>
      </c>
      <c r="E87" s="222" t="s">
        <v>473</v>
      </c>
      <c r="F87" s="222" t="s">
        <v>474</v>
      </c>
      <c r="G87" s="132" t="s">
        <v>150</v>
      </c>
      <c r="H87" s="222" t="s">
        <v>475</v>
      </c>
      <c r="I87" s="132" t="s">
        <v>188</v>
      </c>
      <c r="J87" s="222" t="s">
        <v>482</v>
      </c>
      <c r="K87" s="222" t="s">
        <v>483</v>
      </c>
      <c r="L87" s="222" t="s">
        <v>490</v>
      </c>
      <c r="M87" s="222" t="s">
        <v>491</v>
      </c>
      <c r="N87" s="132" t="s">
        <v>1226</v>
      </c>
      <c r="O87" s="222" t="s">
        <v>1226</v>
      </c>
      <c r="P87" s="222"/>
      <c r="Q87" s="222"/>
      <c r="R87" s="222" t="s">
        <v>480</v>
      </c>
      <c r="S87" s="222" t="s">
        <v>16</v>
      </c>
      <c r="T87" s="222" t="s">
        <v>17</v>
      </c>
      <c r="U87" s="222" t="s">
        <v>492</v>
      </c>
      <c r="V87" s="222" t="s">
        <v>18</v>
      </c>
      <c r="W87" s="222" t="s">
        <v>46</v>
      </c>
      <c r="X87" s="218"/>
      <c r="Y87" s="219">
        <v>0.3</v>
      </c>
      <c r="Z87" s="218"/>
      <c r="AA87" s="219">
        <v>0.3</v>
      </c>
      <c r="AB87" s="686">
        <v>0</v>
      </c>
      <c r="AC87" s="687"/>
      <c r="AD87" s="687"/>
      <c r="AE87" s="687"/>
      <c r="AF87" s="687"/>
      <c r="AG87" s="687"/>
      <c r="AH87" s="686"/>
      <c r="AI87" s="687"/>
      <c r="AJ87" s="687"/>
      <c r="AK87" s="687"/>
      <c r="AL87" s="687"/>
      <c r="AM87" s="687"/>
      <c r="AN87" s="375"/>
      <c r="AO87" s="218"/>
      <c r="AP87" s="219">
        <f>AB87/Y87</f>
        <v>0</v>
      </c>
      <c r="AQ87" s="218"/>
      <c r="AR87" s="219">
        <f>AH87/AA87</f>
        <v>0</v>
      </c>
      <c r="AS87" s="558" t="str">
        <f t="shared" si="18"/>
        <v/>
      </c>
      <c r="AT87" s="138" t="str">
        <f t="shared" si="27"/>
        <v>NO APLICA</v>
      </c>
      <c r="AU87" s="138" t="str">
        <f t="shared" si="28"/>
        <v>CRÍTICO</v>
      </c>
      <c r="AV87" s="138" t="str">
        <f t="shared" si="25"/>
        <v>NO APLICA</v>
      </c>
      <c r="AW87" s="138" t="str">
        <f t="shared" si="26"/>
        <v>CRÍTICO</v>
      </c>
      <c r="AX87" s="250" t="s">
        <v>1218</v>
      </c>
      <c r="AY87" s="250"/>
      <c r="AZ87" s="250"/>
    </row>
    <row r="88" spans="1:54" ht="14" x14ac:dyDescent="0.15">
      <c r="A88" s="670">
        <f t="shared" si="24"/>
        <v>87</v>
      </c>
      <c r="B88" s="202" t="s">
        <v>705</v>
      </c>
      <c r="C88" s="222" t="s">
        <v>471</v>
      </c>
      <c r="D88" s="222" t="s">
        <v>472</v>
      </c>
      <c r="E88" s="222" t="s">
        <v>473</v>
      </c>
      <c r="F88" s="222" t="s">
        <v>474</v>
      </c>
      <c r="G88" s="132" t="s">
        <v>150</v>
      </c>
      <c r="H88" s="222" t="s">
        <v>475</v>
      </c>
      <c r="I88" s="132" t="s">
        <v>188</v>
      </c>
      <c r="J88" s="222" t="s">
        <v>482</v>
      </c>
      <c r="K88" s="222" t="s">
        <v>483</v>
      </c>
      <c r="L88" s="222" t="s">
        <v>493</v>
      </c>
      <c r="M88" s="222" t="s">
        <v>494</v>
      </c>
      <c r="N88" s="132" t="s">
        <v>1226</v>
      </c>
      <c r="O88" s="222" t="s">
        <v>1226</v>
      </c>
      <c r="P88" s="222"/>
      <c r="Q88" s="222"/>
      <c r="R88" s="222" t="s">
        <v>480</v>
      </c>
      <c r="S88" s="222" t="s">
        <v>16</v>
      </c>
      <c r="T88" s="222" t="s">
        <v>17</v>
      </c>
      <c r="U88" s="222" t="s">
        <v>495</v>
      </c>
      <c r="V88" s="222" t="s">
        <v>18</v>
      </c>
      <c r="W88" s="222" t="s">
        <v>46</v>
      </c>
      <c r="X88" s="218"/>
      <c r="Y88" s="219">
        <v>0.7</v>
      </c>
      <c r="Z88" s="218"/>
      <c r="AA88" s="219">
        <v>0.7</v>
      </c>
      <c r="AB88" s="686">
        <v>0.69</v>
      </c>
      <c r="AC88" s="687"/>
      <c r="AD88" s="687"/>
      <c r="AE88" s="687"/>
      <c r="AF88" s="687"/>
      <c r="AG88" s="687"/>
      <c r="AH88" s="686"/>
      <c r="AI88" s="687"/>
      <c r="AJ88" s="687"/>
      <c r="AK88" s="687"/>
      <c r="AL88" s="687"/>
      <c r="AM88" s="687"/>
      <c r="AN88" s="375"/>
      <c r="AO88" s="218"/>
      <c r="AP88" s="219">
        <f>AB88/Y88</f>
        <v>0.98571428571428565</v>
      </c>
      <c r="AQ88" s="218"/>
      <c r="AR88" s="219">
        <f>AH88/AA88</f>
        <v>0</v>
      </c>
      <c r="AS88" s="558" t="str">
        <f t="shared" si="18"/>
        <v/>
      </c>
      <c r="AT88" s="138" t="str">
        <f t="shared" si="27"/>
        <v>NO APLICA</v>
      </c>
      <c r="AU88" s="138" t="str">
        <f t="shared" si="28"/>
        <v>SOBRESALIENTE</v>
      </c>
      <c r="AV88" s="138" t="str">
        <f t="shared" si="25"/>
        <v>NO APLICA</v>
      </c>
      <c r="AW88" s="138" t="str">
        <f t="shared" si="26"/>
        <v>CRÍTICO</v>
      </c>
      <c r="AX88" s="250" t="s">
        <v>1218</v>
      </c>
      <c r="AY88" s="250"/>
      <c r="AZ88" s="250"/>
    </row>
    <row r="89" spans="1:54" ht="14" x14ac:dyDescent="0.15">
      <c r="A89" s="670">
        <f t="shared" si="24"/>
        <v>88</v>
      </c>
      <c r="B89" s="202" t="s">
        <v>705</v>
      </c>
      <c r="C89" s="222" t="s">
        <v>471</v>
      </c>
      <c r="D89" s="222" t="s">
        <v>472</v>
      </c>
      <c r="E89" s="222" t="s">
        <v>473</v>
      </c>
      <c r="F89" s="222" t="s">
        <v>474</v>
      </c>
      <c r="G89" s="132" t="s">
        <v>150</v>
      </c>
      <c r="H89" s="222" t="s">
        <v>475</v>
      </c>
      <c r="I89" s="132" t="s">
        <v>188</v>
      </c>
      <c r="J89" s="222" t="s">
        <v>482</v>
      </c>
      <c r="K89" s="222" t="s">
        <v>483</v>
      </c>
      <c r="L89" s="222" t="s">
        <v>496</v>
      </c>
      <c r="M89" s="222" t="s">
        <v>497</v>
      </c>
      <c r="N89" s="132" t="s">
        <v>1226</v>
      </c>
      <c r="O89" s="222" t="s">
        <v>1226</v>
      </c>
      <c r="P89" s="222"/>
      <c r="Q89" s="222"/>
      <c r="R89" s="222" t="s">
        <v>480</v>
      </c>
      <c r="S89" s="222" t="s">
        <v>16</v>
      </c>
      <c r="T89" s="222" t="s">
        <v>17</v>
      </c>
      <c r="U89" s="222" t="s">
        <v>498</v>
      </c>
      <c r="V89" s="222" t="s">
        <v>18</v>
      </c>
      <c r="W89" s="222" t="s">
        <v>20</v>
      </c>
      <c r="X89" s="219">
        <v>0.1</v>
      </c>
      <c r="Y89" s="219">
        <v>0.5</v>
      </c>
      <c r="Z89" s="219">
        <v>0.75</v>
      </c>
      <c r="AA89" s="219">
        <v>1</v>
      </c>
      <c r="AB89" s="706">
        <v>0.11</v>
      </c>
      <c r="AC89" s="706"/>
      <c r="AD89" s="706"/>
      <c r="AE89" s="706">
        <v>0.41</v>
      </c>
      <c r="AF89" s="706"/>
      <c r="AG89" s="706"/>
      <c r="AH89" s="706"/>
      <c r="AI89" s="706"/>
      <c r="AJ89" s="706"/>
      <c r="AK89" s="706"/>
      <c r="AL89" s="706"/>
      <c r="AM89" s="706"/>
      <c r="AN89" s="388"/>
      <c r="AO89" s="227">
        <f>AB89/X89</f>
        <v>1.0999999999999999</v>
      </c>
      <c r="AP89" s="227">
        <f>AE89/Y89</f>
        <v>0.82</v>
      </c>
      <c r="AQ89" s="227">
        <f>AH89/Z89</f>
        <v>0</v>
      </c>
      <c r="AR89" s="227">
        <f>AK89/AA89</f>
        <v>0</v>
      </c>
      <c r="AS89" s="558" t="str">
        <f t="shared" si="18"/>
        <v/>
      </c>
      <c r="AT89" s="138" t="str">
        <f t="shared" si="27"/>
        <v>SOBRESALIENTE</v>
      </c>
      <c r="AU89" s="138" t="str">
        <f t="shared" si="28"/>
        <v>SOBRESALIENTE</v>
      </c>
      <c r="AV89" s="138" t="str">
        <f t="shared" si="25"/>
        <v>CRÍTICO</v>
      </c>
      <c r="AW89" s="138" t="str">
        <f t="shared" si="26"/>
        <v>CRÍTICO</v>
      </c>
      <c r="AX89" s="250" t="s">
        <v>1218</v>
      </c>
      <c r="AY89" s="250"/>
      <c r="AZ89" s="250"/>
    </row>
    <row r="90" spans="1:54" ht="14" x14ac:dyDescent="0.15">
      <c r="A90" s="670">
        <f t="shared" si="24"/>
        <v>89</v>
      </c>
      <c r="B90" s="202" t="s">
        <v>705</v>
      </c>
      <c r="C90" s="222" t="s">
        <v>471</v>
      </c>
      <c r="D90" s="222" t="s">
        <v>472</v>
      </c>
      <c r="E90" s="222" t="s">
        <v>473</v>
      </c>
      <c r="F90" s="222" t="s">
        <v>474</v>
      </c>
      <c r="G90" s="132" t="s">
        <v>150</v>
      </c>
      <c r="H90" s="222" t="s">
        <v>475</v>
      </c>
      <c r="I90" s="132" t="s">
        <v>188</v>
      </c>
      <c r="J90" s="222" t="s">
        <v>482</v>
      </c>
      <c r="K90" s="222" t="s">
        <v>483</v>
      </c>
      <c r="L90" s="222" t="s">
        <v>499</v>
      </c>
      <c r="M90" s="222" t="s">
        <v>500</v>
      </c>
      <c r="N90" s="132" t="s">
        <v>1226</v>
      </c>
      <c r="O90" s="222" t="s">
        <v>1226</v>
      </c>
      <c r="P90" s="222"/>
      <c r="Q90" s="222"/>
      <c r="R90" s="222" t="s">
        <v>480</v>
      </c>
      <c r="S90" s="132" t="s">
        <v>16</v>
      </c>
      <c r="T90" s="142" t="s">
        <v>17</v>
      </c>
      <c r="U90" s="142" t="s">
        <v>501</v>
      </c>
      <c r="V90" s="142" t="s">
        <v>18</v>
      </c>
      <c r="W90" s="142" t="s">
        <v>20</v>
      </c>
      <c r="X90" s="219">
        <v>0.25</v>
      </c>
      <c r="Y90" s="219">
        <v>0.5</v>
      </c>
      <c r="Z90" s="219">
        <v>0.75</v>
      </c>
      <c r="AA90" s="219">
        <v>1</v>
      </c>
      <c r="AB90" s="706">
        <v>0.48</v>
      </c>
      <c r="AC90" s="706"/>
      <c r="AD90" s="706"/>
      <c r="AE90" s="706">
        <v>0.66</v>
      </c>
      <c r="AF90" s="706"/>
      <c r="AG90" s="706"/>
      <c r="AH90" s="706"/>
      <c r="AI90" s="706"/>
      <c r="AJ90" s="706"/>
      <c r="AK90" s="706"/>
      <c r="AL90" s="706"/>
      <c r="AM90" s="706"/>
      <c r="AN90" s="388"/>
      <c r="AO90" s="227">
        <f>AB90/X90</f>
        <v>1.92</v>
      </c>
      <c r="AP90" s="227">
        <f>AE90/Y90</f>
        <v>1.32</v>
      </c>
      <c r="AQ90" s="227">
        <f>AH90/Z90</f>
        <v>0</v>
      </c>
      <c r="AR90" s="227">
        <f>AK90/AA90</f>
        <v>0</v>
      </c>
      <c r="AS90" s="558" t="str">
        <f t="shared" si="18"/>
        <v>POSITIVA</v>
      </c>
      <c r="AT90" s="138" t="str">
        <f t="shared" si="27"/>
        <v>SOBRESALIENTE</v>
      </c>
      <c r="AU90" s="138" t="str">
        <f t="shared" si="28"/>
        <v>SOBRESALIENTE</v>
      </c>
      <c r="AV90" s="138" t="str">
        <f t="shared" si="25"/>
        <v>CRÍTICO</v>
      </c>
      <c r="AW90" s="138" t="str">
        <f t="shared" si="26"/>
        <v>CRÍTICO</v>
      </c>
      <c r="AX90" s="250" t="s">
        <v>1218</v>
      </c>
      <c r="AY90" s="250"/>
      <c r="AZ90" s="250"/>
    </row>
    <row r="91" spans="1:54" s="469" customFormat="1" ht="14" x14ac:dyDescent="0.15">
      <c r="A91" s="670">
        <f t="shared" si="24"/>
        <v>90</v>
      </c>
      <c r="B91" s="202" t="s">
        <v>705</v>
      </c>
      <c r="C91" s="222" t="s">
        <v>471</v>
      </c>
      <c r="D91" s="222" t="s">
        <v>472</v>
      </c>
      <c r="E91" s="222" t="s">
        <v>473</v>
      </c>
      <c r="F91" s="222" t="s">
        <v>474</v>
      </c>
      <c r="G91" s="132" t="s">
        <v>150</v>
      </c>
      <c r="H91" s="222" t="s">
        <v>475</v>
      </c>
      <c r="I91" s="132" t="s">
        <v>188</v>
      </c>
      <c r="J91" s="222" t="s">
        <v>502</v>
      </c>
      <c r="K91" s="222" t="s">
        <v>503</v>
      </c>
      <c r="L91" s="222" t="s">
        <v>504</v>
      </c>
      <c r="M91" s="254" t="s">
        <v>505</v>
      </c>
      <c r="N91" s="132" t="s">
        <v>1226</v>
      </c>
      <c r="O91" s="222" t="s">
        <v>1226</v>
      </c>
      <c r="P91" s="222"/>
      <c r="Q91" s="222"/>
      <c r="R91" s="222" t="s">
        <v>480</v>
      </c>
      <c r="S91" s="222" t="s">
        <v>16</v>
      </c>
      <c r="T91" s="222" t="s">
        <v>17</v>
      </c>
      <c r="U91" s="222" t="s">
        <v>506</v>
      </c>
      <c r="V91" s="222" t="s">
        <v>18</v>
      </c>
      <c r="W91" s="222" t="s">
        <v>20</v>
      </c>
      <c r="X91" s="468">
        <v>1</v>
      </c>
      <c r="Y91" s="468">
        <v>1</v>
      </c>
      <c r="Z91" s="468">
        <v>1</v>
      </c>
      <c r="AA91" s="468">
        <v>1</v>
      </c>
      <c r="AB91" s="695">
        <v>1</v>
      </c>
      <c r="AC91" s="696"/>
      <c r="AD91" s="697"/>
      <c r="AE91" s="706">
        <v>1</v>
      </c>
      <c r="AF91" s="706"/>
      <c r="AG91" s="706"/>
      <c r="AH91" s="706"/>
      <c r="AI91" s="706"/>
      <c r="AJ91" s="706"/>
      <c r="AK91" s="706"/>
      <c r="AL91" s="706"/>
      <c r="AM91" s="706"/>
      <c r="AN91" s="470"/>
      <c r="AO91" s="470">
        <f>AB91/X91</f>
        <v>1</v>
      </c>
      <c r="AP91" s="470">
        <f>AE91/Y91</f>
        <v>1</v>
      </c>
      <c r="AQ91" s="470">
        <f>AH91/Z91</f>
        <v>0</v>
      </c>
      <c r="AR91" s="470">
        <f>AK91/AA91</f>
        <v>0</v>
      </c>
      <c r="AS91" s="558" t="str">
        <f t="shared" si="18"/>
        <v/>
      </c>
      <c r="AT91" s="138" t="str">
        <f>IF(AO91="","NO APLICA",IF(AO91&lt;40%,"CRÍTICO",IF(AO91&lt;60%,"BAJO",IF(AO91&lt;70%,"MEDIO",IF(AO91&lt;80%,"SATISFACTORIO",IF(AO91&gt;=80%,"SOBRESALIENTE",IF(AO91="","NO APLICA","")))))))</f>
        <v>SOBRESALIENTE</v>
      </c>
      <c r="AU91" s="138" t="str">
        <f t="shared" ref="AT91:AU103" si="29">IF(AP91="","NO APLICA",IF(AP91&lt;40%,"CRÍTICO",IF(AP91&lt;60%,"BAJO",IF(AP91&lt;70%,"MEDIO",IF(AP91&lt;80%,"SATISFACTORIO",IF(AP91&gt;=80%,"SOBRESALIENTE",IF(AP91="","NO APLICA","")))))))</f>
        <v>SOBRESALIENTE</v>
      </c>
      <c r="AV91" s="138" t="str">
        <f t="shared" si="25"/>
        <v>CRÍTICO</v>
      </c>
      <c r="AW91" s="138" t="str">
        <f t="shared" si="26"/>
        <v>CRÍTICO</v>
      </c>
      <c r="AX91" s="328" t="s">
        <v>1218</v>
      </c>
      <c r="AY91" s="344" t="s">
        <v>1100</v>
      </c>
      <c r="AZ91" s="344"/>
      <c r="BA91" s="345"/>
      <c r="BB91" s="342"/>
    </row>
    <row r="92" spans="1:54" ht="14" x14ac:dyDescent="0.15">
      <c r="A92" s="670">
        <f t="shared" si="24"/>
        <v>91</v>
      </c>
      <c r="B92" s="202" t="s">
        <v>705</v>
      </c>
      <c r="C92" s="222" t="s">
        <v>471</v>
      </c>
      <c r="D92" s="222" t="s">
        <v>472</v>
      </c>
      <c r="E92" s="222" t="s">
        <v>473</v>
      </c>
      <c r="F92" s="222" t="s">
        <v>474</v>
      </c>
      <c r="G92" s="132" t="s">
        <v>150</v>
      </c>
      <c r="H92" s="222" t="s">
        <v>475</v>
      </c>
      <c r="I92" s="132" t="s">
        <v>188</v>
      </c>
      <c r="J92" s="222" t="s">
        <v>502</v>
      </c>
      <c r="K92" s="222" t="s">
        <v>503</v>
      </c>
      <c r="L92" s="222" t="s">
        <v>507</v>
      </c>
      <c r="M92" s="222" t="s">
        <v>508</v>
      </c>
      <c r="N92" s="132" t="s">
        <v>1226</v>
      </c>
      <c r="O92" s="222" t="s">
        <v>1226</v>
      </c>
      <c r="P92" s="222"/>
      <c r="Q92" s="222"/>
      <c r="R92" s="222" t="s">
        <v>480</v>
      </c>
      <c r="S92" s="132" t="s">
        <v>16</v>
      </c>
      <c r="T92" s="142" t="s">
        <v>17</v>
      </c>
      <c r="U92" s="142" t="s">
        <v>509</v>
      </c>
      <c r="V92" s="142" t="s">
        <v>18</v>
      </c>
      <c r="W92" s="142" t="s">
        <v>46</v>
      </c>
      <c r="X92" s="218"/>
      <c r="Y92" s="219">
        <v>1</v>
      </c>
      <c r="Z92" s="218"/>
      <c r="AA92" s="219">
        <v>1</v>
      </c>
      <c r="AB92" s="686">
        <v>1</v>
      </c>
      <c r="AC92" s="687"/>
      <c r="AD92" s="687"/>
      <c r="AE92" s="687"/>
      <c r="AF92" s="687"/>
      <c r="AG92" s="687"/>
      <c r="AH92" s="686"/>
      <c r="AI92" s="687"/>
      <c r="AJ92" s="687"/>
      <c r="AK92" s="687"/>
      <c r="AL92" s="687"/>
      <c r="AM92" s="687"/>
      <c r="AN92" s="375"/>
      <c r="AO92" s="218"/>
      <c r="AP92" s="227">
        <f>AB92/Y92</f>
        <v>1</v>
      </c>
      <c r="AQ92" s="218"/>
      <c r="AR92" s="219">
        <f>AH92/AA92</f>
        <v>0</v>
      </c>
      <c r="AS92" s="558" t="str">
        <f t="shared" si="18"/>
        <v/>
      </c>
      <c r="AT92" s="138" t="str">
        <f>IF(AO92="","NO APLICA",IF(AO92&lt;40%,"CRÍTICO",IF(AO92&lt;60%,"BAJO",IF(AO92&lt;70%,"MEDIO",IF(AO92&lt;80%,"SATISFACTORIO",IF(AO92&gt;=80%,"SOBRESALIENTE",IF(AO92="","NO APLICA","")))))))</f>
        <v>NO APLICA</v>
      </c>
      <c r="AU92" s="138" t="str">
        <f t="shared" si="29"/>
        <v>SOBRESALIENTE</v>
      </c>
      <c r="AV92" s="138" t="str">
        <f t="shared" si="25"/>
        <v>NO APLICA</v>
      </c>
      <c r="AW92" s="138" t="str">
        <f t="shared" si="26"/>
        <v>CRÍTICO</v>
      </c>
      <c r="AX92" s="250" t="s">
        <v>1218</v>
      </c>
      <c r="AY92" s="250"/>
      <c r="AZ92" s="250"/>
    </row>
    <row r="93" spans="1:54" ht="14.25" customHeight="1" x14ac:dyDescent="0.15">
      <c r="A93" s="670">
        <f t="shared" si="24"/>
        <v>92</v>
      </c>
      <c r="B93" s="202" t="s">
        <v>705</v>
      </c>
      <c r="C93" s="222" t="s">
        <v>471</v>
      </c>
      <c r="D93" s="222" t="s">
        <v>472</v>
      </c>
      <c r="E93" s="222" t="s">
        <v>473</v>
      </c>
      <c r="F93" s="222" t="s">
        <v>474</v>
      </c>
      <c r="G93" s="132" t="s">
        <v>150</v>
      </c>
      <c r="H93" s="222" t="s">
        <v>475</v>
      </c>
      <c r="I93" s="132" t="s">
        <v>188</v>
      </c>
      <c r="J93" s="222" t="s">
        <v>502</v>
      </c>
      <c r="K93" s="222" t="s">
        <v>510</v>
      </c>
      <c r="L93" s="222" t="s">
        <v>511</v>
      </c>
      <c r="M93" s="222" t="s">
        <v>512</v>
      </c>
      <c r="N93" s="132" t="s">
        <v>1226</v>
      </c>
      <c r="O93" s="222" t="s">
        <v>1226</v>
      </c>
      <c r="P93" s="222"/>
      <c r="Q93" s="222"/>
      <c r="R93" s="222" t="s">
        <v>480</v>
      </c>
      <c r="S93" s="132" t="s">
        <v>16</v>
      </c>
      <c r="T93" s="142" t="s">
        <v>17</v>
      </c>
      <c r="U93" s="142" t="s">
        <v>513</v>
      </c>
      <c r="V93" s="142" t="s">
        <v>18</v>
      </c>
      <c r="W93" s="142" t="s">
        <v>20</v>
      </c>
      <c r="X93" s="219">
        <v>0.95</v>
      </c>
      <c r="Y93" s="219">
        <v>0.95</v>
      </c>
      <c r="Z93" s="219">
        <v>0.95</v>
      </c>
      <c r="AA93" s="219">
        <v>0.95</v>
      </c>
      <c r="AB93" s="698">
        <v>0</v>
      </c>
      <c r="AC93" s="699"/>
      <c r="AD93" s="700"/>
      <c r="AE93" s="706">
        <v>0.93</v>
      </c>
      <c r="AF93" s="706"/>
      <c r="AG93" s="706"/>
      <c r="AH93" s="706"/>
      <c r="AI93" s="706"/>
      <c r="AJ93" s="706"/>
      <c r="AK93" s="706"/>
      <c r="AL93" s="706"/>
      <c r="AM93" s="706"/>
      <c r="AN93" s="388"/>
      <c r="AO93" s="333">
        <f>AB93/X93</f>
        <v>0</v>
      </c>
      <c r="AP93" s="219">
        <f>AE93/Y93</f>
        <v>0.97894736842105268</v>
      </c>
      <c r="AQ93" s="219">
        <f t="shared" ref="AQ93:AQ98" si="30">AH93/Z93</f>
        <v>0</v>
      </c>
      <c r="AR93" s="219">
        <f t="shared" ref="AR93:AR98" si="31">AK93/AA93</f>
        <v>0</v>
      </c>
      <c r="AS93" s="558" t="str">
        <f t="shared" si="18"/>
        <v/>
      </c>
      <c r="AT93" s="138" t="str">
        <f t="shared" si="27"/>
        <v>CRÍTICO</v>
      </c>
      <c r="AU93" s="138" t="str">
        <f t="shared" si="29"/>
        <v>SOBRESALIENTE</v>
      </c>
      <c r="AV93" s="138" t="str">
        <f t="shared" si="25"/>
        <v>CRÍTICO</v>
      </c>
      <c r="AW93" s="138" t="str">
        <f t="shared" si="26"/>
        <v>CRÍTICO</v>
      </c>
      <c r="AX93" s="250" t="s">
        <v>1218</v>
      </c>
      <c r="AY93" s="346" t="s">
        <v>1101</v>
      </c>
      <c r="AZ93" s="346"/>
      <c r="BA93" s="345"/>
      <c r="BB93" s="342"/>
    </row>
    <row r="94" spans="1:54" s="469" customFormat="1" ht="14.25" customHeight="1" x14ac:dyDescent="0.15">
      <c r="A94" s="670">
        <f t="shared" si="24"/>
        <v>93</v>
      </c>
      <c r="B94" s="202" t="s">
        <v>705</v>
      </c>
      <c r="C94" s="222" t="s">
        <v>471</v>
      </c>
      <c r="D94" s="222" t="s">
        <v>472</v>
      </c>
      <c r="E94" s="222" t="s">
        <v>473</v>
      </c>
      <c r="F94" s="222" t="s">
        <v>474</v>
      </c>
      <c r="G94" s="132" t="s">
        <v>150</v>
      </c>
      <c r="H94" s="222" t="s">
        <v>475</v>
      </c>
      <c r="I94" s="132" t="s">
        <v>188</v>
      </c>
      <c r="J94" s="222" t="s">
        <v>502</v>
      </c>
      <c r="K94" s="222" t="s">
        <v>503</v>
      </c>
      <c r="L94" s="222" t="s">
        <v>514</v>
      </c>
      <c r="M94" s="222" t="s">
        <v>515</v>
      </c>
      <c r="N94" s="132" t="s">
        <v>1226</v>
      </c>
      <c r="O94" s="222" t="s">
        <v>1226</v>
      </c>
      <c r="P94" s="222"/>
      <c r="Q94" s="222"/>
      <c r="R94" s="222" t="s">
        <v>480</v>
      </c>
      <c r="S94" s="132" t="s">
        <v>16</v>
      </c>
      <c r="T94" s="142" t="s">
        <v>17</v>
      </c>
      <c r="U94" s="142" t="s">
        <v>516</v>
      </c>
      <c r="V94" s="142" t="s">
        <v>18</v>
      </c>
      <c r="W94" s="142" t="s">
        <v>20</v>
      </c>
      <c r="X94" s="468">
        <v>0.25</v>
      </c>
      <c r="Y94" s="468">
        <v>0.5</v>
      </c>
      <c r="Z94" s="468">
        <v>0.75</v>
      </c>
      <c r="AA94" s="468">
        <v>1</v>
      </c>
      <c r="AB94" s="695">
        <v>1</v>
      </c>
      <c r="AC94" s="696"/>
      <c r="AD94" s="697"/>
      <c r="AE94" s="714">
        <v>1</v>
      </c>
      <c r="AF94" s="714"/>
      <c r="AG94" s="714"/>
      <c r="AH94" s="715"/>
      <c r="AI94" s="716"/>
      <c r="AJ94" s="716"/>
      <c r="AK94" s="713"/>
      <c r="AL94" s="716"/>
      <c r="AM94" s="716"/>
      <c r="AN94" s="467"/>
      <c r="AO94" s="470">
        <f>AB94/X94</f>
        <v>4</v>
      </c>
      <c r="AP94" s="468">
        <f>AE94/Y94</f>
        <v>2</v>
      </c>
      <c r="AQ94" s="468">
        <f t="shared" si="30"/>
        <v>0</v>
      </c>
      <c r="AR94" s="468">
        <f t="shared" si="31"/>
        <v>0</v>
      </c>
      <c r="AS94" s="558" t="str">
        <f t="shared" si="18"/>
        <v>POSITIVA</v>
      </c>
      <c r="AT94" s="138" t="str">
        <f t="shared" si="27"/>
        <v>SOBRESALIENTE</v>
      </c>
      <c r="AU94" s="138" t="str">
        <f t="shared" si="29"/>
        <v>SOBRESALIENTE</v>
      </c>
      <c r="AV94" s="138" t="str">
        <f t="shared" si="25"/>
        <v>CRÍTICO</v>
      </c>
      <c r="AW94" s="138" t="str">
        <f t="shared" si="26"/>
        <v>CRÍTICO</v>
      </c>
      <c r="AX94" s="328" t="s">
        <v>1218</v>
      </c>
      <c r="AY94" s="347" t="s">
        <v>1461</v>
      </c>
      <c r="AZ94" s="347"/>
      <c r="BA94" s="348"/>
      <c r="BB94" s="343"/>
    </row>
    <row r="95" spans="1:54" ht="14.25" customHeight="1" x14ac:dyDescent="0.15">
      <c r="A95" s="670">
        <f t="shared" si="24"/>
        <v>94</v>
      </c>
      <c r="B95" s="202" t="s">
        <v>705</v>
      </c>
      <c r="C95" s="222" t="s">
        <v>471</v>
      </c>
      <c r="D95" s="354" t="s">
        <v>1375</v>
      </c>
      <c r="E95" s="254" t="s">
        <v>1372</v>
      </c>
      <c r="F95" s="222" t="s">
        <v>1373</v>
      </c>
      <c r="G95" s="132" t="s">
        <v>150</v>
      </c>
      <c r="H95" s="222" t="s">
        <v>1374</v>
      </c>
      <c r="I95" s="132" t="s">
        <v>188</v>
      </c>
      <c r="J95" s="254" t="s">
        <v>1377</v>
      </c>
      <c r="K95" s="254" t="s">
        <v>1379</v>
      </c>
      <c r="L95" s="222" t="s">
        <v>1380</v>
      </c>
      <c r="M95" s="222" t="s">
        <v>1381</v>
      </c>
      <c r="N95" s="132" t="s">
        <v>141</v>
      </c>
      <c r="O95" s="222" t="s">
        <v>1227</v>
      </c>
      <c r="P95" s="222"/>
      <c r="Q95" s="222"/>
      <c r="R95" s="222" t="s">
        <v>480</v>
      </c>
      <c r="S95" s="132" t="s">
        <v>16</v>
      </c>
      <c r="T95" s="142" t="s">
        <v>17</v>
      </c>
      <c r="U95" s="142" t="s">
        <v>1382</v>
      </c>
      <c r="V95" s="142" t="s">
        <v>18</v>
      </c>
      <c r="W95" s="142" t="s">
        <v>20</v>
      </c>
      <c r="X95" s="404">
        <v>0.8</v>
      </c>
      <c r="Y95" s="404">
        <v>0.8</v>
      </c>
      <c r="Z95" s="404">
        <v>0.8</v>
      </c>
      <c r="AA95" s="404">
        <v>0.8</v>
      </c>
      <c r="AB95" s="698"/>
      <c r="AC95" s="699"/>
      <c r="AD95" s="700"/>
      <c r="AE95" s="714"/>
      <c r="AF95" s="714"/>
      <c r="AG95" s="714"/>
      <c r="AH95" s="715"/>
      <c r="AI95" s="716"/>
      <c r="AJ95" s="716"/>
      <c r="AK95" s="713"/>
      <c r="AL95" s="716"/>
      <c r="AM95" s="716"/>
      <c r="AN95" s="402"/>
      <c r="AO95" s="401"/>
      <c r="AP95" s="404"/>
      <c r="AQ95" s="404">
        <f t="shared" si="30"/>
        <v>0</v>
      </c>
      <c r="AR95" s="404">
        <f t="shared" si="31"/>
        <v>0</v>
      </c>
      <c r="AS95" s="558" t="str">
        <f t="shared" si="18"/>
        <v/>
      </c>
      <c r="AT95" s="138"/>
      <c r="AU95" s="138" t="str">
        <f t="shared" si="29"/>
        <v>NO APLICA</v>
      </c>
      <c r="AV95" s="138" t="str">
        <f t="shared" si="25"/>
        <v>CRÍTICO</v>
      </c>
      <c r="AW95" s="138" t="str">
        <f t="shared" si="26"/>
        <v>CRÍTICO</v>
      </c>
      <c r="AX95" s="250" t="s">
        <v>1218</v>
      </c>
      <c r="AY95" s="347" t="s">
        <v>1383</v>
      </c>
      <c r="AZ95" s="347"/>
      <c r="BA95" s="348"/>
      <c r="BB95" s="343"/>
    </row>
    <row r="96" spans="1:54" ht="14.25" customHeight="1" x14ac:dyDescent="0.15">
      <c r="A96" s="670">
        <f t="shared" si="24"/>
        <v>95</v>
      </c>
      <c r="B96" s="202" t="s">
        <v>705</v>
      </c>
      <c r="C96" s="222" t="s">
        <v>471</v>
      </c>
      <c r="D96" s="254" t="s">
        <v>1384</v>
      </c>
      <c r="E96" s="354" t="s">
        <v>1385</v>
      </c>
      <c r="F96" s="222" t="s">
        <v>1373</v>
      </c>
      <c r="G96" s="132" t="s">
        <v>150</v>
      </c>
      <c r="H96" s="222" t="s">
        <v>145</v>
      </c>
      <c r="I96" s="132" t="s">
        <v>188</v>
      </c>
      <c r="J96" s="222" t="s">
        <v>1376</v>
      </c>
      <c r="K96" s="254" t="s">
        <v>1378</v>
      </c>
      <c r="L96" s="222" t="s">
        <v>1386</v>
      </c>
      <c r="M96" s="222" t="s">
        <v>1387</v>
      </c>
      <c r="N96" s="132" t="s">
        <v>141</v>
      </c>
      <c r="O96" s="222" t="s">
        <v>1227</v>
      </c>
      <c r="P96" s="222"/>
      <c r="Q96" s="222"/>
      <c r="R96" s="222" t="s">
        <v>480</v>
      </c>
      <c r="S96" s="132" t="s">
        <v>41</v>
      </c>
      <c r="T96" s="142" t="s">
        <v>17</v>
      </c>
      <c r="U96" s="142" t="s">
        <v>1388</v>
      </c>
      <c r="V96" s="142" t="s">
        <v>1389</v>
      </c>
      <c r="W96" s="142" t="s">
        <v>20</v>
      </c>
      <c r="X96" s="404">
        <v>-0.02</v>
      </c>
      <c r="Y96" s="404">
        <v>-0.02</v>
      </c>
      <c r="Z96" s="404">
        <v>-0.02</v>
      </c>
      <c r="AA96" s="404">
        <v>-0.02</v>
      </c>
      <c r="AB96" s="698"/>
      <c r="AC96" s="742"/>
      <c r="AD96" s="743"/>
      <c r="AE96" s="744"/>
      <c r="AF96" s="745"/>
      <c r="AG96" s="746"/>
      <c r="AH96" s="737"/>
      <c r="AI96" s="738"/>
      <c r="AJ96" s="739"/>
      <c r="AK96" s="707"/>
      <c r="AL96" s="708"/>
      <c r="AM96" s="709"/>
      <c r="AN96" s="402"/>
      <c r="AO96" s="401"/>
      <c r="AP96" s="404"/>
      <c r="AQ96" s="404">
        <f t="shared" si="30"/>
        <v>0</v>
      </c>
      <c r="AR96" s="404">
        <f t="shared" si="31"/>
        <v>0</v>
      </c>
      <c r="AS96" s="558" t="str">
        <f t="shared" si="18"/>
        <v/>
      </c>
      <c r="AT96" s="138"/>
      <c r="AU96" s="138" t="str">
        <f t="shared" si="29"/>
        <v>NO APLICA</v>
      </c>
      <c r="AV96" s="138" t="str">
        <f t="shared" si="25"/>
        <v>CRÍTICO</v>
      </c>
      <c r="AW96" s="138" t="str">
        <f t="shared" si="26"/>
        <v>CRÍTICO</v>
      </c>
      <c r="AX96" s="250" t="s">
        <v>1218</v>
      </c>
      <c r="AY96" s="347" t="s">
        <v>1383</v>
      </c>
      <c r="AZ96" s="347"/>
      <c r="BA96" s="348"/>
      <c r="BB96" s="343"/>
    </row>
    <row r="97" spans="1:54" ht="14.25" customHeight="1" x14ac:dyDescent="0.15">
      <c r="A97" s="670">
        <f t="shared" si="24"/>
        <v>96</v>
      </c>
      <c r="B97" s="202" t="s">
        <v>705</v>
      </c>
      <c r="C97" s="222" t="s">
        <v>471</v>
      </c>
      <c r="D97" s="354" t="s">
        <v>1375</v>
      </c>
      <c r="E97" s="354" t="s">
        <v>1385</v>
      </c>
      <c r="F97" s="222" t="s">
        <v>1373</v>
      </c>
      <c r="G97" s="132" t="s">
        <v>150</v>
      </c>
      <c r="H97" s="222" t="s">
        <v>989</v>
      </c>
      <c r="I97" s="132" t="s">
        <v>188</v>
      </c>
      <c r="J97" s="222" t="s">
        <v>1376</v>
      </c>
      <c r="K97" s="222" t="s">
        <v>1378</v>
      </c>
      <c r="L97" s="222" t="s">
        <v>1390</v>
      </c>
      <c r="M97" s="222" t="s">
        <v>1391</v>
      </c>
      <c r="N97" s="132" t="s">
        <v>141</v>
      </c>
      <c r="O97" s="222" t="s">
        <v>1227</v>
      </c>
      <c r="P97" s="222"/>
      <c r="Q97" s="222"/>
      <c r="R97" s="222" t="s">
        <v>480</v>
      </c>
      <c r="S97" s="132" t="s">
        <v>16</v>
      </c>
      <c r="T97" s="142" t="s">
        <v>17</v>
      </c>
      <c r="U97" s="142" t="s">
        <v>1392</v>
      </c>
      <c r="V97" s="142" t="s">
        <v>18</v>
      </c>
      <c r="W97" s="142" t="s">
        <v>20</v>
      </c>
      <c r="X97" s="404">
        <v>1</v>
      </c>
      <c r="Y97" s="404">
        <v>1</v>
      </c>
      <c r="Z97" s="404">
        <v>1</v>
      </c>
      <c r="AA97" s="404">
        <v>1</v>
      </c>
      <c r="AB97" s="698"/>
      <c r="AC97" s="742"/>
      <c r="AD97" s="743"/>
      <c r="AE97" s="744"/>
      <c r="AF97" s="745"/>
      <c r="AG97" s="746"/>
      <c r="AH97" s="737"/>
      <c r="AI97" s="738"/>
      <c r="AJ97" s="739"/>
      <c r="AK97" s="707"/>
      <c r="AL97" s="708"/>
      <c r="AM97" s="709"/>
      <c r="AN97" s="402"/>
      <c r="AO97" s="401"/>
      <c r="AP97" s="404"/>
      <c r="AQ97" s="404">
        <f t="shared" si="30"/>
        <v>0</v>
      </c>
      <c r="AR97" s="404">
        <f t="shared" si="31"/>
        <v>0</v>
      </c>
      <c r="AS97" s="558" t="str">
        <f t="shared" si="18"/>
        <v/>
      </c>
      <c r="AT97" s="138"/>
      <c r="AU97" s="138" t="str">
        <f t="shared" si="29"/>
        <v>NO APLICA</v>
      </c>
      <c r="AV97" s="138" t="str">
        <f t="shared" si="25"/>
        <v>CRÍTICO</v>
      </c>
      <c r="AW97" s="138" t="str">
        <f t="shared" si="26"/>
        <v>CRÍTICO</v>
      </c>
      <c r="AX97" s="250" t="s">
        <v>1218</v>
      </c>
      <c r="AY97" s="347" t="s">
        <v>1383</v>
      </c>
      <c r="AZ97" s="347"/>
      <c r="BA97" s="348"/>
      <c r="BB97" s="343"/>
    </row>
    <row r="98" spans="1:54" ht="14.25" hidden="1" customHeight="1" x14ac:dyDescent="0.15">
      <c r="A98" s="670">
        <f t="shared" si="24"/>
        <v>97</v>
      </c>
      <c r="B98" s="202" t="s">
        <v>705</v>
      </c>
      <c r="C98" s="222" t="s">
        <v>1014</v>
      </c>
      <c r="D98" s="222" t="s">
        <v>472</v>
      </c>
      <c r="E98" s="222" t="s">
        <v>517</v>
      </c>
      <c r="F98" s="222" t="s">
        <v>518</v>
      </c>
      <c r="G98" s="132" t="s">
        <v>150</v>
      </c>
      <c r="H98" s="254" t="s">
        <v>1208</v>
      </c>
      <c r="I98" s="132" t="s">
        <v>167</v>
      </c>
      <c r="J98" s="222" t="s">
        <v>519</v>
      </c>
      <c r="K98" s="222" t="s">
        <v>520</v>
      </c>
      <c r="L98" s="254" t="s">
        <v>1487</v>
      </c>
      <c r="M98" s="254" t="s">
        <v>521</v>
      </c>
      <c r="N98" s="132" t="s">
        <v>1226</v>
      </c>
      <c r="O98" s="7" t="s">
        <v>1226</v>
      </c>
      <c r="P98" s="222" t="s">
        <v>1228</v>
      </c>
      <c r="Q98" s="222"/>
      <c r="R98" s="222" t="s">
        <v>522</v>
      </c>
      <c r="S98" s="222" t="s">
        <v>16</v>
      </c>
      <c r="T98" s="222" t="s">
        <v>17</v>
      </c>
      <c r="U98" s="222" t="s">
        <v>523</v>
      </c>
      <c r="V98" s="222" t="s">
        <v>18</v>
      </c>
      <c r="W98" s="222" t="s">
        <v>20</v>
      </c>
      <c r="X98" s="219">
        <v>0.3</v>
      </c>
      <c r="Y98" s="219">
        <v>0.5</v>
      </c>
      <c r="Z98" s="219">
        <v>0.7</v>
      </c>
      <c r="AA98" s="219">
        <v>1</v>
      </c>
      <c r="AB98" s="714">
        <v>0.22</v>
      </c>
      <c r="AC98" s="714"/>
      <c r="AD98" s="714"/>
      <c r="AE98" s="714">
        <v>0.44</v>
      </c>
      <c r="AF98" s="714"/>
      <c r="AG98" s="714"/>
      <c r="AH98" s="715"/>
      <c r="AI98" s="716"/>
      <c r="AJ98" s="716"/>
      <c r="AK98" s="713"/>
      <c r="AL98" s="716"/>
      <c r="AM98" s="716"/>
      <c r="AN98" s="390"/>
      <c r="AO98" s="219">
        <f>AB98/X98</f>
        <v>0.73333333333333339</v>
      </c>
      <c r="AP98" s="219">
        <f>AE98/Y98</f>
        <v>0.88</v>
      </c>
      <c r="AQ98" s="219">
        <f t="shared" si="30"/>
        <v>0</v>
      </c>
      <c r="AR98" s="219">
        <f t="shared" si="31"/>
        <v>0</v>
      </c>
      <c r="AS98" s="558" t="str">
        <f t="shared" si="18"/>
        <v/>
      </c>
      <c r="AT98" s="138" t="str">
        <f t="shared" ref="AT98:AT118" si="32">IF(AO98="","NO APLICA",IF(AO98&lt;40%,"CRÍTICO",IF(AO98&lt;60%,"BAJO",IF(AO98&lt;70%,"MEDIO",IF(AO98&lt;80%,"SATISFACTORIO",IF(AO98&gt;=80%,"SOBRESALIENTE",IF(AO98="","NO APLICA","")))))))</f>
        <v>SATISFACTORIO</v>
      </c>
      <c r="AU98" s="138" t="str">
        <f t="shared" si="29"/>
        <v>SOBRESALIENTE</v>
      </c>
      <c r="AV98" s="138" t="str">
        <f t="shared" si="25"/>
        <v>CRÍTICO</v>
      </c>
      <c r="AW98" s="138" t="str">
        <f t="shared" si="26"/>
        <v>CRÍTICO</v>
      </c>
      <c r="AX98" s="250" t="s">
        <v>1219</v>
      </c>
      <c r="AY98" s="250"/>
      <c r="AZ98" s="250"/>
    </row>
    <row r="99" spans="1:54" ht="14" hidden="1" x14ac:dyDescent="0.15">
      <c r="A99" s="670">
        <f t="shared" si="24"/>
        <v>98</v>
      </c>
      <c r="B99" s="202" t="s">
        <v>705</v>
      </c>
      <c r="C99" s="222" t="s">
        <v>1014</v>
      </c>
      <c r="D99" s="222" t="s">
        <v>323</v>
      </c>
      <c r="E99" s="222" t="s">
        <v>517</v>
      </c>
      <c r="F99" s="222" t="s">
        <v>518</v>
      </c>
      <c r="G99" s="132" t="s">
        <v>150</v>
      </c>
      <c r="H99" s="254" t="s">
        <v>1208</v>
      </c>
      <c r="I99" s="132" t="s">
        <v>167</v>
      </c>
      <c r="J99" s="222" t="s">
        <v>519</v>
      </c>
      <c r="K99" s="222" t="s">
        <v>520</v>
      </c>
      <c r="L99" s="254" t="s">
        <v>1488</v>
      </c>
      <c r="M99" s="254" t="s">
        <v>525</v>
      </c>
      <c r="N99" s="132" t="s">
        <v>1226</v>
      </c>
      <c r="O99" s="222" t="s">
        <v>1226</v>
      </c>
      <c r="P99" s="222" t="s">
        <v>1228</v>
      </c>
      <c r="Q99" s="222"/>
      <c r="R99" s="222" t="s">
        <v>522</v>
      </c>
      <c r="S99" s="222" t="s">
        <v>19</v>
      </c>
      <c r="T99" s="222" t="s">
        <v>17</v>
      </c>
      <c r="U99" s="222" t="s">
        <v>526</v>
      </c>
      <c r="V99" s="222" t="s">
        <v>18</v>
      </c>
      <c r="W99" s="222" t="s">
        <v>255</v>
      </c>
      <c r="X99" s="219">
        <v>1</v>
      </c>
      <c r="Y99" s="219">
        <v>1</v>
      </c>
      <c r="Z99" s="219">
        <v>1</v>
      </c>
      <c r="AA99" s="219">
        <v>1</v>
      </c>
      <c r="AB99" s="227">
        <v>0</v>
      </c>
      <c r="AC99" s="227">
        <v>0.03</v>
      </c>
      <c r="AD99" s="227">
        <v>0.03</v>
      </c>
      <c r="AE99" s="227">
        <v>0.02</v>
      </c>
      <c r="AF99" s="227">
        <v>0.13</v>
      </c>
      <c r="AG99" s="227">
        <v>0.13</v>
      </c>
      <c r="AH99" s="227"/>
      <c r="AI99" s="227"/>
      <c r="AJ99" s="227"/>
      <c r="AK99" s="227"/>
      <c r="AL99" s="227"/>
      <c r="AM99" s="227"/>
      <c r="AN99" s="388"/>
      <c r="AO99" s="219">
        <f>AD99/X99</f>
        <v>0.03</v>
      </c>
      <c r="AP99" s="219">
        <f>AG99/Y99</f>
        <v>0.13</v>
      </c>
      <c r="AQ99" s="219">
        <f>AVERAGE(AE99:AG99)/Y99</f>
        <v>9.3333333333333338E-2</v>
      </c>
      <c r="AR99" s="219">
        <f>AM99/AA99</f>
        <v>0</v>
      </c>
      <c r="AS99" s="558" t="str">
        <f t="shared" si="18"/>
        <v/>
      </c>
      <c r="AT99" s="218" t="str">
        <f t="shared" si="32"/>
        <v>CRÍTICO</v>
      </c>
      <c r="AU99" s="138" t="str">
        <f t="shared" si="29"/>
        <v>CRÍTICO</v>
      </c>
      <c r="AV99" s="218" t="str">
        <f t="shared" si="25"/>
        <v>CRÍTICO</v>
      </c>
      <c r="AW99" s="218" t="str">
        <f t="shared" si="26"/>
        <v>CRÍTICO</v>
      </c>
      <c r="AX99" s="250" t="s">
        <v>1219</v>
      </c>
      <c r="AY99" s="250"/>
      <c r="AZ99" s="250"/>
    </row>
    <row r="100" spans="1:54" ht="14" hidden="1" x14ac:dyDescent="0.15">
      <c r="A100" s="670">
        <f t="shared" si="24"/>
        <v>99</v>
      </c>
      <c r="B100" s="202" t="s">
        <v>705</v>
      </c>
      <c r="C100" s="222" t="s">
        <v>1014</v>
      </c>
      <c r="D100" s="222" t="s">
        <v>323</v>
      </c>
      <c r="E100" s="222" t="s">
        <v>517</v>
      </c>
      <c r="F100" s="222" t="s">
        <v>518</v>
      </c>
      <c r="G100" s="132" t="s">
        <v>150</v>
      </c>
      <c r="H100" s="254" t="s">
        <v>1208</v>
      </c>
      <c r="I100" s="132" t="s">
        <v>167</v>
      </c>
      <c r="J100" s="222" t="s">
        <v>527</v>
      </c>
      <c r="K100" s="222" t="s">
        <v>528</v>
      </c>
      <c r="L100" s="254" t="s">
        <v>1489</v>
      </c>
      <c r="M100" s="222" t="s">
        <v>529</v>
      </c>
      <c r="N100" s="132" t="s">
        <v>1226</v>
      </c>
      <c r="O100" s="7" t="s">
        <v>1226</v>
      </c>
      <c r="P100" s="222"/>
      <c r="Q100" s="222"/>
      <c r="R100" s="222" t="s">
        <v>522</v>
      </c>
      <c r="S100" s="222" t="s">
        <v>41</v>
      </c>
      <c r="T100" s="222" t="s">
        <v>17</v>
      </c>
      <c r="U100" s="222" t="s">
        <v>530</v>
      </c>
      <c r="V100" s="222" t="s">
        <v>18</v>
      </c>
      <c r="W100" s="222" t="s">
        <v>20</v>
      </c>
      <c r="X100" s="219">
        <v>1</v>
      </c>
      <c r="Y100" s="219">
        <v>1</v>
      </c>
      <c r="Z100" s="219">
        <v>1</v>
      </c>
      <c r="AA100" s="219">
        <v>1</v>
      </c>
      <c r="AB100" s="710">
        <v>0.72599999999999998</v>
      </c>
      <c r="AC100" s="711"/>
      <c r="AD100" s="712"/>
      <c r="AE100" s="686">
        <v>0.63</v>
      </c>
      <c r="AF100" s="686"/>
      <c r="AG100" s="686"/>
      <c r="AH100" s="687"/>
      <c r="AI100" s="687"/>
      <c r="AJ100" s="687"/>
      <c r="AK100" s="687"/>
      <c r="AL100" s="687"/>
      <c r="AM100" s="687"/>
      <c r="AN100" s="375"/>
      <c r="AO100" s="220">
        <f>AB100/X100</f>
        <v>0.72599999999999998</v>
      </c>
      <c r="AP100" s="480">
        <f>AE100/Y100</f>
        <v>0.63</v>
      </c>
      <c r="AQ100" s="219"/>
      <c r="AR100" s="219"/>
      <c r="AS100" s="558" t="str">
        <f t="shared" si="18"/>
        <v/>
      </c>
      <c r="AT100" s="469" t="str">
        <f t="shared" si="29"/>
        <v>SATISFACTORIO</v>
      </c>
      <c r="AU100" s="138" t="str">
        <f>IF(AP100="","NO APLICA",IF(AP100&lt;40%,"CRÍTICO",IF(AP100&lt;60%,"BAJO",IF(AP100&lt;70%,"MEDIO",IF(AP100&lt;80%,"SATISFACTORIO",IF(AP100&gt;=80%,"SOBRESALIENTE",IF(AP100="","NO APLICA","")))))))</f>
        <v>MEDIO</v>
      </c>
      <c r="AV100" s="218"/>
      <c r="AW100" s="218"/>
      <c r="AX100" s="250" t="s">
        <v>1219</v>
      </c>
      <c r="AY100" s="355" t="s">
        <v>1411</v>
      </c>
      <c r="AZ100" s="355"/>
    </row>
    <row r="101" spans="1:54" ht="14" hidden="1" x14ac:dyDescent="0.15">
      <c r="A101" s="670">
        <f t="shared" si="24"/>
        <v>100</v>
      </c>
      <c r="B101" s="202" t="s">
        <v>705</v>
      </c>
      <c r="C101" s="222" t="s">
        <v>1014</v>
      </c>
      <c r="D101" s="222" t="s">
        <v>1408</v>
      </c>
      <c r="E101" s="222" t="s">
        <v>517</v>
      </c>
      <c r="F101" s="222" t="s">
        <v>518</v>
      </c>
      <c r="G101" s="132" t="s">
        <v>150</v>
      </c>
      <c r="H101" s="254" t="s">
        <v>1208</v>
      </c>
      <c r="I101" s="132" t="s">
        <v>167</v>
      </c>
      <c r="J101" s="222" t="s">
        <v>519</v>
      </c>
      <c r="K101" s="222" t="s">
        <v>520</v>
      </c>
      <c r="L101" s="254" t="s">
        <v>1490</v>
      </c>
      <c r="M101" s="254" t="s">
        <v>1409</v>
      </c>
      <c r="N101" s="132" t="s">
        <v>141</v>
      </c>
      <c r="O101" s="222" t="s">
        <v>141</v>
      </c>
      <c r="P101" s="222" t="s">
        <v>1227</v>
      </c>
      <c r="Q101" s="222"/>
      <c r="R101" s="222" t="s">
        <v>522</v>
      </c>
      <c r="S101" s="254" t="s">
        <v>16</v>
      </c>
      <c r="T101" s="254" t="s">
        <v>17</v>
      </c>
      <c r="U101" s="254" t="s">
        <v>1410</v>
      </c>
      <c r="V101" s="222" t="s">
        <v>18</v>
      </c>
      <c r="W101" s="254" t="s">
        <v>255</v>
      </c>
      <c r="X101" s="404">
        <v>1</v>
      </c>
      <c r="Y101" s="404">
        <v>1</v>
      </c>
      <c r="Z101" s="404">
        <v>1</v>
      </c>
      <c r="AA101" s="404">
        <v>1</v>
      </c>
      <c r="AB101" s="406"/>
      <c r="AC101" s="406"/>
      <c r="AD101" s="406"/>
      <c r="AE101" s="406"/>
      <c r="AF101" s="405"/>
      <c r="AG101" s="405"/>
      <c r="AH101" s="405"/>
      <c r="AI101" s="405"/>
      <c r="AJ101" s="405"/>
      <c r="AK101" s="405"/>
      <c r="AL101" s="405"/>
      <c r="AM101" s="405"/>
      <c r="AN101" s="405"/>
      <c r="AO101" s="407"/>
      <c r="AP101" s="404"/>
      <c r="AQ101" s="404"/>
      <c r="AR101" s="404"/>
      <c r="AS101" s="558" t="str">
        <f t="shared" si="18"/>
        <v/>
      </c>
      <c r="AT101" s="405"/>
      <c r="AU101" s="469" t="str">
        <f t="shared" si="29"/>
        <v>NO APLICA</v>
      </c>
      <c r="AV101" s="405"/>
      <c r="AW101" s="405"/>
      <c r="AX101" s="250" t="s">
        <v>1219</v>
      </c>
      <c r="AY101" s="355" t="s">
        <v>1411</v>
      </c>
      <c r="AZ101" s="355"/>
    </row>
    <row r="102" spans="1:54" ht="14" hidden="1" x14ac:dyDescent="0.15">
      <c r="A102" s="670">
        <f t="shared" si="24"/>
        <v>101</v>
      </c>
      <c r="B102" s="202" t="s">
        <v>705</v>
      </c>
      <c r="C102" s="222" t="s">
        <v>1014</v>
      </c>
      <c r="D102" s="222" t="s">
        <v>1408</v>
      </c>
      <c r="E102" s="222" t="s">
        <v>517</v>
      </c>
      <c r="F102" s="222" t="s">
        <v>518</v>
      </c>
      <c r="G102" s="132" t="s">
        <v>150</v>
      </c>
      <c r="H102" s="254" t="s">
        <v>1208</v>
      </c>
      <c r="I102" s="132" t="s">
        <v>167</v>
      </c>
      <c r="J102" s="222" t="s">
        <v>519</v>
      </c>
      <c r="K102" s="222" t="s">
        <v>520</v>
      </c>
      <c r="L102" s="254" t="s">
        <v>1491</v>
      </c>
      <c r="M102" s="222" t="s">
        <v>1412</v>
      </c>
      <c r="N102" s="132" t="s">
        <v>141</v>
      </c>
      <c r="O102" s="132" t="s">
        <v>141</v>
      </c>
      <c r="P102" s="222" t="s">
        <v>1227</v>
      </c>
      <c r="Q102" s="222"/>
      <c r="R102" s="222" t="s">
        <v>522</v>
      </c>
      <c r="S102" s="254" t="s">
        <v>16</v>
      </c>
      <c r="T102" s="254" t="s">
        <v>17</v>
      </c>
      <c r="U102" s="254" t="s">
        <v>1413</v>
      </c>
      <c r="V102" s="222" t="s">
        <v>18</v>
      </c>
      <c r="W102" s="222" t="s">
        <v>20</v>
      </c>
      <c r="X102" s="404">
        <v>0.3</v>
      </c>
      <c r="Y102" s="404">
        <v>0.5</v>
      </c>
      <c r="Z102" s="404">
        <v>0.7</v>
      </c>
      <c r="AA102" s="404">
        <v>1</v>
      </c>
      <c r="AB102" s="406"/>
      <c r="AC102" s="406"/>
      <c r="AD102" s="406"/>
      <c r="AE102" s="406"/>
      <c r="AF102" s="405"/>
      <c r="AG102" s="405"/>
      <c r="AH102" s="405"/>
      <c r="AI102" s="405"/>
      <c r="AJ102" s="405"/>
      <c r="AK102" s="405"/>
      <c r="AL102" s="405"/>
      <c r="AM102" s="405"/>
      <c r="AN102" s="405"/>
      <c r="AO102" s="407"/>
      <c r="AP102" s="404"/>
      <c r="AQ102" s="404"/>
      <c r="AR102" s="404"/>
      <c r="AS102" s="558" t="str">
        <f t="shared" si="18"/>
        <v/>
      </c>
      <c r="AT102" s="405"/>
      <c r="AU102" s="469" t="str">
        <f t="shared" si="29"/>
        <v>NO APLICA</v>
      </c>
      <c r="AV102" s="405"/>
      <c r="AW102" s="405"/>
      <c r="AX102" s="250" t="s">
        <v>1219</v>
      </c>
      <c r="AY102" s="355" t="s">
        <v>1411</v>
      </c>
      <c r="AZ102" s="355"/>
    </row>
    <row r="103" spans="1:54" ht="14" hidden="1" x14ac:dyDescent="0.15">
      <c r="A103" s="670">
        <f t="shared" si="24"/>
        <v>102</v>
      </c>
      <c r="B103" s="202" t="s">
        <v>705</v>
      </c>
      <c r="C103" s="222" t="s">
        <v>1014</v>
      </c>
      <c r="D103" s="222" t="s">
        <v>1408</v>
      </c>
      <c r="E103" s="222" t="s">
        <v>517</v>
      </c>
      <c r="F103" s="222" t="s">
        <v>518</v>
      </c>
      <c r="G103" s="132" t="s">
        <v>150</v>
      </c>
      <c r="H103" s="254" t="s">
        <v>1208</v>
      </c>
      <c r="I103" s="132" t="s">
        <v>167</v>
      </c>
      <c r="J103" s="222" t="s">
        <v>519</v>
      </c>
      <c r="K103" s="222" t="s">
        <v>520</v>
      </c>
      <c r="L103" s="254" t="s">
        <v>1492</v>
      </c>
      <c r="M103" s="254" t="s">
        <v>1414</v>
      </c>
      <c r="N103" s="132" t="s">
        <v>141</v>
      </c>
      <c r="O103" s="132" t="s">
        <v>141</v>
      </c>
      <c r="P103" s="222" t="s">
        <v>1227</v>
      </c>
      <c r="Q103" s="222"/>
      <c r="R103" s="222" t="s">
        <v>522</v>
      </c>
      <c r="S103" s="254" t="s">
        <v>19</v>
      </c>
      <c r="T103" s="254" t="s">
        <v>17</v>
      </c>
      <c r="U103" s="254" t="s">
        <v>1415</v>
      </c>
      <c r="V103" s="222" t="s">
        <v>18</v>
      </c>
      <c r="W103" s="254" t="s">
        <v>255</v>
      </c>
      <c r="X103" s="404">
        <v>1</v>
      </c>
      <c r="Y103" s="404">
        <v>1</v>
      </c>
      <c r="Z103" s="404">
        <v>1</v>
      </c>
      <c r="AA103" s="404">
        <v>1</v>
      </c>
      <c r="AB103" s="406"/>
      <c r="AC103" s="406"/>
      <c r="AD103" s="406"/>
      <c r="AE103" s="406"/>
      <c r="AF103" s="405"/>
      <c r="AG103" s="405"/>
      <c r="AH103" s="405"/>
      <c r="AI103" s="405"/>
      <c r="AJ103" s="405"/>
      <c r="AK103" s="405"/>
      <c r="AL103" s="405"/>
      <c r="AM103" s="405"/>
      <c r="AN103" s="405"/>
      <c r="AO103" s="407"/>
      <c r="AP103" s="404"/>
      <c r="AQ103" s="404"/>
      <c r="AR103" s="404"/>
      <c r="AS103" s="558" t="str">
        <f t="shared" si="18"/>
        <v/>
      </c>
      <c r="AT103" s="405"/>
      <c r="AU103" s="469" t="str">
        <f t="shared" si="29"/>
        <v>NO APLICA</v>
      </c>
      <c r="AV103" s="405"/>
      <c r="AW103" s="405"/>
      <c r="AX103" s="250" t="s">
        <v>1219</v>
      </c>
      <c r="AY103" s="355" t="s">
        <v>1411</v>
      </c>
      <c r="AZ103" s="355"/>
    </row>
    <row r="104" spans="1:54" s="469" customFormat="1" ht="14" hidden="1" x14ac:dyDescent="0.15">
      <c r="A104" s="670">
        <f t="shared" si="24"/>
        <v>103</v>
      </c>
      <c r="B104" s="202" t="s">
        <v>705</v>
      </c>
      <c r="C104" s="222" t="s">
        <v>614</v>
      </c>
      <c r="D104" s="222" t="s">
        <v>570</v>
      </c>
      <c r="E104" s="222" t="s">
        <v>531</v>
      </c>
      <c r="F104" s="222" t="s">
        <v>532</v>
      </c>
      <c r="G104" s="132" t="s">
        <v>150</v>
      </c>
      <c r="H104" s="254" t="s">
        <v>533</v>
      </c>
      <c r="I104" s="132" t="s">
        <v>166</v>
      </c>
      <c r="J104" s="222" t="s">
        <v>534</v>
      </c>
      <c r="K104" s="222" t="s">
        <v>224</v>
      </c>
      <c r="L104" s="254" t="s">
        <v>535</v>
      </c>
      <c r="M104" s="254" t="s">
        <v>536</v>
      </c>
      <c r="N104" s="132" t="s">
        <v>1226</v>
      </c>
      <c r="O104" s="7" t="s">
        <v>1226</v>
      </c>
      <c r="P104" s="222"/>
      <c r="Q104" s="222"/>
      <c r="R104" s="222" t="s">
        <v>537</v>
      </c>
      <c r="S104" s="132" t="s">
        <v>19</v>
      </c>
      <c r="T104" s="132" t="s">
        <v>17</v>
      </c>
      <c r="U104" s="132" t="s">
        <v>538</v>
      </c>
      <c r="V104" s="132" t="s">
        <v>18</v>
      </c>
      <c r="W104" s="132" t="s">
        <v>255</v>
      </c>
      <c r="X104" s="468">
        <v>0.9</v>
      </c>
      <c r="Y104" s="468">
        <v>0.9</v>
      </c>
      <c r="Z104" s="468">
        <v>0.9</v>
      </c>
      <c r="AA104" s="468">
        <v>0.9</v>
      </c>
      <c r="AB104" s="496">
        <v>0.73</v>
      </c>
      <c r="AC104" s="473">
        <v>0.79</v>
      </c>
      <c r="AD104" s="473">
        <v>0.86</v>
      </c>
      <c r="AE104" s="473">
        <v>0.7</v>
      </c>
      <c r="AF104" s="473">
        <v>0.71</v>
      </c>
      <c r="AG104" s="466">
        <v>0.7</v>
      </c>
      <c r="AH104" s="206"/>
      <c r="AI104" s="206"/>
      <c r="AJ104" s="206"/>
      <c r="AK104" s="206"/>
      <c r="AL104" s="206"/>
      <c r="AM104" s="206"/>
      <c r="AN104" s="474"/>
      <c r="AO104" s="468">
        <f>AD104/X104</f>
        <v>0.95555555555555549</v>
      </c>
      <c r="AP104" s="468">
        <f>AG104/Y104</f>
        <v>0.77777777777777768</v>
      </c>
      <c r="AQ104" s="468">
        <f>AJ104/Z104</f>
        <v>0</v>
      </c>
      <c r="AR104" s="468">
        <f>AM104/AA104</f>
        <v>0</v>
      </c>
      <c r="AS104" s="558" t="str">
        <f t="shared" si="18"/>
        <v/>
      </c>
      <c r="AT104" s="469" t="str">
        <f t="shared" si="32"/>
        <v>SOBRESALIENTE</v>
      </c>
      <c r="AU104" s="469" t="str">
        <f t="shared" ref="AU104:AU122" si="33">IF(AP104="","NO APLICA",IF(AP104&lt;40%,"CRÍTICO",IF(AP104&lt;60%,"BAJO",IF(AP104&lt;70%,"MEDIO",IF(AP104&lt;80%,"SATISFACTORIO",IF(AP104&gt;=80%,"SOBRESALIENTE",IF(AP104="","NO APLICA","")))))))</f>
        <v>SATISFACTORIO</v>
      </c>
      <c r="AV104" s="469" t="str">
        <f t="shared" ref="AV104:AV118" si="34">IF(AQ104="","NO APLICA",IF(AQ104&lt;40%,"CRÍTICO",IF(AQ104&lt;60%,"BAJO",IF(AQ104&lt;70%,"MEDIO",IF(AQ104&lt;80%,"SATISFACTORIO",IF(AQ104&gt;=80%,"SOBRESALIENTE",IF(AQ104="","NO APLICA","")))))))</f>
        <v>CRÍTICO</v>
      </c>
      <c r="AW104" s="469" t="str">
        <f t="shared" ref="AW104:AW118" si="35">IF(AR104&lt;40%,"CRÍTICO",IF(AR104&lt;60%,"BAJO",IF(AR104&lt;70%,"MEDIO",IF(AR104&lt;80%,"SATISFACTORIO",IF(AR104&gt;=80%,"SOBRESALIENTE","NO APLICA")))))</f>
        <v>CRÍTICO</v>
      </c>
      <c r="AX104" s="328" t="s">
        <v>1223</v>
      </c>
      <c r="AY104" s="254" t="s">
        <v>1425</v>
      </c>
      <c r="AZ104" s="254"/>
    </row>
    <row r="105" spans="1:54" ht="14" hidden="1" x14ac:dyDescent="0.15">
      <c r="A105" s="670">
        <f t="shared" si="24"/>
        <v>104</v>
      </c>
      <c r="B105" s="202" t="s">
        <v>705</v>
      </c>
      <c r="C105" s="222" t="s">
        <v>614</v>
      </c>
      <c r="D105" s="222" t="s">
        <v>570</v>
      </c>
      <c r="E105" s="222" t="s">
        <v>531</v>
      </c>
      <c r="F105" s="222" t="s">
        <v>532</v>
      </c>
      <c r="G105" s="132" t="s">
        <v>150</v>
      </c>
      <c r="H105" s="222" t="s">
        <v>533</v>
      </c>
      <c r="I105" s="132" t="s">
        <v>166</v>
      </c>
      <c r="J105" s="222" t="s">
        <v>194</v>
      </c>
      <c r="K105" s="222" t="s">
        <v>224</v>
      </c>
      <c r="L105" s="132" t="s">
        <v>539</v>
      </c>
      <c r="M105" s="222" t="s">
        <v>540</v>
      </c>
      <c r="N105" s="132" t="s">
        <v>1226</v>
      </c>
      <c r="O105" s="7" t="s">
        <v>1226</v>
      </c>
      <c r="P105" s="222"/>
      <c r="Q105" s="222"/>
      <c r="R105" s="222" t="s">
        <v>537</v>
      </c>
      <c r="S105" s="222" t="s">
        <v>16</v>
      </c>
      <c r="T105" s="222" t="s">
        <v>17</v>
      </c>
      <c r="U105" s="222" t="s">
        <v>541</v>
      </c>
      <c r="V105" s="222" t="s">
        <v>18</v>
      </c>
      <c r="W105" s="222" t="s">
        <v>20</v>
      </c>
      <c r="X105" s="219">
        <v>0.5</v>
      </c>
      <c r="Y105" s="219">
        <v>0.5</v>
      </c>
      <c r="Z105" s="219">
        <v>0.5</v>
      </c>
      <c r="AA105" s="219">
        <v>0.5</v>
      </c>
      <c r="AB105" s="715">
        <v>0.5</v>
      </c>
      <c r="AC105" s="715"/>
      <c r="AD105" s="715"/>
      <c r="AE105" s="715">
        <v>0</v>
      </c>
      <c r="AF105" s="715"/>
      <c r="AG105" s="715"/>
      <c r="AH105" s="726"/>
      <c r="AI105" s="729"/>
      <c r="AJ105" s="729"/>
      <c r="AK105" s="726"/>
      <c r="AL105" s="729"/>
      <c r="AM105" s="729"/>
      <c r="AN105" s="392"/>
      <c r="AO105" s="221">
        <f>AB105/X105</f>
        <v>1</v>
      </c>
      <c r="AP105" s="220">
        <f>AE105/Y105</f>
        <v>0</v>
      </c>
      <c r="AQ105" s="221">
        <f>AH105/Z105</f>
        <v>0</v>
      </c>
      <c r="AR105" s="220">
        <f>AK105/AA105</f>
        <v>0</v>
      </c>
      <c r="AS105" s="558" t="str">
        <f t="shared" si="18"/>
        <v/>
      </c>
      <c r="AT105" s="218" t="str">
        <f t="shared" si="32"/>
        <v>SOBRESALIENTE</v>
      </c>
      <c r="AU105" s="218" t="s">
        <v>1481</v>
      </c>
      <c r="AV105" s="218" t="str">
        <f t="shared" si="34"/>
        <v>CRÍTICO</v>
      </c>
      <c r="AW105" s="218" t="str">
        <f t="shared" si="35"/>
        <v>CRÍTICO</v>
      </c>
      <c r="AX105" s="250" t="s">
        <v>1223</v>
      </c>
      <c r="AY105" s="250"/>
      <c r="AZ105" s="250"/>
    </row>
    <row r="106" spans="1:54" ht="14" hidden="1" x14ac:dyDescent="0.15">
      <c r="A106" s="670">
        <f t="shared" si="24"/>
        <v>105</v>
      </c>
      <c r="B106" s="424" t="s">
        <v>705</v>
      </c>
      <c r="C106" s="243" t="s">
        <v>542</v>
      </c>
      <c r="D106" s="243" t="s">
        <v>543</v>
      </c>
      <c r="E106" s="243" t="s">
        <v>544</v>
      </c>
      <c r="F106" s="243" t="s">
        <v>545</v>
      </c>
      <c r="G106" s="7" t="s">
        <v>150</v>
      </c>
      <c r="H106" s="243" t="s">
        <v>546</v>
      </c>
      <c r="I106" s="7" t="s">
        <v>165</v>
      </c>
      <c r="J106" s="243" t="s">
        <v>555</v>
      </c>
      <c r="K106" s="243" t="s">
        <v>224</v>
      </c>
      <c r="L106" s="243" t="s">
        <v>556</v>
      </c>
      <c r="M106" s="243" t="s">
        <v>557</v>
      </c>
      <c r="N106" s="7" t="s">
        <v>1226</v>
      </c>
      <c r="O106" s="243" t="s">
        <v>1226</v>
      </c>
      <c r="P106" s="243"/>
      <c r="Q106" s="243"/>
      <c r="R106" s="243" t="s">
        <v>550</v>
      </c>
      <c r="S106" s="7" t="s">
        <v>16</v>
      </c>
      <c r="T106" s="7" t="s">
        <v>253</v>
      </c>
      <c r="U106" s="7" t="s">
        <v>558</v>
      </c>
      <c r="V106" s="7" t="s">
        <v>254</v>
      </c>
      <c r="W106" s="7" t="s">
        <v>46</v>
      </c>
      <c r="Y106" s="217">
        <v>200</v>
      </c>
      <c r="AA106" s="217">
        <v>300</v>
      </c>
      <c r="AB106" s="8">
        <v>0</v>
      </c>
      <c r="AC106" s="8">
        <v>0</v>
      </c>
      <c r="AD106" s="8">
        <v>0</v>
      </c>
      <c r="AE106" s="8">
        <v>309</v>
      </c>
      <c r="AF106" s="8">
        <v>1335</v>
      </c>
      <c r="AG106" s="8">
        <v>0</v>
      </c>
      <c r="AH106" s="703"/>
      <c r="AI106" s="704"/>
      <c r="AJ106" s="704"/>
      <c r="AK106" s="704"/>
      <c r="AL106" s="704"/>
      <c r="AM106" s="705"/>
      <c r="AN106" s="8"/>
      <c r="AO106" s="437"/>
      <c r="AP106" s="437">
        <f>AVERAGE(AE106:AG106)/Y106</f>
        <v>2.74</v>
      </c>
      <c r="AQ106" s="437"/>
      <c r="AR106" s="437">
        <f>AM106/AA106</f>
        <v>0</v>
      </c>
      <c r="AS106" s="558" t="str">
        <f t="shared" si="18"/>
        <v>POSITIVA</v>
      </c>
      <c r="AT106" s="217" t="str">
        <f t="shared" si="32"/>
        <v>NO APLICA</v>
      </c>
      <c r="AU106" s="217" t="str">
        <f t="shared" si="33"/>
        <v>SOBRESALIENTE</v>
      </c>
      <c r="AV106" s="217" t="str">
        <f t="shared" si="34"/>
        <v>NO APLICA</v>
      </c>
      <c r="AW106" s="217" t="str">
        <f t="shared" si="35"/>
        <v>CRÍTICO</v>
      </c>
      <c r="AX106" s="416" t="s">
        <v>1218</v>
      </c>
      <c r="AY106" s="416"/>
      <c r="AZ106" s="674" t="s">
        <v>1512</v>
      </c>
      <c r="BA106" s="355" t="s">
        <v>1511</v>
      </c>
    </row>
    <row r="107" spans="1:54" ht="14" hidden="1" x14ac:dyDescent="0.15">
      <c r="A107" s="670">
        <f t="shared" si="24"/>
        <v>106</v>
      </c>
      <c r="B107" s="424" t="s">
        <v>705</v>
      </c>
      <c r="C107" s="243" t="s">
        <v>542</v>
      </c>
      <c r="D107" s="243" t="s">
        <v>543</v>
      </c>
      <c r="E107" s="243" t="s">
        <v>544</v>
      </c>
      <c r="F107" s="243" t="s">
        <v>545</v>
      </c>
      <c r="G107" s="7" t="s">
        <v>150</v>
      </c>
      <c r="H107" s="243" t="s">
        <v>546</v>
      </c>
      <c r="I107" s="7" t="s">
        <v>165</v>
      </c>
      <c r="J107" s="243" t="s">
        <v>555</v>
      </c>
      <c r="K107" s="243" t="s">
        <v>224</v>
      </c>
      <c r="L107" s="243" t="s">
        <v>559</v>
      </c>
      <c r="M107" s="243" t="s">
        <v>560</v>
      </c>
      <c r="N107" s="7" t="s">
        <v>1226</v>
      </c>
      <c r="O107" s="243" t="s">
        <v>1226</v>
      </c>
      <c r="P107" s="243"/>
      <c r="Q107" s="243"/>
      <c r="R107" s="243" t="s">
        <v>550</v>
      </c>
      <c r="S107" s="243" t="s">
        <v>16</v>
      </c>
      <c r="T107" s="243" t="s">
        <v>253</v>
      </c>
      <c r="U107" s="243" t="s">
        <v>561</v>
      </c>
      <c r="V107" s="243" t="s">
        <v>254</v>
      </c>
      <c r="W107" s="415" t="s">
        <v>270</v>
      </c>
      <c r="AA107" s="217">
        <v>3000</v>
      </c>
      <c r="AB107" s="702"/>
      <c r="AC107" s="702"/>
      <c r="AD107" s="702"/>
      <c r="AE107" s="702"/>
      <c r="AF107" s="702"/>
      <c r="AG107" s="702"/>
      <c r="AH107" s="702"/>
      <c r="AI107" s="702"/>
      <c r="AJ107" s="702"/>
      <c r="AK107" s="702"/>
      <c r="AL107" s="702"/>
      <c r="AM107" s="702"/>
      <c r="AR107" s="437">
        <f>AB107/AA107</f>
        <v>0</v>
      </c>
      <c r="AS107" s="558" t="str">
        <f t="shared" si="18"/>
        <v/>
      </c>
      <c r="AT107" s="217" t="str">
        <f t="shared" si="32"/>
        <v>NO APLICA</v>
      </c>
      <c r="AU107" s="217" t="str">
        <f t="shared" si="33"/>
        <v>NO APLICA</v>
      </c>
      <c r="AV107" s="217" t="str">
        <f t="shared" si="34"/>
        <v>NO APLICA</v>
      </c>
      <c r="AW107" s="217" t="str">
        <f t="shared" si="35"/>
        <v>CRÍTICO</v>
      </c>
      <c r="AX107" s="416" t="s">
        <v>1218</v>
      </c>
      <c r="AY107" s="416"/>
      <c r="AZ107" s="672"/>
    </row>
    <row r="108" spans="1:54" ht="14" hidden="1" x14ac:dyDescent="0.15">
      <c r="A108" s="670">
        <f t="shared" si="24"/>
        <v>107</v>
      </c>
      <c r="B108" s="424" t="s">
        <v>705</v>
      </c>
      <c r="C108" s="243" t="s">
        <v>542</v>
      </c>
      <c r="D108" s="243" t="s">
        <v>543</v>
      </c>
      <c r="E108" s="243" t="s">
        <v>544</v>
      </c>
      <c r="F108" s="243" t="s">
        <v>545</v>
      </c>
      <c r="G108" s="7" t="s">
        <v>150</v>
      </c>
      <c r="H108" s="243" t="s">
        <v>546</v>
      </c>
      <c r="I108" s="7" t="s">
        <v>165</v>
      </c>
      <c r="J108" s="243" t="s">
        <v>562</v>
      </c>
      <c r="K108" s="243" t="s">
        <v>224</v>
      </c>
      <c r="L108" s="243" t="s">
        <v>563</v>
      </c>
      <c r="M108" s="243" t="s">
        <v>564</v>
      </c>
      <c r="N108" s="7" t="s">
        <v>1226</v>
      </c>
      <c r="O108" s="243" t="s">
        <v>1226</v>
      </c>
      <c r="P108" s="243"/>
      <c r="Q108" s="243"/>
      <c r="R108" s="243" t="s">
        <v>550</v>
      </c>
      <c r="S108" s="7" t="s">
        <v>16</v>
      </c>
      <c r="T108" s="7" t="s">
        <v>253</v>
      </c>
      <c r="U108" s="7" t="s">
        <v>565</v>
      </c>
      <c r="V108" s="7" t="s">
        <v>254</v>
      </c>
      <c r="W108" s="7" t="s">
        <v>46</v>
      </c>
      <c r="Y108" s="217">
        <v>30</v>
      </c>
      <c r="AA108" s="217">
        <v>125</v>
      </c>
      <c r="AB108" s="702">
        <v>30</v>
      </c>
      <c r="AC108" s="702"/>
      <c r="AD108" s="702"/>
      <c r="AE108" s="702"/>
      <c r="AF108" s="702"/>
      <c r="AG108" s="702"/>
      <c r="AH108" s="702">
        <v>30</v>
      </c>
      <c r="AI108" s="702"/>
      <c r="AJ108" s="702"/>
      <c r="AK108" s="702"/>
      <c r="AL108" s="702"/>
      <c r="AM108" s="702"/>
      <c r="AP108" s="437">
        <f>AB108/Y108</f>
        <v>1</v>
      </c>
      <c r="AQ108" s="437"/>
      <c r="AR108" s="437">
        <f>AH108/AA108</f>
        <v>0.24</v>
      </c>
      <c r="AS108" s="558" t="str">
        <f t="shared" si="18"/>
        <v/>
      </c>
      <c r="AT108" s="217" t="str">
        <f t="shared" si="32"/>
        <v>NO APLICA</v>
      </c>
      <c r="AU108" s="217" t="str">
        <f t="shared" si="33"/>
        <v>SOBRESALIENTE</v>
      </c>
      <c r="AV108" s="217" t="str">
        <f t="shared" si="34"/>
        <v>NO APLICA</v>
      </c>
      <c r="AW108" s="217" t="str">
        <f t="shared" si="35"/>
        <v>CRÍTICO</v>
      </c>
      <c r="AX108" s="416" t="s">
        <v>1218</v>
      </c>
      <c r="AY108" s="416"/>
      <c r="AZ108" s="672"/>
    </row>
    <row r="109" spans="1:54" ht="15.75" hidden="1" customHeight="1" x14ac:dyDescent="0.15">
      <c r="A109" s="670">
        <f t="shared" si="24"/>
        <v>108</v>
      </c>
      <c r="B109" s="424" t="s">
        <v>705</v>
      </c>
      <c r="C109" s="243" t="s">
        <v>542</v>
      </c>
      <c r="D109" s="243" t="s">
        <v>543</v>
      </c>
      <c r="E109" s="243" t="s">
        <v>544</v>
      </c>
      <c r="F109" s="243" t="s">
        <v>545</v>
      </c>
      <c r="G109" s="7" t="s">
        <v>150</v>
      </c>
      <c r="H109" s="243" t="s">
        <v>546</v>
      </c>
      <c r="I109" s="7" t="s">
        <v>165</v>
      </c>
      <c r="J109" s="243" t="s">
        <v>562</v>
      </c>
      <c r="K109" s="243" t="s">
        <v>224</v>
      </c>
      <c r="L109" s="243" t="s">
        <v>566</v>
      </c>
      <c r="M109" s="243" t="s">
        <v>567</v>
      </c>
      <c r="N109" s="7" t="s">
        <v>1226</v>
      </c>
      <c r="O109" s="243" t="s">
        <v>1226</v>
      </c>
      <c r="P109" s="243"/>
      <c r="Q109" s="243"/>
      <c r="R109" s="243" t="s">
        <v>550</v>
      </c>
      <c r="S109" s="7" t="s">
        <v>41</v>
      </c>
      <c r="T109" s="7" t="s">
        <v>17</v>
      </c>
      <c r="U109" s="7" t="s">
        <v>569</v>
      </c>
      <c r="V109" s="7" t="s">
        <v>568</v>
      </c>
      <c r="W109" s="7" t="s">
        <v>46</v>
      </c>
      <c r="Y109" s="365">
        <v>0.2</v>
      </c>
      <c r="AA109" s="365">
        <v>0.38</v>
      </c>
      <c r="AB109" s="701">
        <v>0</v>
      </c>
      <c r="AC109" s="702"/>
      <c r="AD109" s="702"/>
      <c r="AE109" s="702"/>
      <c r="AF109" s="702"/>
      <c r="AG109" s="702"/>
      <c r="AH109" s="701"/>
      <c r="AI109" s="702"/>
      <c r="AJ109" s="702"/>
      <c r="AK109" s="702"/>
      <c r="AL109" s="702"/>
      <c r="AM109" s="702"/>
      <c r="AP109" s="437">
        <f>AB109/Y109</f>
        <v>0</v>
      </c>
      <c r="AQ109" s="437"/>
      <c r="AR109" s="437">
        <f>AH109/AA109</f>
        <v>0</v>
      </c>
      <c r="AS109" s="558" t="str">
        <f t="shared" si="18"/>
        <v/>
      </c>
      <c r="AT109" s="217" t="str">
        <f t="shared" si="32"/>
        <v>NO APLICA</v>
      </c>
      <c r="AU109" s="217" t="str">
        <f t="shared" si="33"/>
        <v>CRÍTICO</v>
      </c>
      <c r="AV109" s="217" t="str">
        <f t="shared" si="34"/>
        <v>NO APLICA</v>
      </c>
      <c r="AW109" s="217" t="str">
        <f t="shared" si="35"/>
        <v>CRÍTICO</v>
      </c>
      <c r="AX109" s="416" t="s">
        <v>1218</v>
      </c>
      <c r="AY109" s="68" t="s">
        <v>1288</v>
      </c>
      <c r="AZ109" s="68"/>
    </row>
    <row r="110" spans="1:54" s="134" customFormat="1" ht="14" hidden="1" x14ac:dyDescent="0.15">
      <c r="A110" s="670">
        <f t="shared" si="24"/>
        <v>109</v>
      </c>
      <c r="B110" s="424" t="s">
        <v>705</v>
      </c>
      <c r="C110" s="118" t="s">
        <v>614</v>
      </c>
      <c r="D110" s="118" t="s">
        <v>570</v>
      </c>
      <c r="E110" s="118" t="s">
        <v>1016</v>
      </c>
      <c r="F110" s="118" t="s">
        <v>571</v>
      </c>
      <c r="G110" s="7" t="s">
        <v>150</v>
      </c>
      <c r="H110" s="133" t="s">
        <v>572</v>
      </c>
      <c r="I110" s="132" t="s">
        <v>189</v>
      </c>
      <c r="J110" s="118" t="s">
        <v>573</v>
      </c>
      <c r="K110" s="118" t="s">
        <v>224</v>
      </c>
      <c r="L110" s="133" t="s">
        <v>574</v>
      </c>
      <c r="M110" s="133" t="s">
        <v>575</v>
      </c>
      <c r="N110" s="132" t="s">
        <v>1226</v>
      </c>
      <c r="O110" s="133" t="s">
        <v>1226</v>
      </c>
      <c r="P110" s="133"/>
      <c r="Q110" s="118"/>
      <c r="R110" s="118" t="s">
        <v>576</v>
      </c>
      <c r="S110" s="118" t="s">
        <v>41</v>
      </c>
      <c r="T110" s="118" t="s">
        <v>577</v>
      </c>
      <c r="U110" s="133" t="s">
        <v>578</v>
      </c>
      <c r="V110" s="133" t="s">
        <v>579</v>
      </c>
      <c r="W110" s="133" t="s">
        <v>255</v>
      </c>
      <c r="X110" s="134">
        <v>100</v>
      </c>
      <c r="Y110" s="134">
        <v>100</v>
      </c>
      <c r="Z110" s="134">
        <v>100</v>
      </c>
      <c r="AA110" s="134">
        <v>100</v>
      </c>
      <c r="AB110" s="475">
        <v>71</v>
      </c>
      <c r="AC110" s="475">
        <v>71</v>
      </c>
      <c r="AD110" s="475">
        <v>69</v>
      </c>
      <c r="AE110" s="475">
        <v>66</v>
      </c>
      <c r="AF110" s="475">
        <v>69</v>
      </c>
      <c r="AG110" s="475"/>
      <c r="AH110" s="8"/>
      <c r="AI110" s="8"/>
      <c r="AJ110" s="8"/>
      <c r="AK110" s="8"/>
      <c r="AL110" s="8"/>
      <c r="AM110" s="22"/>
      <c r="AO110" s="495">
        <v>1</v>
      </c>
      <c r="AP110" s="495">
        <v>1</v>
      </c>
      <c r="AQ110" s="495">
        <f>AJ110/Z110</f>
        <v>0</v>
      </c>
      <c r="AR110" s="495">
        <f>AM110/AA110</f>
        <v>0</v>
      </c>
      <c r="AS110" s="558" t="str">
        <f t="shared" si="18"/>
        <v/>
      </c>
      <c r="AT110" s="134" t="str">
        <f t="shared" si="32"/>
        <v>SOBRESALIENTE</v>
      </c>
      <c r="AU110" s="134" t="str">
        <f t="shared" si="33"/>
        <v>SOBRESALIENTE</v>
      </c>
      <c r="AV110" s="134" t="str">
        <f t="shared" si="34"/>
        <v>CRÍTICO</v>
      </c>
      <c r="AW110" s="134" t="str">
        <f t="shared" si="35"/>
        <v>CRÍTICO</v>
      </c>
      <c r="AX110" s="84" t="s">
        <v>1219</v>
      </c>
      <c r="AY110" s="117" t="s">
        <v>1462</v>
      </c>
      <c r="AZ110" s="117"/>
    </row>
    <row r="111" spans="1:54" ht="14" hidden="1" x14ac:dyDescent="0.15">
      <c r="A111" s="670">
        <f t="shared" si="24"/>
        <v>110</v>
      </c>
      <c r="B111" s="424" t="s">
        <v>705</v>
      </c>
      <c r="C111" s="243" t="s">
        <v>614</v>
      </c>
      <c r="D111" s="243" t="s">
        <v>570</v>
      </c>
      <c r="E111" s="243" t="s">
        <v>1016</v>
      </c>
      <c r="F111" s="243" t="s">
        <v>571</v>
      </c>
      <c r="G111" s="7" t="s">
        <v>150</v>
      </c>
      <c r="H111" s="243" t="s">
        <v>572</v>
      </c>
      <c r="I111" s="7" t="s">
        <v>189</v>
      </c>
      <c r="J111" s="243" t="s">
        <v>224</v>
      </c>
      <c r="K111" s="243" t="s">
        <v>224</v>
      </c>
      <c r="L111" s="243" t="s">
        <v>580</v>
      </c>
      <c r="M111" s="243" t="s">
        <v>581</v>
      </c>
      <c r="N111" s="7" t="s">
        <v>1226</v>
      </c>
      <c r="O111" s="243" t="s">
        <v>1226</v>
      </c>
      <c r="P111" s="243"/>
      <c r="Q111" s="243"/>
      <c r="R111" s="243" t="s">
        <v>576</v>
      </c>
      <c r="S111" s="243" t="s">
        <v>41</v>
      </c>
      <c r="T111" s="243" t="s">
        <v>577</v>
      </c>
      <c r="U111" s="243" t="s">
        <v>582</v>
      </c>
      <c r="V111" s="243" t="s">
        <v>583</v>
      </c>
      <c r="W111" s="415" t="s">
        <v>270</v>
      </c>
      <c r="AA111" s="217">
        <v>41</v>
      </c>
      <c r="AB111" s="702"/>
      <c r="AC111" s="702"/>
      <c r="AD111" s="702"/>
      <c r="AE111" s="702"/>
      <c r="AF111" s="702"/>
      <c r="AG111" s="702"/>
      <c r="AH111" s="702"/>
      <c r="AI111" s="702"/>
      <c r="AJ111" s="702"/>
      <c r="AK111" s="702"/>
      <c r="AL111" s="702"/>
      <c r="AM111" s="702"/>
      <c r="AR111" s="437">
        <f>AB111/AA111</f>
        <v>0</v>
      </c>
      <c r="AS111" s="558" t="str">
        <f t="shared" si="18"/>
        <v/>
      </c>
      <c r="AT111" s="217" t="str">
        <f t="shared" si="32"/>
        <v>NO APLICA</v>
      </c>
      <c r="AU111" s="217" t="str">
        <f t="shared" si="33"/>
        <v>NO APLICA</v>
      </c>
      <c r="AV111" s="217" t="str">
        <f t="shared" si="34"/>
        <v>NO APLICA</v>
      </c>
      <c r="AW111" s="217" t="str">
        <f t="shared" si="35"/>
        <v>CRÍTICO</v>
      </c>
      <c r="AX111" s="416" t="s">
        <v>1219</v>
      </c>
      <c r="AY111" s="416"/>
      <c r="AZ111" s="672"/>
    </row>
    <row r="112" spans="1:54" ht="14" hidden="1" x14ac:dyDescent="0.15">
      <c r="A112" s="670">
        <f t="shared" si="24"/>
        <v>111</v>
      </c>
      <c r="B112" s="424" t="s">
        <v>705</v>
      </c>
      <c r="C112" s="243" t="s">
        <v>614</v>
      </c>
      <c r="D112" s="243" t="s">
        <v>570</v>
      </c>
      <c r="E112" s="243" t="s">
        <v>1016</v>
      </c>
      <c r="F112" s="243" t="s">
        <v>571</v>
      </c>
      <c r="G112" s="7" t="s">
        <v>150</v>
      </c>
      <c r="H112" s="243" t="s">
        <v>572</v>
      </c>
      <c r="I112" s="7" t="s">
        <v>189</v>
      </c>
      <c r="J112" s="243" t="s">
        <v>584</v>
      </c>
      <c r="K112" s="243" t="s">
        <v>224</v>
      </c>
      <c r="L112" s="243" t="s">
        <v>585</v>
      </c>
      <c r="M112" s="243" t="s">
        <v>586</v>
      </c>
      <c r="N112" s="7" t="s">
        <v>1226</v>
      </c>
      <c r="O112" s="243" t="s">
        <v>1226</v>
      </c>
      <c r="P112" s="243"/>
      <c r="Q112" s="243"/>
      <c r="R112" s="243" t="s">
        <v>576</v>
      </c>
      <c r="S112" s="7" t="s">
        <v>16</v>
      </c>
      <c r="T112" s="7" t="s">
        <v>17</v>
      </c>
      <c r="U112" s="7" t="s">
        <v>587</v>
      </c>
      <c r="V112" s="438" t="s">
        <v>588</v>
      </c>
      <c r="W112" s="7" t="s">
        <v>46</v>
      </c>
      <c r="Y112" s="365">
        <v>0.5</v>
      </c>
      <c r="AA112" s="365">
        <v>1</v>
      </c>
      <c r="AB112" s="701">
        <v>0.44</v>
      </c>
      <c r="AC112" s="702"/>
      <c r="AD112" s="702"/>
      <c r="AE112" s="702"/>
      <c r="AF112" s="702"/>
      <c r="AG112" s="702"/>
      <c r="AH112" s="701"/>
      <c r="AI112" s="702"/>
      <c r="AJ112" s="702"/>
      <c r="AK112" s="702"/>
      <c r="AL112" s="702"/>
      <c r="AM112" s="702"/>
      <c r="AP112" s="365">
        <f>AB112/Y112</f>
        <v>0.88</v>
      </c>
      <c r="AR112" s="365">
        <f>AH112/AA112</f>
        <v>0</v>
      </c>
      <c r="AS112" s="558" t="str">
        <f t="shared" si="18"/>
        <v/>
      </c>
      <c r="AT112" s="217" t="str">
        <f t="shared" si="32"/>
        <v>NO APLICA</v>
      </c>
      <c r="AU112" s="217" t="str">
        <f t="shared" si="33"/>
        <v>SOBRESALIENTE</v>
      </c>
      <c r="AV112" s="217" t="str">
        <f t="shared" si="34"/>
        <v>NO APLICA</v>
      </c>
      <c r="AW112" s="217" t="str">
        <f t="shared" si="35"/>
        <v>CRÍTICO</v>
      </c>
      <c r="AX112" s="416" t="s">
        <v>1219</v>
      </c>
      <c r="AY112" s="416"/>
      <c r="AZ112" s="672"/>
    </row>
    <row r="113" spans="1:54" ht="14" hidden="1" x14ac:dyDescent="0.15">
      <c r="A113" s="670">
        <f t="shared" si="24"/>
        <v>112</v>
      </c>
      <c r="B113" s="424" t="s">
        <v>705</v>
      </c>
      <c r="C113" s="424" t="s">
        <v>190</v>
      </c>
      <c r="D113" s="243" t="s">
        <v>589</v>
      </c>
      <c r="E113" s="243" t="s">
        <v>590</v>
      </c>
      <c r="F113" s="243" t="s">
        <v>591</v>
      </c>
      <c r="G113" s="7" t="s">
        <v>150</v>
      </c>
      <c r="H113" s="243" t="s">
        <v>593</v>
      </c>
      <c r="I113" s="7" t="s">
        <v>164</v>
      </c>
      <c r="J113" s="243" t="s">
        <v>594</v>
      </c>
      <c r="K113" s="243" t="s">
        <v>595</v>
      </c>
      <c r="L113" s="243" t="s">
        <v>596</v>
      </c>
      <c r="M113" s="243" t="s">
        <v>597</v>
      </c>
      <c r="N113" s="7" t="s">
        <v>1226</v>
      </c>
      <c r="O113" s="7" t="s">
        <v>1226</v>
      </c>
      <c r="P113" s="243"/>
      <c r="Q113" s="243"/>
      <c r="R113" s="243" t="s">
        <v>592</v>
      </c>
      <c r="S113" s="7" t="s">
        <v>16</v>
      </c>
      <c r="T113" s="7" t="s">
        <v>17</v>
      </c>
      <c r="U113" s="7" t="s">
        <v>598</v>
      </c>
      <c r="V113" s="7" t="s">
        <v>18</v>
      </c>
      <c r="W113" s="7" t="s">
        <v>255</v>
      </c>
      <c r="X113" s="365">
        <v>0.55000000000000004</v>
      </c>
      <c r="Y113" s="365">
        <v>0.55000000000000004</v>
      </c>
      <c r="Z113" s="365">
        <v>0.55000000000000004</v>
      </c>
      <c r="AA113" s="365">
        <v>0.55000000000000004</v>
      </c>
      <c r="AB113" s="104">
        <v>0.48</v>
      </c>
      <c r="AC113" s="104">
        <v>0.36</v>
      </c>
      <c r="AD113" s="104">
        <v>0.56000000000000005</v>
      </c>
      <c r="AE113" s="104">
        <v>0.35</v>
      </c>
      <c r="AF113" s="104">
        <v>0.36</v>
      </c>
      <c r="AG113" s="104">
        <v>0.57999999999999996</v>
      </c>
      <c r="AH113" s="439"/>
      <c r="AI113" s="439"/>
      <c r="AJ113" s="439"/>
      <c r="AK113" s="439"/>
      <c r="AL113" s="439"/>
      <c r="AM113" s="439"/>
      <c r="AN113" s="439"/>
      <c r="AO113" s="365">
        <f>(541/1133)/Y113</f>
        <v>0.86816978255636679</v>
      </c>
      <c r="AP113" s="365">
        <f>(886/2255)/Y113</f>
        <v>0.71437210239870985</v>
      </c>
      <c r="AQ113" s="365">
        <f t="shared" ref="AQ113:AQ119" si="36">AJ113/Z113</f>
        <v>0</v>
      </c>
      <c r="AR113" s="365">
        <f t="shared" ref="AR113:AR119" si="37">AM113/AA113</f>
        <v>0</v>
      </c>
      <c r="AS113" s="558" t="str">
        <f t="shared" si="18"/>
        <v/>
      </c>
      <c r="AT113" s="217" t="str">
        <f t="shared" si="32"/>
        <v>SOBRESALIENTE</v>
      </c>
      <c r="AU113" s="217" t="str">
        <f t="shared" si="33"/>
        <v>SATISFACTORIO</v>
      </c>
      <c r="AV113" s="217" t="str">
        <f t="shared" si="34"/>
        <v>CRÍTICO</v>
      </c>
      <c r="AW113" s="217" t="str">
        <f t="shared" si="35"/>
        <v>CRÍTICO</v>
      </c>
      <c r="AX113" s="416" t="s">
        <v>1223</v>
      </c>
      <c r="AY113" s="416"/>
      <c r="AZ113" s="672"/>
    </row>
    <row r="114" spans="1:54" ht="14" hidden="1" x14ac:dyDescent="0.15">
      <c r="A114" s="670">
        <f t="shared" si="24"/>
        <v>113</v>
      </c>
      <c r="B114" s="424" t="s">
        <v>705</v>
      </c>
      <c r="C114" s="424" t="s">
        <v>190</v>
      </c>
      <c r="D114" s="243" t="s">
        <v>589</v>
      </c>
      <c r="E114" s="243" t="s">
        <v>609</v>
      </c>
      <c r="F114" s="243" t="s">
        <v>591</v>
      </c>
      <c r="G114" s="7" t="s">
        <v>150</v>
      </c>
      <c r="H114" s="243" t="s">
        <v>593</v>
      </c>
      <c r="I114" s="7" t="s">
        <v>164</v>
      </c>
      <c r="J114" s="243" t="s">
        <v>599</v>
      </c>
      <c r="K114" s="243" t="s">
        <v>600</v>
      </c>
      <c r="L114" s="243" t="s">
        <v>601</v>
      </c>
      <c r="M114" s="243" t="s">
        <v>602</v>
      </c>
      <c r="N114" s="7" t="s">
        <v>1226</v>
      </c>
      <c r="O114" s="7" t="s">
        <v>1226</v>
      </c>
      <c r="P114" s="243"/>
      <c r="Q114" s="243"/>
      <c r="R114" s="243" t="s">
        <v>592</v>
      </c>
      <c r="S114" s="7" t="s">
        <v>16</v>
      </c>
      <c r="T114" s="7" t="s">
        <v>17</v>
      </c>
      <c r="U114" s="7" t="s">
        <v>603</v>
      </c>
      <c r="V114" s="7" t="s">
        <v>18</v>
      </c>
      <c r="W114" s="7" t="s">
        <v>255</v>
      </c>
      <c r="X114" s="365">
        <v>1</v>
      </c>
      <c r="Y114" s="365">
        <v>1</v>
      </c>
      <c r="Z114" s="365">
        <v>1</v>
      </c>
      <c r="AA114" s="365">
        <v>1</v>
      </c>
      <c r="AB114" s="365">
        <v>0</v>
      </c>
      <c r="AC114" s="365">
        <v>0</v>
      </c>
      <c r="AD114" s="365">
        <v>0</v>
      </c>
      <c r="AE114" s="104">
        <v>1</v>
      </c>
      <c r="AF114" s="104">
        <v>1</v>
      </c>
      <c r="AG114" s="104">
        <v>1</v>
      </c>
      <c r="AH114" s="439"/>
      <c r="AI114" s="439"/>
      <c r="AJ114" s="439"/>
      <c r="AK114" s="439"/>
      <c r="AL114" s="439"/>
      <c r="AM114" s="439"/>
      <c r="AN114" s="439"/>
      <c r="AO114" s="365">
        <f>BB114/X114</f>
        <v>0</v>
      </c>
      <c r="AP114" s="365">
        <f>AG114/Y114</f>
        <v>1</v>
      </c>
      <c r="AQ114" s="365">
        <f t="shared" si="36"/>
        <v>0</v>
      </c>
      <c r="AR114" s="365">
        <f t="shared" si="37"/>
        <v>0</v>
      </c>
      <c r="AS114" s="558" t="str">
        <f t="shared" si="18"/>
        <v/>
      </c>
      <c r="AT114" s="217" t="str">
        <f t="shared" si="32"/>
        <v>CRÍTICO</v>
      </c>
      <c r="AU114" s="217" t="str">
        <f t="shared" si="33"/>
        <v>SOBRESALIENTE</v>
      </c>
      <c r="AV114" s="217" t="str">
        <f t="shared" si="34"/>
        <v>CRÍTICO</v>
      </c>
      <c r="AW114" s="217" t="str">
        <f t="shared" si="35"/>
        <v>CRÍTICO</v>
      </c>
      <c r="AX114" s="416" t="s">
        <v>1223</v>
      </c>
      <c r="AY114" s="440" t="s">
        <v>1099</v>
      </c>
      <c r="AZ114" s="441"/>
      <c r="BA114" s="441"/>
      <c r="BB114" s="442"/>
    </row>
    <row r="115" spans="1:54" ht="14" hidden="1" x14ac:dyDescent="0.15">
      <c r="A115" s="670">
        <f t="shared" si="24"/>
        <v>114</v>
      </c>
      <c r="B115" s="424" t="s">
        <v>705</v>
      </c>
      <c r="C115" s="424" t="s">
        <v>190</v>
      </c>
      <c r="D115" s="243" t="s">
        <v>589</v>
      </c>
      <c r="E115" s="243" t="s">
        <v>604</v>
      </c>
      <c r="F115" s="243" t="s">
        <v>591</v>
      </c>
      <c r="G115" s="7" t="s">
        <v>150</v>
      </c>
      <c r="H115" s="243" t="s">
        <v>593</v>
      </c>
      <c r="I115" s="7" t="s">
        <v>164</v>
      </c>
      <c r="J115" s="243" t="s">
        <v>594</v>
      </c>
      <c r="K115" s="243" t="s">
        <v>605</v>
      </c>
      <c r="L115" s="243" t="s">
        <v>606</v>
      </c>
      <c r="M115" s="243" t="s">
        <v>607</v>
      </c>
      <c r="N115" s="7" t="s">
        <v>1226</v>
      </c>
      <c r="O115" s="7" t="s">
        <v>1226</v>
      </c>
      <c r="P115" s="243"/>
      <c r="Q115" s="243"/>
      <c r="R115" s="243" t="s">
        <v>592</v>
      </c>
      <c r="S115" s="243" t="s">
        <v>16</v>
      </c>
      <c r="T115" s="243" t="s">
        <v>17</v>
      </c>
      <c r="U115" s="243" t="s">
        <v>608</v>
      </c>
      <c r="V115" s="243" t="s">
        <v>18</v>
      </c>
      <c r="W115" s="243" t="s">
        <v>255</v>
      </c>
      <c r="X115" s="365">
        <v>0.5</v>
      </c>
      <c r="Y115" s="365">
        <v>0.5</v>
      </c>
      <c r="Z115" s="365">
        <v>0.5</v>
      </c>
      <c r="AA115" s="365">
        <v>0.5</v>
      </c>
      <c r="AB115" s="104">
        <v>0.49</v>
      </c>
      <c r="AC115" s="104">
        <v>0.55000000000000004</v>
      </c>
      <c r="AD115" s="104">
        <v>0.52</v>
      </c>
      <c r="AE115" s="104">
        <v>0.56999999999999995</v>
      </c>
      <c r="AF115" s="104">
        <v>0.73</v>
      </c>
      <c r="AG115" s="104">
        <v>1.35</v>
      </c>
      <c r="AH115" s="439"/>
      <c r="AI115" s="439"/>
      <c r="AJ115" s="439"/>
      <c r="AK115" s="439"/>
      <c r="AL115" s="439"/>
      <c r="AM115" s="26"/>
      <c r="AN115" s="26"/>
      <c r="AO115" s="365">
        <f>(726/1390)/Y115</f>
        <v>1.0446043165467627</v>
      </c>
      <c r="AP115" s="365">
        <f>(1778/2181)/Y115</f>
        <v>1.6304447501146264</v>
      </c>
      <c r="AQ115" s="365">
        <f t="shared" si="36"/>
        <v>0</v>
      </c>
      <c r="AR115" s="365">
        <f t="shared" si="37"/>
        <v>0</v>
      </c>
      <c r="AS115" s="558" t="str">
        <f t="shared" si="18"/>
        <v>POSITIVA</v>
      </c>
      <c r="AT115" s="217" t="str">
        <f t="shared" si="32"/>
        <v>SOBRESALIENTE</v>
      </c>
      <c r="AU115" s="217" t="str">
        <f t="shared" si="33"/>
        <v>SOBRESALIENTE</v>
      </c>
      <c r="AV115" s="217" t="str">
        <f t="shared" si="34"/>
        <v>CRÍTICO</v>
      </c>
      <c r="AW115" s="217" t="str">
        <f t="shared" si="35"/>
        <v>CRÍTICO</v>
      </c>
      <c r="AX115" s="416" t="s">
        <v>1223</v>
      </c>
      <c r="AY115" s="416"/>
      <c r="AZ115" s="672"/>
    </row>
    <row r="116" spans="1:54" ht="14" hidden="1" x14ac:dyDescent="0.15">
      <c r="A116" s="670">
        <f t="shared" si="24"/>
        <v>115</v>
      </c>
      <c r="B116" s="424" t="s">
        <v>705</v>
      </c>
      <c r="C116" s="424" t="s">
        <v>190</v>
      </c>
      <c r="D116" s="243" t="s">
        <v>589</v>
      </c>
      <c r="E116" s="243" t="s">
        <v>609</v>
      </c>
      <c r="F116" s="243" t="s">
        <v>591</v>
      </c>
      <c r="G116" s="7" t="s">
        <v>150</v>
      </c>
      <c r="H116" s="243" t="s">
        <v>593</v>
      </c>
      <c r="I116" s="7" t="s">
        <v>164</v>
      </c>
      <c r="J116" s="243" t="s">
        <v>594</v>
      </c>
      <c r="K116" s="243" t="s">
        <v>610</v>
      </c>
      <c r="L116" s="243" t="s">
        <v>611</v>
      </c>
      <c r="M116" s="243" t="s">
        <v>612</v>
      </c>
      <c r="N116" s="7" t="s">
        <v>1226</v>
      </c>
      <c r="O116" s="7" t="s">
        <v>1226</v>
      </c>
      <c r="P116" s="243"/>
      <c r="Q116" s="243"/>
      <c r="R116" s="243" t="s">
        <v>592</v>
      </c>
      <c r="S116" s="243" t="s">
        <v>41</v>
      </c>
      <c r="T116" s="243" t="s">
        <v>253</v>
      </c>
      <c r="U116" s="243" t="s">
        <v>613</v>
      </c>
      <c r="V116" s="243" t="s">
        <v>257</v>
      </c>
      <c r="W116" s="243" t="s">
        <v>255</v>
      </c>
      <c r="X116" s="217">
        <v>3</v>
      </c>
      <c r="Y116" s="217">
        <v>3</v>
      </c>
      <c r="Z116" s="217">
        <v>3</v>
      </c>
      <c r="AA116" s="217">
        <v>3</v>
      </c>
      <c r="AB116" s="359">
        <v>0</v>
      </c>
      <c r="AC116" s="359">
        <v>0</v>
      </c>
      <c r="AD116" s="359">
        <v>0.7</v>
      </c>
      <c r="AE116" s="359">
        <v>0.5</v>
      </c>
      <c r="AF116" s="359">
        <v>3.3</v>
      </c>
      <c r="AG116" s="359">
        <v>3.3</v>
      </c>
      <c r="AH116" s="214"/>
      <c r="AI116" s="214"/>
      <c r="AJ116" s="214"/>
      <c r="AK116" s="8"/>
      <c r="AL116" s="8"/>
      <c r="AM116" s="8"/>
      <c r="AN116" s="8"/>
      <c r="AO116" s="365">
        <v>0.8</v>
      </c>
      <c r="AP116" s="365">
        <v>0.8</v>
      </c>
      <c r="AQ116" s="365">
        <f t="shared" si="36"/>
        <v>0</v>
      </c>
      <c r="AR116" s="365">
        <f t="shared" si="37"/>
        <v>0</v>
      </c>
      <c r="AS116" s="558" t="str">
        <f t="shared" si="18"/>
        <v/>
      </c>
      <c r="AT116" s="217" t="str">
        <f t="shared" si="32"/>
        <v>SOBRESALIENTE</v>
      </c>
      <c r="AU116" s="217" t="str">
        <f t="shared" si="33"/>
        <v>SOBRESALIENTE</v>
      </c>
      <c r="AV116" s="217" t="str">
        <f t="shared" si="34"/>
        <v>CRÍTICO</v>
      </c>
      <c r="AW116" s="217" t="str">
        <f t="shared" si="35"/>
        <v>CRÍTICO</v>
      </c>
      <c r="AX116" s="416" t="s">
        <v>1223</v>
      </c>
      <c r="AY116" s="416"/>
      <c r="AZ116" s="672"/>
    </row>
    <row r="117" spans="1:54" ht="14" hidden="1" x14ac:dyDescent="0.15">
      <c r="A117" s="670">
        <f t="shared" si="24"/>
        <v>116</v>
      </c>
      <c r="B117" s="202" t="s">
        <v>705</v>
      </c>
      <c r="C117" s="222" t="s">
        <v>614</v>
      </c>
      <c r="D117" s="222" t="s">
        <v>570</v>
      </c>
      <c r="E117" s="222" t="s">
        <v>1016</v>
      </c>
      <c r="F117" s="222" t="s">
        <v>615</v>
      </c>
      <c r="G117" s="132" t="s">
        <v>150</v>
      </c>
      <c r="H117" s="222" t="s">
        <v>616</v>
      </c>
      <c r="I117" s="132" t="s">
        <v>617</v>
      </c>
      <c r="J117" s="222" t="s">
        <v>618</v>
      </c>
      <c r="K117" s="222" t="s">
        <v>619</v>
      </c>
      <c r="L117" s="222" t="s">
        <v>620</v>
      </c>
      <c r="M117" s="222" t="s">
        <v>621</v>
      </c>
      <c r="N117" s="132" t="s">
        <v>1226</v>
      </c>
      <c r="O117" s="222" t="s">
        <v>1226</v>
      </c>
      <c r="P117" s="222"/>
      <c r="Q117" s="222"/>
      <c r="R117" s="222" t="s">
        <v>592</v>
      </c>
      <c r="S117" s="132" t="s">
        <v>19</v>
      </c>
      <c r="T117" s="132" t="s">
        <v>17</v>
      </c>
      <c r="U117" s="132" t="s">
        <v>622</v>
      </c>
      <c r="V117" s="132" t="s">
        <v>18</v>
      </c>
      <c r="W117" s="132" t="s">
        <v>255</v>
      </c>
      <c r="X117" s="219">
        <v>1</v>
      </c>
      <c r="Y117" s="219">
        <v>1</v>
      </c>
      <c r="Z117" s="219">
        <v>1</v>
      </c>
      <c r="AA117" s="219">
        <v>1</v>
      </c>
      <c r="AB117" s="205">
        <v>1</v>
      </c>
      <c r="AC117" s="205">
        <v>1</v>
      </c>
      <c r="AD117" s="205">
        <v>1</v>
      </c>
      <c r="AE117" s="205">
        <v>1</v>
      </c>
      <c r="AF117" s="205">
        <v>1</v>
      </c>
      <c r="AG117" s="205">
        <v>1</v>
      </c>
      <c r="AH117" s="205"/>
      <c r="AI117" s="205"/>
      <c r="AJ117" s="205"/>
      <c r="AK117" s="206"/>
      <c r="AL117" s="206"/>
      <c r="AM117" s="206"/>
      <c r="AN117" s="393"/>
      <c r="AO117" s="219">
        <f>AD117/X117</f>
        <v>1</v>
      </c>
      <c r="AP117" s="219">
        <f>AG117/Y117</f>
        <v>1</v>
      </c>
      <c r="AQ117" s="219">
        <f t="shared" si="36"/>
        <v>0</v>
      </c>
      <c r="AR117" s="219">
        <f t="shared" si="37"/>
        <v>0</v>
      </c>
      <c r="AS117" s="558" t="str">
        <f t="shared" si="18"/>
        <v/>
      </c>
      <c r="AT117" s="218" t="str">
        <f t="shared" si="32"/>
        <v>SOBRESALIENTE</v>
      </c>
      <c r="AU117" s="218" t="str">
        <f t="shared" si="33"/>
        <v>SOBRESALIENTE</v>
      </c>
      <c r="AV117" s="218" t="str">
        <f t="shared" si="34"/>
        <v>CRÍTICO</v>
      </c>
      <c r="AW117" s="218" t="str">
        <f t="shared" si="35"/>
        <v>CRÍTICO</v>
      </c>
      <c r="AX117" s="250" t="s">
        <v>1223</v>
      </c>
      <c r="AY117" s="250"/>
      <c r="AZ117" s="250"/>
    </row>
    <row r="118" spans="1:54" s="469" customFormat="1" ht="14" hidden="1" x14ac:dyDescent="0.15">
      <c r="A118" s="670">
        <f t="shared" si="24"/>
        <v>117</v>
      </c>
      <c r="B118" s="202" t="s">
        <v>705</v>
      </c>
      <c r="C118" s="222" t="s">
        <v>614</v>
      </c>
      <c r="D118" s="222" t="s">
        <v>623</v>
      </c>
      <c r="E118" s="222" t="s">
        <v>624</v>
      </c>
      <c r="F118" s="222" t="s">
        <v>615</v>
      </c>
      <c r="G118" s="132" t="s">
        <v>150</v>
      </c>
      <c r="H118" s="222" t="s">
        <v>616</v>
      </c>
      <c r="I118" s="132" t="s">
        <v>617</v>
      </c>
      <c r="J118" s="222" t="s">
        <v>625</v>
      </c>
      <c r="K118" s="222" t="s">
        <v>626</v>
      </c>
      <c r="L118" s="254" t="s">
        <v>627</v>
      </c>
      <c r="M118" s="254" t="s">
        <v>628</v>
      </c>
      <c r="N118" s="132" t="s">
        <v>1226</v>
      </c>
      <c r="O118" s="222" t="s">
        <v>1228</v>
      </c>
      <c r="P118" s="222" t="s">
        <v>1228</v>
      </c>
      <c r="Q118" s="222"/>
      <c r="R118" s="222" t="s">
        <v>592</v>
      </c>
      <c r="S118" s="132" t="s">
        <v>19</v>
      </c>
      <c r="T118" s="132" t="s">
        <v>253</v>
      </c>
      <c r="U118" s="132" t="s">
        <v>629</v>
      </c>
      <c r="V118" s="132" t="s">
        <v>18</v>
      </c>
      <c r="W118" s="132" t="s">
        <v>255</v>
      </c>
      <c r="X118" s="469">
        <v>75</v>
      </c>
      <c r="Y118" s="469">
        <v>77</v>
      </c>
      <c r="Z118" s="469">
        <v>7</v>
      </c>
      <c r="AA118" s="469">
        <v>2</v>
      </c>
      <c r="AB118" s="467">
        <v>0</v>
      </c>
      <c r="AC118" s="467">
        <v>18.899999999999999</v>
      </c>
      <c r="AD118" s="467">
        <v>53.3</v>
      </c>
      <c r="AE118" s="467">
        <v>13.7</v>
      </c>
      <c r="AF118" s="467">
        <v>13.1</v>
      </c>
      <c r="AG118" s="467">
        <v>8.8000000000000007</v>
      </c>
      <c r="AH118" s="136"/>
      <c r="AI118" s="136"/>
      <c r="AJ118" s="136"/>
      <c r="AK118" s="136"/>
      <c r="AL118" s="136"/>
      <c r="AM118" s="136"/>
      <c r="AN118" s="475"/>
      <c r="AO118" s="477">
        <v>0.26800000000000002</v>
      </c>
      <c r="AP118" s="468">
        <v>0.04</v>
      </c>
      <c r="AQ118" s="468">
        <f t="shared" si="36"/>
        <v>0</v>
      </c>
      <c r="AR118" s="468">
        <f t="shared" si="37"/>
        <v>0</v>
      </c>
      <c r="AS118" s="558" t="str">
        <f t="shared" si="18"/>
        <v/>
      </c>
      <c r="AT118" s="469" t="str">
        <f t="shared" si="32"/>
        <v>CRÍTICO</v>
      </c>
      <c r="AU118" s="469" t="str">
        <f t="shared" si="33"/>
        <v>CRÍTICO</v>
      </c>
      <c r="AV118" s="469" t="str">
        <f t="shared" si="34"/>
        <v>CRÍTICO</v>
      </c>
      <c r="AW118" s="469" t="str">
        <f t="shared" si="35"/>
        <v>CRÍTICO</v>
      </c>
      <c r="AX118" s="328" t="s">
        <v>1223</v>
      </c>
      <c r="AY118" s="328" t="s">
        <v>1228</v>
      </c>
      <c r="AZ118" s="328"/>
    </row>
    <row r="119" spans="1:54" ht="14" hidden="1" x14ac:dyDescent="0.15">
      <c r="A119" s="670">
        <f t="shared" si="24"/>
        <v>118</v>
      </c>
      <c r="B119" s="202" t="s">
        <v>705</v>
      </c>
      <c r="C119" s="222" t="s">
        <v>614</v>
      </c>
      <c r="D119" s="222" t="s">
        <v>623</v>
      </c>
      <c r="E119" s="222" t="s">
        <v>624</v>
      </c>
      <c r="F119" s="222" t="s">
        <v>615</v>
      </c>
      <c r="G119" s="132" t="s">
        <v>150</v>
      </c>
      <c r="H119" s="222" t="s">
        <v>616</v>
      </c>
      <c r="I119" s="132" t="s">
        <v>617</v>
      </c>
      <c r="J119" s="222" t="s">
        <v>630</v>
      </c>
      <c r="K119" s="222" t="s">
        <v>631</v>
      </c>
      <c r="L119" s="222" t="s">
        <v>632</v>
      </c>
      <c r="M119" s="254" t="s">
        <v>633</v>
      </c>
      <c r="N119" s="132" t="s">
        <v>1226</v>
      </c>
      <c r="O119" s="222" t="s">
        <v>1226</v>
      </c>
      <c r="P119" s="222"/>
      <c r="Q119" s="222"/>
      <c r="R119" s="222" t="s">
        <v>592</v>
      </c>
      <c r="S119" s="222" t="s">
        <v>19</v>
      </c>
      <c r="T119" s="222" t="s">
        <v>253</v>
      </c>
      <c r="U119" s="222" t="s">
        <v>629</v>
      </c>
      <c r="V119" s="132" t="s">
        <v>18</v>
      </c>
      <c r="W119" s="222" t="s">
        <v>255</v>
      </c>
      <c r="X119" s="218">
        <v>40</v>
      </c>
      <c r="Y119" s="218">
        <v>40</v>
      </c>
      <c r="Z119" s="218">
        <v>40</v>
      </c>
      <c r="AA119" s="218">
        <v>40</v>
      </c>
      <c r="AB119" s="178">
        <v>0</v>
      </c>
      <c r="AC119" s="178">
        <v>61</v>
      </c>
      <c r="AD119" s="178">
        <v>42</v>
      </c>
      <c r="AE119" s="368">
        <v>56</v>
      </c>
      <c r="AF119" s="197">
        <v>45</v>
      </c>
      <c r="AG119" s="369">
        <v>47</v>
      </c>
      <c r="AH119" s="178"/>
      <c r="AI119" s="136"/>
      <c r="AJ119" s="136"/>
      <c r="AK119" s="136"/>
      <c r="AL119" s="136"/>
      <c r="AM119" s="136"/>
      <c r="AN119" s="392"/>
      <c r="AO119" s="219">
        <f>(676/12)/X119</f>
        <v>1.4083333333333334</v>
      </c>
      <c r="AP119" s="219">
        <f>(1181/23)/Y119</f>
        <v>1.2836956521739131</v>
      </c>
      <c r="AQ119" s="219">
        <f t="shared" si="36"/>
        <v>0</v>
      </c>
      <c r="AR119" s="219">
        <f t="shared" si="37"/>
        <v>0</v>
      </c>
      <c r="AS119" s="558" t="str">
        <f t="shared" si="18"/>
        <v>POSITIVA</v>
      </c>
      <c r="AT119" s="218" t="str">
        <f>IF(AO119="","NO APLICA",IF(AO119&lt;40%,"CRÍTICO",IF(AO119&lt;60%,"BAJO",IF(AO119&lt;70%,"MEDIO",IF(AO119&lt;80%,"SATISFACTORIO",IF(AO119&gt;=80%,"SOBRESALIENTE",IF(AO119="","NO APLICA","")))))))</f>
        <v>SOBRESALIENTE</v>
      </c>
      <c r="AU119" s="469" t="str">
        <f t="shared" si="33"/>
        <v>SOBRESALIENTE</v>
      </c>
      <c r="AV119" s="218" t="str">
        <f>IF(AQ119="","NO APLICA",IF(AQ119&lt;40%,"CRÍTICO",IF(AQ119&lt;60%,"BAJO",IF(AQ119&lt;70%,"MEDIO",IF(AQ119&lt;80%,"SATISFACTORIO",IF(AQ119&gt;=80%,"SOBRESALIENTE",IF(AQ119="","NO APLICA","")))))))</f>
        <v>CRÍTICO</v>
      </c>
      <c r="AW119" s="218" t="str">
        <f>IF(AR119&lt;40%,"CRÍTICO",IF(AR119&lt;60%,"BAJO",IF(AR119&lt;70%,"MEDIO",IF(AR119&lt;80%,"SATISFACTORIO",IF(AR119&gt;=80%,"SOBRESALIENTE","NO APLICA")))))</f>
        <v>CRÍTICO</v>
      </c>
      <c r="AX119" s="250" t="s">
        <v>1223</v>
      </c>
      <c r="AY119" s="250"/>
      <c r="AZ119" s="250"/>
    </row>
    <row r="120" spans="1:54" ht="14" hidden="1" x14ac:dyDescent="0.15">
      <c r="A120" s="670">
        <f t="shared" si="24"/>
        <v>119</v>
      </c>
      <c r="B120" s="202" t="s">
        <v>705</v>
      </c>
      <c r="C120" s="222" t="s">
        <v>614</v>
      </c>
      <c r="D120" s="355" t="s">
        <v>1321</v>
      </c>
      <c r="E120" s="243" t="s">
        <v>1322</v>
      </c>
      <c r="F120" s="355" t="s">
        <v>615</v>
      </c>
      <c r="G120" s="355" t="s">
        <v>150</v>
      </c>
      <c r="H120" s="222" t="s">
        <v>616</v>
      </c>
      <c r="I120" s="132" t="s">
        <v>617</v>
      </c>
      <c r="J120" s="243" t="s">
        <v>630</v>
      </c>
      <c r="K120" s="243" t="s">
        <v>631</v>
      </c>
      <c r="L120" s="243" t="s">
        <v>1323</v>
      </c>
      <c r="M120" s="355" t="s">
        <v>1324</v>
      </c>
      <c r="N120" s="222" t="s">
        <v>1227</v>
      </c>
      <c r="O120" s="355" t="s">
        <v>1226</v>
      </c>
      <c r="R120" s="222" t="s">
        <v>592</v>
      </c>
      <c r="S120" s="355" t="s">
        <v>16</v>
      </c>
      <c r="T120" s="355" t="s">
        <v>17</v>
      </c>
      <c r="U120" s="355" t="s">
        <v>1325</v>
      </c>
      <c r="V120" s="132" t="s">
        <v>18</v>
      </c>
      <c r="W120" s="355" t="s">
        <v>255</v>
      </c>
      <c r="X120" s="365">
        <v>0.33</v>
      </c>
      <c r="Y120" s="365">
        <v>0.33</v>
      </c>
      <c r="Z120" s="365">
        <v>0.33</v>
      </c>
      <c r="AA120" s="365">
        <v>0.33</v>
      </c>
      <c r="AE120" s="365">
        <v>0.19</v>
      </c>
      <c r="AF120" s="365">
        <v>0.09</v>
      </c>
      <c r="AG120" s="365">
        <v>0.23</v>
      </c>
      <c r="AP120" s="420">
        <f>Y120/(73/424)</f>
        <v>1.9167123287671235</v>
      </c>
      <c r="AS120" s="558" t="str">
        <f t="shared" si="18"/>
        <v>POSITIVA</v>
      </c>
      <c r="AU120" s="469" t="str">
        <f t="shared" si="33"/>
        <v>SOBRESALIENTE</v>
      </c>
      <c r="AX120" s="250" t="s">
        <v>1223</v>
      </c>
      <c r="AY120" s="355" t="s">
        <v>1419</v>
      </c>
      <c r="AZ120" s="355"/>
    </row>
    <row r="121" spans="1:54" ht="14" hidden="1" x14ac:dyDescent="0.15">
      <c r="A121" s="670">
        <f t="shared" si="24"/>
        <v>120</v>
      </c>
      <c r="B121" s="202" t="s">
        <v>705</v>
      </c>
      <c r="C121" s="222" t="s">
        <v>614</v>
      </c>
      <c r="D121" s="355" t="s">
        <v>623</v>
      </c>
      <c r="E121" s="243" t="s">
        <v>624</v>
      </c>
      <c r="F121" s="222" t="s">
        <v>615</v>
      </c>
      <c r="G121" s="132" t="s">
        <v>150</v>
      </c>
      <c r="H121" s="222" t="s">
        <v>616</v>
      </c>
      <c r="I121" s="132" t="s">
        <v>617</v>
      </c>
      <c r="J121" s="243" t="s">
        <v>625</v>
      </c>
      <c r="K121" s="243" t="s">
        <v>626</v>
      </c>
      <c r="L121" s="243" t="s">
        <v>1416</v>
      </c>
      <c r="M121" s="355" t="s">
        <v>1417</v>
      </c>
      <c r="N121" s="132" t="s">
        <v>141</v>
      </c>
      <c r="O121" s="132" t="s">
        <v>141</v>
      </c>
      <c r="P121" s="222" t="s">
        <v>1227</v>
      </c>
      <c r="R121" s="222" t="s">
        <v>592</v>
      </c>
      <c r="S121" s="132" t="s">
        <v>19</v>
      </c>
      <c r="T121" s="222" t="s">
        <v>253</v>
      </c>
      <c r="U121" s="355" t="s">
        <v>1418</v>
      </c>
      <c r="V121" s="355" t="s">
        <v>254</v>
      </c>
      <c r="W121" s="355" t="s">
        <v>255</v>
      </c>
      <c r="X121" s="413">
        <v>865</v>
      </c>
      <c r="Y121" s="413">
        <v>865</v>
      </c>
      <c r="Z121" s="413">
        <v>865</v>
      </c>
      <c r="AA121" s="413">
        <v>865</v>
      </c>
      <c r="AS121" s="558" t="str">
        <f t="shared" si="18"/>
        <v/>
      </c>
      <c r="AU121" s="469" t="str">
        <f t="shared" si="33"/>
        <v>NO APLICA</v>
      </c>
      <c r="AX121" s="250" t="s">
        <v>1223</v>
      </c>
      <c r="AY121" s="355" t="s">
        <v>1419</v>
      </c>
      <c r="AZ121" s="355"/>
    </row>
    <row r="122" spans="1:54" ht="14" hidden="1" x14ac:dyDescent="0.15">
      <c r="A122" s="670">
        <f t="shared" si="24"/>
        <v>121</v>
      </c>
      <c r="B122" s="202" t="s">
        <v>705</v>
      </c>
      <c r="C122" s="222" t="s">
        <v>614</v>
      </c>
      <c r="D122" s="355" t="s">
        <v>623</v>
      </c>
      <c r="E122" s="243" t="s">
        <v>624</v>
      </c>
      <c r="F122" s="355" t="s">
        <v>615</v>
      </c>
      <c r="G122" s="355" t="s">
        <v>150</v>
      </c>
      <c r="H122" s="222" t="s">
        <v>616</v>
      </c>
      <c r="I122" s="132" t="s">
        <v>617</v>
      </c>
      <c r="J122" s="243" t="s">
        <v>625</v>
      </c>
      <c r="K122" s="243" t="s">
        <v>626</v>
      </c>
      <c r="L122" s="243" t="s">
        <v>1420</v>
      </c>
      <c r="M122" s="355" t="s">
        <v>1421</v>
      </c>
      <c r="N122" s="132" t="s">
        <v>141</v>
      </c>
      <c r="O122" s="132" t="s">
        <v>141</v>
      </c>
      <c r="P122" s="222" t="s">
        <v>1227</v>
      </c>
      <c r="R122" s="222" t="s">
        <v>592</v>
      </c>
      <c r="S122" s="132" t="s">
        <v>19</v>
      </c>
      <c r="T122" s="222" t="s">
        <v>253</v>
      </c>
      <c r="U122" s="355" t="s">
        <v>1422</v>
      </c>
      <c r="V122" s="355" t="s">
        <v>254</v>
      </c>
      <c r="W122" s="355" t="s">
        <v>255</v>
      </c>
      <c r="X122" s="413"/>
      <c r="Y122" s="413">
        <v>23</v>
      </c>
      <c r="Z122" s="413">
        <v>9</v>
      </c>
      <c r="AA122" s="413">
        <v>6</v>
      </c>
      <c r="AS122" s="558" t="str">
        <f t="shared" si="18"/>
        <v/>
      </c>
      <c r="AU122" s="469" t="str">
        <f t="shared" si="33"/>
        <v>NO APLICA</v>
      </c>
      <c r="AX122" s="250" t="s">
        <v>1223</v>
      </c>
      <c r="AY122" s="355" t="s">
        <v>1419</v>
      </c>
      <c r="AZ122" s="355"/>
    </row>
    <row r="123" spans="1:54" ht="15" hidden="1" x14ac:dyDescent="0.15">
      <c r="A123" s="670">
        <f t="shared" si="24"/>
        <v>122</v>
      </c>
      <c r="B123" s="202" t="s">
        <v>194</v>
      </c>
      <c r="C123" s="228" t="s">
        <v>194</v>
      </c>
      <c r="D123" s="228" t="s">
        <v>194</v>
      </c>
      <c r="E123" s="228" t="s">
        <v>194</v>
      </c>
      <c r="F123" s="228" t="s">
        <v>637</v>
      </c>
      <c r="G123" s="132" t="s">
        <v>151</v>
      </c>
      <c r="H123" s="228" t="s">
        <v>638</v>
      </c>
      <c r="I123" s="132" t="s">
        <v>160</v>
      </c>
      <c r="J123" s="228" t="s">
        <v>639</v>
      </c>
      <c r="K123" s="228" t="s">
        <v>640</v>
      </c>
      <c r="L123" s="273" t="s">
        <v>1209</v>
      </c>
      <c r="M123" s="228" t="s">
        <v>642</v>
      </c>
      <c r="N123" s="132" t="s">
        <v>1226</v>
      </c>
      <c r="O123" s="228" t="s">
        <v>1226</v>
      </c>
      <c r="P123" s="228"/>
      <c r="Q123" s="228"/>
      <c r="R123" s="222" t="s">
        <v>522</v>
      </c>
      <c r="S123" s="145" t="s">
        <v>19</v>
      </c>
      <c r="T123" s="145" t="s">
        <v>17</v>
      </c>
      <c r="U123" s="145" t="s">
        <v>643</v>
      </c>
      <c r="V123" s="145" t="s">
        <v>18</v>
      </c>
      <c r="W123" s="145" t="s">
        <v>255</v>
      </c>
      <c r="X123" s="229">
        <v>0.97</v>
      </c>
      <c r="Y123" s="229">
        <v>0.97</v>
      </c>
      <c r="Z123" s="229">
        <v>0.9</v>
      </c>
      <c r="AA123" s="229">
        <v>0.9</v>
      </c>
      <c r="AB123" s="173">
        <v>0.78</v>
      </c>
      <c r="AC123" s="173">
        <v>0.5</v>
      </c>
      <c r="AD123" s="173">
        <v>0.46</v>
      </c>
      <c r="AE123" s="420">
        <v>0.97</v>
      </c>
      <c r="AF123" s="420">
        <v>0.93</v>
      </c>
      <c r="AG123" s="420">
        <v>0.94</v>
      </c>
      <c r="AH123" s="182"/>
      <c r="AI123" s="182"/>
      <c r="AJ123" s="182"/>
      <c r="AK123" s="173"/>
      <c r="AL123" s="182"/>
      <c r="AM123" s="182"/>
      <c r="AN123" s="182"/>
      <c r="AO123" s="477">
        <v>0.56100000000000005</v>
      </c>
      <c r="AP123" s="477">
        <v>1.0529999999999999</v>
      </c>
      <c r="AQ123" s="219">
        <f>AJ123/Z123</f>
        <v>0</v>
      </c>
      <c r="AR123" s="219">
        <f>AM123/AA123</f>
        <v>0</v>
      </c>
      <c r="AS123" s="558" t="str">
        <f t="shared" si="18"/>
        <v>POSITIVA</v>
      </c>
      <c r="AT123" s="138" t="str">
        <f>IF(AO123="","NO APLICA",IF(AO123&lt;40%,"CRÍTICO",IF(AO123&lt;60%,"BAJO",IF(AO123&lt;70%,"MEDIO",IF(AO123&lt;80%,"SATISFACTORIO",IF(AO123&gt;=80%,"SOBRESALIENTE",IF(AO123="","NO APLICA","")))))))</f>
        <v>BAJO</v>
      </c>
      <c r="AU123" s="138" t="str">
        <f>IF(AP123="","NO APLICA",IF(AP123&lt;40%,"CRÍTICO",IF(AP123&lt;60%,"BAJO",IF(AP123&lt;70%,"MEDIO",IF(AP123&lt;80%,"SATISFACTORIO",IF(AP123&gt;=80%,"SOBRESALIENTE",IF(AP123="","NO APLICA","")))))))</f>
        <v>SOBRESALIENTE</v>
      </c>
      <c r="AV123" s="138" t="str">
        <f t="shared" ref="AV123:AV187" si="38">IF(AQ123="","NO APLICA",IF(AQ123&lt;40%,"CRÍTICO",IF(AQ123&lt;60%,"BAJO",IF(AQ123&lt;70%,"MEDIO",IF(AQ123&lt;80%,"SATISFACTORIO",IF(AQ123&gt;=80%,"SOBRESALIENTE",IF(AQ123="","NO APLICA","")))))))</f>
        <v>CRÍTICO</v>
      </c>
      <c r="AW123" s="138" t="str">
        <f t="shared" ref="AW123:AW187" si="39">IF(AR123&lt;40%,"CRÍTICO",IF(AR123&lt;60%,"BAJO",IF(AR123&lt;70%,"MEDIO",IF(AR123&lt;80%,"SATISFACTORIO",IF(AR123&gt;=80%,"SOBRESALIENTE","NO APLICA")))))</f>
        <v>CRÍTICO</v>
      </c>
      <c r="AX123" s="250" t="s">
        <v>1219</v>
      </c>
      <c r="AY123" s="250"/>
      <c r="AZ123" s="250"/>
    </row>
    <row r="124" spans="1:54" ht="14" hidden="1" x14ac:dyDescent="0.15">
      <c r="A124" s="670">
        <f t="shared" si="24"/>
        <v>123</v>
      </c>
      <c r="B124" s="202" t="s">
        <v>194</v>
      </c>
      <c r="C124" s="228" t="s">
        <v>194</v>
      </c>
      <c r="D124" s="228" t="s">
        <v>194</v>
      </c>
      <c r="E124" s="228" t="s">
        <v>194</v>
      </c>
      <c r="F124" s="228" t="s">
        <v>637</v>
      </c>
      <c r="G124" s="132" t="s">
        <v>151</v>
      </c>
      <c r="H124" s="228" t="s">
        <v>638</v>
      </c>
      <c r="I124" s="132" t="s">
        <v>160</v>
      </c>
      <c r="J124" s="228" t="s">
        <v>644</v>
      </c>
      <c r="K124" s="228" t="s">
        <v>645</v>
      </c>
      <c r="L124" s="274" t="s">
        <v>1210</v>
      </c>
      <c r="M124" s="228" t="s">
        <v>646</v>
      </c>
      <c r="N124" s="132" t="s">
        <v>1226</v>
      </c>
      <c r="O124" s="228" t="s">
        <v>1226</v>
      </c>
      <c r="P124" s="228"/>
      <c r="Q124" s="228"/>
      <c r="R124" s="222" t="s">
        <v>522</v>
      </c>
      <c r="S124" s="145" t="s">
        <v>16</v>
      </c>
      <c r="T124" s="145" t="s">
        <v>17</v>
      </c>
      <c r="U124" s="145" t="s">
        <v>647</v>
      </c>
      <c r="V124" s="145" t="s">
        <v>18</v>
      </c>
      <c r="W124" s="145" t="s">
        <v>255</v>
      </c>
      <c r="X124" s="229">
        <v>0.97</v>
      </c>
      <c r="Y124" s="229">
        <v>0.97</v>
      </c>
      <c r="Z124" s="229">
        <v>0.97</v>
      </c>
      <c r="AA124" s="229">
        <v>0.97</v>
      </c>
      <c r="AB124" s="173">
        <v>0.98</v>
      </c>
      <c r="AC124" s="173">
        <v>0.98</v>
      </c>
      <c r="AD124" s="173">
        <v>0.97</v>
      </c>
      <c r="AE124" s="420">
        <v>0.99870592041410544</v>
      </c>
      <c r="AF124" s="420">
        <v>0.95257406781570353</v>
      </c>
      <c r="AG124" s="420">
        <v>0.96484237665533812</v>
      </c>
      <c r="AH124" s="212"/>
      <c r="AI124" s="212"/>
      <c r="AJ124" s="212"/>
      <c r="AK124" s="212"/>
      <c r="AL124" s="212"/>
      <c r="AM124" s="212"/>
      <c r="AN124" s="399"/>
      <c r="AO124" s="477">
        <v>1.0029999999999999</v>
      </c>
      <c r="AP124" s="477">
        <v>1.0029999999999999</v>
      </c>
      <c r="AQ124" s="219">
        <f>AJ124/Z124</f>
        <v>0</v>
      </c>
      <c r="AR124" s="219">
        <f>AM124/AA124</f>
        <v>0</v>
      </c>
      <c r="AS124" s="558" t="str">
        <f t="shared" si="18"/>
        <v>POSITIVA</v>
      </c>
      <c r="AT124" s="138" t="str">
        <f t="shared" ref="AT124:AT155" si="40">IF(AO124="","NO APLICA",IF(AO124&lt;40%,"CRÍTICO",IF(AO124&lt;60%,"BAJO",IF(AO124&lt;70%,"MEDIO",IF(AO124&lt;80%,"SATISFACTORIO",IF(AO124&gt;=80%,"SOBRESALIENTE",IF(AO124="","NO APLICA","")))))))</f>
        <v>SOBRESALIENTE</v>
      </c>
      <c r="AU124" s="138" t="str">
        <f t="shared" ref="AU124:AU187" si="41">IF(AP124="","NO APLICA",IF(AP124&lt;40%,"CRÍTICO",IF(AP124&lt;60%,"BAJO",IF(AP124&lt;70%,"MEDIO",IF(AP124&lt;80%,"SATISFACTORIO",IF(AP124&gt;=80%,"SOBRESALIENTE",IF(AP124="","NO APLICA","")))))))</f>
        <v>SOBRESALIENTE</v>
      </c>
      <c r="AV124" s="138" t="str">
        <f t="shared" si="38"/>
        <v>CRÍTICO</v>
      </c>
      <c r="AW124" s="138" t="str">
        <f t="shared" si="39"/>
        <v>CRÍTICO</v>
      </c>
      <c r="AX124" s="250" t="s">
        <v>1219</v>
      </c>
      <c r="AY124" s="250"/>
      <c r="AZ124" s="250"/>
    </row>
    <row r="125" spans="1:54" ht="14" hidden="1" x14ac:dyDescent="0.15">
      <c r="A125" s="670">
        <f t="shared" si="24"/>
        <v>124</v>
      </c>
      <c r="B125" s="202" t="s">
        <v>194</v>
      </c>
      <c r="C125" s="228" t="s">
        <v>194</v>
      </c>
      <c r="D125" s="228" t="s">
        <v>194</v>
      </c>
      <c r="E125" s="228" t="s">
        <v>194</v>
      </c>
      <c r="F125" s="228" t="s">
        <v>637</v>
      </c>
      <c r="G125" s="132" t="s">
        <v>151</v>
      </c>
      <c r="H125" s="228" t="s">
        <v>638</v>
      </c>
      <c r="I125" s="132" t="s">
        <v>160</v>
      </c>
      <c r="J125" s="228" t="s">
        <v>648</v>
      </c>
      <c r="K125" s="228" t="s">
        <v>649</v>
      </c>
      <c r="L125" s="274" t="s">
        <v>1211</v>
      </c>
      <c r="M125" s="228" t="s">
        <v>650</v>
      </c>
      <c r="N125" s="132" t="s">
        <v>1226</v>
      </c>
      <c r="O125" s="228" t="s">
        <v>1226</v>
      </c>
      <c r="P125" s="228"/>
      <c r="Q125" s="228"/>
      <c r="R125" s="222" t="s">
        <v>522</v>
      </c>
      <c r="S125" s="145" t="s">
        <v>16</v>
      </c>
      <c r="T125" s="145" t="s">
        <v>17</v>
      </c>
      <c r="U125" s="145" t="s">
        <v>651</v>
      </c>
      <c r="V125" s="145" t="s">
        <v>18</v>
      </c>
      <c r="W125" s="145" t="s">
        <v>255</v>
      </c>
      <c r="X125" s="229">
        <v>1</v>
      </c>
      <c r="Y125" s="229">
        <v>1</v>
      </c>
      <c r="Z125" s="229">
        <v>1</v>
      </c>
      <c r="AA125" s="229">
        <v>1</v>
      </c>
      <c r="AB125" s="215">
        <v>1</v>
      </c>
      <c r="AC125" s="215">
        <v>1</v>
      </c>
      <c r="AD125" s="215">
        <v>1</v>
      </c>
      <c r="AE125" s="215">
        <v>1</v>
      </c>
      <c r="AF125" s="215">
        <v>1</v>
      </c>
      <c r="AG125" s="212">
        <v>1</v>
      </c>
      <c r="AH125" s="212"/>
      <c r="AI125" s="212"/>
      <c r="AJ125" s="212"/>
      <c r="AK125" s="212"/>
      <c r="AL125" s="212"/>
      <c r="AM125" s="212"/>
      <c r="AN125" s="399"/>
      <c r="AO125" s="219">
        <f>AD125/X125</f>
        <v>1</v>
      </c>
      <c r="AP125" s="219">
        <f>AG125/Y125</f>
        <v>1</v>
      </c>
      <c r="AQ125" s="219">
        <f>AJ125/Z125</f>
        <v>0</v>
      </c>
      <c r="AR125" s="219">
        <f>AM125/AA125</f>
        <v>0</v>
      </c>
      <c r="AS125" s="558" t="str">
        <f t="shared" si="18"/>
        <v/>
      </c>
      <c r="AT125" s="138" t="str">
        <f t="shared" si="40"/>
        <v>SOBRESALIENTE</v>
      </c>
      <c r="AU125" s="138" t="str">
        <f t="shared" si="41"/>
        <v>SOBRESALIENTE</v>
      </c>
      <c r="AV125" s="138" t="str">
        <f t="shared" si="38"/>
        <v>CRÍTICO</v>
      </c>
      <c r="AW125" s="138" t="str">
        <f t="shared" si="39"/>
        <v>CRÍTICO</v>
      </c>
      <c r="AX125" s="250" t="s">
        <v>1219</v>
      </c>
      <c r="AY125" s="250"/>
      <c r="AZ125" s="250"/>
    </row>
    <row r="126" spans="1:54" ht="14" hidden="1" x14ac:dyDescent="0.15">
      <c r="A126" s="670">
        <f t="shared" si="24"/>
        <v>125</v>
      </c>
      <c r="B126" s="202" t="s">
        <v>194</v>
      </c>
      <c r="C126" s="228" t="s">
        <v>194</v>
      </c>
      <c r="D126" s="228" t="s">
        <v>194</v>
      </c>
      <c r="E126" s="228" t="s">
        <v>194</v>
      </c>
      <c r="F126" s="228" t="s">
        <v>637</v>
      </c>
      <c r="G126" s="132" t="s">
        <v>151</v>
      </c>
      <c r="H126" s="228" t="s">
        <v>638</v>
      </c>
      <c r="I126" s="132" t="s">
        <v>160</v>
      </c>
      <c r="J126" s="228" t="s">
        <v>648</v>
      </c>
      <c r="K126" s="228" t="s">
        <v>652</v>
      </c>
      <c r="L126" s="274" t="s">
        <v>1212</v>
      </c>
      <c r="M126" s="228" t="s">
        <v>653</v>
      </c>
      <c r="N126" s="132" t="s">
        <v>1226</v>
      </c>
      <c r="O126" s="228" t="s">
        <v>1226</v>
      </c>
      <c r="P126" s="228"/>
      <c r="Q126" s="228"/>
      <c r="R126" s="222" t="s">
        <v>522</v>
      </c>
      <c r="S126" s="145" t="s">
        <v>41</v>
      </c>
      <c r="T126" s="145" t="s">
        <v>17</v>
      </c>
      <c r="U126" s="145"/>
      <c r="V126" s="145" t="s">
        <v>654</v>
      </c>
      <c r="W126" s="337" t="s">
        <v>270</v>
      </c>
      <c r="X126" s="230"/>
      <c r="Y126" s="230"/>
      <c r="Z126" s="230"/>
      <c r="AA126" s="229">
        <v>0.92</v>
      </c>
      <c r="AB126" s="680"/>
      <c r="AC126" s="680"/>
      <c r="AD126" s="680"/>
      <c r="AE126" s="680"/>
      <c r="AF126" s="680"/>
      <c r="AG126" s="680"/>
      <c r="AH126" s="680"/>
      <c r="AI126" s="680"/>
      <c r="AJ126" s="680"/>
      <c r="AK126" s="680"/>
      <c r="AL126" s="680"/>
      <c r="AM126" s="680"/>
      <c r="AN126" s="382"/>
      <c r="AO126" s="219"/>
      <c r="AP126" s="219"/>
      <c r="AQ126" s="219"/>
      <c r="AR126" s="219">
        <f>AB126/AA126</f>
        <v>0</v>
      </c>
      <c r="AS126" s="558" t="str">
        <f t="shared" si="18"/>
        <v/>
      </c>
      <c r="AT126" s="138" t="str">
        <f t="shared" si="40"/>
        <v>NO APLICA</v>
      </c>
      <c r="AU126" s="138" t="str">
        <f t="shared" si="41"/>
        <v>NO APLICA</v>
      </c>
      <c r="AV126" s="138" t="str">
        <f t="shared" si="38"/>
        <v>NO APLICA</v>
      </c>
      <c r="AW126" s="138" t="str">
        <f t="shared" si="39"/>
        <v>CRÍTICO</v>
      </c>
      <c r="AX126" s="250" t="s">
        <v>1219</v>
      </c>
      <c r="AY126" s="250"/>
      <c r="AZ126" s="250"/>
    </row>
    <row r="127" spans="1:54" ht="15" hidden="1" customHeight="1" x14ac:dyDescent="0.15">
      <c r="A127" s="670">
        <f t="shared" si="24"/>
        <v>126</v>
      </c>
      <c r="B127" s="202" t="s">
        <v>194</v>
      </c>
      <c r="C127" s="228" t="s">
        <v>194</v>
      </c>
      <c r="D127" s="228" t="s">
        <v>194</v>
      </c>
      <c r="E127" s="228" t="s">
        <v>194</v>
      </c>
      <c r="F127" s="228" t="s">
        <v>637</v>
      </c>
      <c r="G127" s="132" t="s">
        <v>151</v>
      </c>
      <c r="H127" s="228" t="s">
        <v>638</v>
      </c>
      <c r="I127" s="132" t="s">
        <v>160</v>
      </c>
      <c r="J127" s="228" t="s">
        <v>648</v>
      </c>
      <c r="K127" s="228" t="s">
        <v>655</v>
      </c>
      <c r="L127" s="273" t="s">
        <v>1213</v>
      </c>
      <c r="M127" s="228" t="s">
        <v>1020</v>
      </c>
      <c r="N127" s="132" t="s">
        <v>1226</v>
      </c>
      <c r="O127" s="228" t="s">
        <v>1226</v>
      </c>
      <c r="P127" s="228"/>
      <c r="Q127" s="228"/>
      <c r="R127" s="222" t="s">
        <v>522</v>
      </c>
      <c r="S127" s="145" t="s">
        <v>19</v>
      </c>
      <c r="T127" s="145" t="s">
        <v>656</v>
      </c>
      <c r="U127" s="145" t="s">
        <v>657</v>
      </c>
      <c r="V127" s="145" t="s">
        <v>257</v>
      </c>
      <c r="W127" s="145" t="s">
        <v>255</v>
      </c>
      <c r="X127" s="183">
        <v>8500</v>
      </c>
      <c r="Y127" s="183">
        <v>8500</v>
      </c>
      <c r="Z127" s="183">
        <v>8500</v>
      </c>
      <c r="AA127" s="183">
        <v>8500</v>
      </c>
      <c r="AB127" s="183">
        <v>32220</v>
      </c>
      <c r="AC127" s="183">
        <v>8029</v>
      </c>
      <c r="AD127" s="183">
        <v>6070</v>
      </c>
      <c r="AE127" s="183">
        <v>6022.783716661268</v>
      </c>
      <c r="AF127" s="183">
        <v>6596.1447492904445</v>
      </c>
      <c r="AG127" s="183">
        <v>6774.8086967083691</v>
      </c>
      <c r="AH127" s="183"/>
      <c r="AI127" s="183"/>
      <c r="AJ127" s="183"/>
      <c r="AK127" s="183"/>
      <c r="AL127" s="183"/>
      <c r="AM127" s="183"/>
      <c r="AN127" s="183"/>
      <c r="AO127" s="477" t="s">
        <v>1427</v>
      </c>
      <c r="AP127" s="219">
        <v>1.3180000000000001</v>
      </c>
      <c r="AQ127" s="219">
        <f t="shared" ref="AQ127:AQ138" si="42">AJ127/Z127</f>
        <v>0</v>
      </c>
      <c r="AR127" s="219">
        <f t="shared" ref="AR127:AR138" si="43">AM127/AA127</f>
        <v>0</v>
      </c>
      <c r="AS127" s="558" t="str">
        <f t="shared" si="18"/>
        <v>POSITIVA</v>
      </c>
      <c r="AT127" s="138" t="str">
        <f t="shared" si="40"/>
        <v>SOBRESALIENTE</v>
      </c>
      <c r="AU127" s="138" t="str">
        <f t="shared" si="41"/>
        <v>SOBRESALIENTE</v>
      </c>
      <c r="AV127" s="138" t="str">
        <f t="shared" si="38"/>
        <v>CRÍTICO</v>
      </c>
      <c r="AW127" s="138" t="str">
        <f t="shared" si="39"/>
        <v>CRÍTICO</v>
      </c>
      <c r="AX127" s="250" t="s">
        <v>1219</v>
      </c>
      <c r="AY127" s="250"/>
      <c r="AZ127" s="250"/>
    </row>
    <row r="128" spans="1:54" s="469" customFormat="1" ht="14" hidden="1" x14ac:dyDescent="0.15">
      <c r="A128" s="670">
        <f t="shared" si="24"/>
        <v>127</v>
      </c>
      <c r="B128" s="202" t="s">
        <v>194</v>
      </c>
      <c r="C128" s="228" t="s">
        <v>194</v>
      </c>
      <c r="D128" s="228" t="s">
        <v>194</v>
      </c>
      <c r="E128" s="228" t="s">
        <v>194</v>
      </c>
      <c r="F128" s="228" t="s">
        <v>637</v>
      </c>
      <c r="G128" s="132" t="s">
        <v>151</v>
      </c>
      <c r="H128" s="228" t="s">
        <v>638</v>
      </c>
      <c r="I128" s="132" t="s">
        <v>160</v>
      </c>
      <c r="J128" s="228" t="s">
        <v>648</v>
      </c>
      <c r="K128" s="228" t="s">
        <v>655</v>
      </c>
      <c r="L128" s="274" t="s">
        <v>1214</v>
      </c>
      <c r="M128" s="228" t="s">
        <v>659</v>
      </c>
      <c r="N128" s="132" t="s">
        <v>1226</v>
      </c>
      <c r="O128" s="228" t="s">
        <v>1226</v>
      </c>
      <c r="P128" s="228"/>
      <c r="Q128" s="228"/>
      <c r="R128" s="222" t="s">
        <v>522</v>
      </c>
      <c r="S128" s="145" t="s">
        <v>19</v>
      </c>
      <c r="T128" s="133" t="s">
        <v>299</v>
      </c>
      <c r="U128" s="145" t="s">
        <v>660</v>
      </c>
      <c r="V128" s="145" t="s">
        <v>257</v>
      </c>
      <c r="W128" s="145" t="s">
        <v>255</v>
      </c>
      <c r="X128" s="230">
        <v>3</v>
      </c>
      <c r="Y128" s="230">
        <v>3</v>
      </c>
      <c r="Z128" s="230">
        <v>3</v>
      </c>
      <c r="AA128" s="230">
        <v>3</v>
      </c>
      <c r="AB128" s="186">
        <v>1.86</v>
      </c>
      <c r="AC128" s="186">
        <v>4.71</v>
      </c>
      <c r="AD128" s="186">
        <v>5.27</v>
      </c>
      <c r="AE128" s="497">
        <v>2.2907893316056582</v>
      </c>
      <c r="AF128" s="497">
        <v>1.9584910122989594</v>
      </c>
      <c r="AG128" s="497">
        <v>2.1479412121948256</v>
      </c>
      <c r="AH128" s="194"/>
      <c r="AI128" s="194"/>
      <c r="AJ128" s="194"/>
      <c r="AK128" s="186"/>
      <c r="AL128" s="186"/>
      <c r="AM128" s="186"/>
      <c r="AN128" s="186" t="s">
        <v>1456</v>
      </c>
      <c r="AO128" s="477">
        <v>0.63400000000000001</v>
      </c>
      <c r="AP128" s="468">
        <v>3.2749999999999999</v>
      </c>
      <c r="AQ128" s="468">
        <f t="shared" si="42"/>
        <v>0</v>
      </c>
      <c r="AR128" s="468">
        <f t="shared" si="43"/>
        <v>0</v>
      </c>
      <c r="AS128" s="558" t="str">
        <f t="shared" si="18"/>
        <v>POSITIVA</v>
      </c>
      <c r="AT128" s="138" t="str">
        <f t="shared" si="40"/>
        <v>MEDIO</v>
      </c>
      <c r="AU128" s="138" t="str">
        <f t="shared" si="41"/>
        <v>SOBRESALIENTE</v>
      </c>
      <c r="AV128" s="138" t="str">
        <f t="shared" si="38"/>
        <v>CRÍTICO</v>
      </c>
      <c r="AW128" s="138" t="str">
        <f t="shared" si="39"/>
        <v>CRÍTICO</v>
      </c>
      <c r="AX128" s="328" t="s">
        <v>1219</v>
      </c>
      <c r="AY128" s="328" t="s">
        <v>1428</v>
      </c>
      <c r="AZ128" s="328"/>
    </row>
    <row r="129" spans="1:52" ht="15" hidden="1" x14ac:dyDescent="0.15">
      <c r="A129" s="670">
        <f t="shared" si="24"/>
        <v>128</v>
      </c>
      <c r="B129" s="202" t="s">
        <v>194</v>
      </c>
      <c r="C129" s="228" t="s">
        <v>194</v>
      </c>
      <c r="D129" s="228" t="s">
        <v>194</v>
      </c>
      <c r="E129" s="228" t="s">
        <v>194</v>
      </c>
      <c r="F129" s="228" t="s">
        <v>637</v>
      </c>
      <c r="G129" s="132" t="s">
        <v>151</v>
      </c>
      <c r="H129" s="228" t="s">
        <v>638</v>
      </c>
      <c r="I129" s="132" t="s">
        <v>160</v>
      </c>
      <c r="J129" s="228" t="s">
        <v>644</v>
      </c>
      <c r="K129" s="228" t="s">
        <v>655</v>
      </c>
      <c r="L129" s="273" t="s">
        <v>1215</v>
      </c>
      <c r="M129" s="228" t="s">
        <v>661</v>
      </c>
      <c r="N129" s="132" t="s">
        <v>1226</v>
      </c>
      <c r="O129" s="228" t="s">
        <v>1226</v>
      </c>
      <c r="P129" s="228"/>
      <c r="Q129" s="228"/>
      <c r="R129" s="222" t="s">
        <v>522</v>
      </c>
      <c r="S129" s="145" t="s">
        <v>19</v>
      </c>
      <c r="T129" s="133" t="s">
        <v>299</v>
      </c>
      <c r="U129" s="145" t="s">
        <v>662</v>
      </c>
      <c r="V129" s="145" t="s">
        <v>257</v>
      </c>
      <c r="W129" s="145" t="s">
        <v>255</v>
      </c>
      <c r="X129" s="230">
        <v>1</v>
      </c>
      <c r="Y129" s="230">
        <v>1</v>
      </c>
      <c r="Z129" s="230">
        <v>1</v>
      </c>
      <c r="AA129" s="230">
        <v>1</v>
      </c>
      <c r="AB129" s="186">
        <v>0</v>
      </c>
      <c r="AC129" s="186">
        <v>0</v>
      </c>
      <c r="AD129" s="172">
        <v>1</v>
      </c>
      <c r="AE129" s="423">
        <v>1</v>
      </c>
      <c r="AF129" s="423">
        <v>1</v>
      </c>
      <c r="AG129" s="423">
        <v>1</v>
      </c>
      <c r="AH129" s="186"/>
      <c r="AI129" s="186"/>
      <c r="AJ129" s="186"/>
      <c r="AK129" s="186"/>
      <c r="AL129" s="186"/>
      <c r="AM129" s="186"/>
      <c r="AN129" s="186"/>
      <c r="AO129" s="219">
        <f>AD129/X129</f>
        <v>1</v>
      </c>
      <c r="AP129" s="219">
        <f>AG129/Y129</f>
        <v>1</v>
      </c>
      <c r="AQ129" s="219">
        <f t="shared" si="42"/>
        <v>0</v>
      </c>
      <c r="AR129" s="219">
        <f t="shared" si="43"/>
        <v>0</v>
      </c>
      <c r="AS129" s="558" t="str">
        <f t="shared" si="18"/>
        <v/>
      </c>
      <c r="AT129" s="138" t="str">
        <f t="shared" si="40"/>
        <v>SOBRESALIENTE</v>
      </c>
      <c r="AU129" s="138" t="str">
        <f t="shared" si="41"/>
        <v>SOBRESALIENTE</v>
      </c>
      <c r="AV129" s="138" t="str">
        <f t="shared" si="38"/>
        <v>CRÍTICO</v>
      </c>
      <c r="AW129" s="138" t="str">
        <f t="shared" si="39"/>
        <v>CRÍTICO</v>
      </c>
      <c r="AX129" s="250" t="s">
        <v>1219</v>
      </c>
      <c r="AY129" s="250"/>
      <c r="AZ129" s="250"/>
    </row>
    <row r="130" spans="1:52" ht="14" hidden="1" x14ac:dyDescent="0.15">
      <c r="A130" s="670">
        <f t="shared" si="24"/>
        <v>129</v>
      </c>
      <c r="B130" s="202" t="s">
        <v>705</v>
      </c>
      <c r="C130" s="202" t="s">
        <v>289</v>
      </c>
      <c r="D130" s="222" t="s">
        <v>1015</v>
      </c>
      <c r="E130" s="222" t="s">
        <v>1017</v>
      </c>
      <c r="F130" s="228" t="s">
        <v>663</v>
      </c>
      <c r="G130" s="132" t="s">
        <v>151</v>
      </c>
      <c r="H130" s="228" t="s">
        <v>664</v>
      </c>
      <c r="I130" s="132" t="s">
        <v>665</v>
      </c>
      <c r="J130" s="228" t="s">
        <v>666</v>
      </c>
      <c r="K130" s="228" t="s">
        <v>667</v>
      </c>
      <c r="L130" s="228" t="s">
        <v>668</v>
      </c>
      <c r="M130" s="228" t="s">
        <v>669</v>
      </c>
      <c r="N130" s="132" t="s">
        <v>1226</v>
      </c>
      <c r="O130" s="228" t="s">
        <v>1226</v>
      </c>
      <c r="P130" s="228"/>
      <c r="Q130" s="228"/>
      <c r="R130" s="228" t="s">
        <v>670</v>
      </c>
      <c r="S130" s="145" t="s">
        <v>16</v>
      </c>
      <c r="T130" s="145" t="s">
        <v>17</v>
      </c>
      <c r="U130" s="145" t="s">
        <v>1287</v>
      </c>
      <c r="V130" s="145" t="s">
        <v>18</v>
      </c>
      <c r="W130" s="145" t="s">
        <v>255</v>
      </c>
      <c r="X130" s="231">
        <v>1</v>
      </c>
      <c r="Y130" s="231">
        <v>1</v>
      </c>
      <c r="Z130" s="231">
        <v>1</v>
      </c>
      <c r="AA130" s="231">
        <v>1</v>
      </c>
      <c r="AB130" s="231" t="s">
        <v>1091</v>
      </c>
      <c r="AC130" s="231">
        <v>1</v>
      </c>
      <c r="AD130" s="231">
        <v>1</v>
      </c>
      <c r="AE130" s="420">
        <v>1.0053963927989173</v>
      </c>
      <c r="AF130" s="420">
        <v>1.0170017303590071</v>
      </c>
      <c r="AG130" s="420">
        <v>1</v>
      </c>
      <c r="AH130" s="171"/>
      <c r="AI130" s="173"/>
      <c r="AJ130" s="173"/>
      <c r="AK130" s="172"/>
      <c r="AL130" s="173"/>
      <c r="AM130" s="171"/>
      <c r="AN130" s="171"/>
      <c r="AO130" s="219">
        <v>1</v>
      </c>
      <c r="AP130" s="477">
        <v>1.0069999999999999</v>
      </c>
      <c r="AQ130" s="219">
        <f t="shared" si="42"/>
        <v>0</v>
      </c>
      <c r="AR130" s="219">
        <f t="shared" si="43"/>
        <v>0</v>
      </c>
      <c r="AS130" s="558" t="str">
        <f t="shared" si="18"/>
        <v>POSITIVA</v>
      </c>
      <c r="AT130" s="138" t="str">
        <f t="shared" si="40"/>
        <v>SOBRESALIENTE</v>
      </c>
      <c r="AU130" s="138" t="str">
        <f t="shared" si="41"/>
        <v>SOBRESALIENTE</v>
      </c>
      <c r="AV130" s="138" t="str">
        <f t="shared" si="38"/>
        <v>CRÍTICO</v>
      </c>
      <c r="AW130" s="138" t="str">
        <f t="shared" si="39"/>
        <v>CRÍTICO</v>
      </c>
      <c r="AX130" s="250" t="s">
        <v>1219</v>
      </c>
      <c r="AY130" s="250"/>
      <c r="AZ130" s="250"/>
    </row>
    <row r="131" spans="1:52" ht="14" hidden="1" x14ac:dyDescent="0.15">
      <c r="A131" s="670">
        <f t="shared" si="24"/>
        <v>130</v>
      </c>
      <c r="B131" s="202" t="s">
        <v>705</v>
      </c>
      <c r="C131" s="202" t="s">
        <v>289</v>
      </c>
      <c r="D131" s="222" t="s">
        <v>1015</v>
      </c>
      <c r="E131" s="222" t="s">
        <v>1017</v>
      </c>
      <c r="F131" s="228" t="s">
        <v>663</v>
      </c>
      <c r="G131" s="132" t="s">
        <v>151</v>
      </c>
      <c r="H131" s="228" t="s">
        <v>664</v>
      </c>
      <c r="I131" s="132" t="s">
        <v>665</v>
      </c>
      <c r="J131" s="228" t="s">
        <v>671</v>
      </c>
      <c r="K131" s="228" t="s">
        <v>667</v>
      </c>
      <c r="L131" s="228" t="s">
        <v>672</v>
      </c>
      <c r="M131" s="228" t="s">
        <v>673</v>
      </c>
      <c r="N131" s="132" t="s">
        <v>1226</v>
      </c>
      <c r="O131" s="228" t="s">
        <v>1226</v>
      </c>
      <c r="P131" s="228"/>
      <c r="Q131" s="228"/>
      <c r="R131" s="228" t="s">
        <v>670</v>
      </c>
      <c r="S131" s="145" t="s">
        <v>16</v>
      </c>
      <c r="T131" s="145" t="s">
        <v>17</v>
      </c>
      <c r="U131" s="145" t="s">
        <v>674</v>
      </c>
      <c r="V131" s="145" t="s">
        <v>18</v>
      </c>
      <c r="W131" s="145" t="s">
        <v>255</v>
      </c>
      <c r="X131" s="231">
        <v>1</v>
      </c>
      <c r="Y131" s="231">
        <v>1</v>
      </c>
      <c r="Z131" s="231">
        <v>1</v>
      </c>
      <c r="AA131" s="231">
        <v>1</v>
      </c>
      <c r="AB131" s="231" t="s">
        <v>1092</v>
      </c>
      <c r="AC131" s="231" t="s">
        <v>1093</v>
      </c>
      <c r="AD131" s="231" t="s">
        <v>1094</v>
      </c>
      <c r="AE131" s="420">
        <v>0.98917698946903199</v>
      </c>
      <c r="AF131" s="420">
        <v>1.1551433586995148</v>
      </c>
      <c r="AG131" s="420">
        <v>1.0077634066067778</v>
      </c>
      <c r="AH131" s="171"/>
      <c r="AI131" s="171"/>
      <c r="AJ131" s="173"/>
      <c r="AK131" s="173"/>
      <c r="AL131" s="172"/>
      <c r="AM131" s="172"/>
      <c r="AN131" s="172"/>
      <c r="AO131" s="477">
        <v>1.0009999999999999</v>
      </c>
      <c r="AP131" s="219">
        <v>1.008</v>
      </c>
      <c r="AQ131" s="219">
        <f t="shared" si="42"/>
        <v>0</v>
      </c>
      <c r="AR131" s="219">
        <f t="shared" si="43"/>
        <v>0</v>
      </c>
      <c r="AS131" s="558" t="str">
        <f t="shared" si="18"/>
        <v>POSITIVA</v>
      </c>
      <c r="AT131" s="138" t="str">
        <f t="shared" si="40"/>
        <v>SOBRESALIENTE</v>
      </c>
      <c r="AU131" s="138" t="str">
        <f t="shared" si="41"/>
        <v>SOBRESALIENTE</v>
      </c>
      <c r="AV131" s="138" t="str">
        <f t="shared" si="38"/>
        <v>CRÍTICO</v>
      </c>
      <c r="AW131" s="138" t="str">
        <f t="shared" si="39"/>
        <v>CRÍTICO</v>
      </c>
      <c r="AX131" s="250" t="s">
        <v>1219</v>
      </c>
      <c r="AY131" s="250"/>
      <c r="AZ131" s="250"/>
    </row>
    <row r="132" spans="1:52" ht="14" hidden="1" x14ac:dyDescent="0.15">
      <c r="A132" s="670">
        <f t="shared" si="24"/>
        <v>131</v>
      </c>
      <c r="B132" s="202" t="s">
        <v>705</v>
      </c>
      <c r="C132" s="202" t="s">
        <v>289</v>
      </c>
      <c r="D132" s="222" t="s">
        <v>1015</v>
      </c>
      <c r="E132" s="222" t="s">
        <v>1017</v>
      </c>
      <c r="F132" s="228" t="s">
        <v>663</v>
      </c>
      <c r="G132" s="132" t="s">
        <v>151</v>
      </c>
      <c r="H132" s="228" t="s">
        <v>664</v>
      </c>
      <c r="I132" s="132" t="s">
        <v>665</v>
      </c>
      <c r="J132" s="228" t="s">
        <v>675</v>
      </c>
      <c r="K132" s="228" t="s">
        <v>676</v>
      </c>
      <c r="L132" s="228" t="s">
        <v>677</v>
      </c>
      <c r="M132" s="228" t="s">
        <v>678</v>
      </c>
      <c r="N132" s="132" t="s">
        <v>1226</v>
      </c>
      <c r="O132" s="228" t="s">
        <v>1226</v>
      </c>
      <c r="P132" s="228"/>
      <c r="Q132" s="228"/>
      <c r="R132" s="228" t="s">
        <v>670</v>
      </c>
      <c r="S132" s="145" t="s">
        <v>16</v>
      </c>
      <c r="T132" s="145" t="s">
        <v>253</v>
      </c>
      <c r="U132" s="145" t="s">
        <v>679</v>
      </c>
      <c r="V132" s="145" t="s">
        <v>257</v>
      </c>
      <c r="W132" s="145" t="s">
        <v>255</v>
      </c>
      <c r="X132" s="232">
        <v>3</v>
      </c>
      <c r="Y132" s="232">
        <v>3</v>
      </c>
      <c r="Z132" s="232">
        <v>3</v>
      </c>
      <c r="AA132" s="232">
        <v>3</v>
      </c>
      <c r="AB132" s="479" t="s">
        <v>1429</v>
      </c>
      <c r="AC132" s="478" t="s">
        <v>1430</v>
      </c>
      <c r="AD132" s="478" t="s">
        <v>1431</v>
      </c>
      <c r="AE132" s="27" t="s">
        <v>1432</v>
      </c>
      <c r="AF132" s="27" t="s">
        <v>1433</v>
      </c>
      <c r="AG132" s="27" t="s">
        <v>1434</v>
      </c>
      <c r="AH132" s="185"/>
      <c r="AI132" s="185"/>
      <c r="AJ132" s="185"/>
      <c r="AK132" s="186"/>
      <c r="AL132" s="186"/>
      <c r="AM132" s="186"/>
      <c r="AN132" s="186"/>
      <c r="AO132" s="219">
        <v>1</v>
      </c>
      <c r="AP132" s="219">
        <v>1</v>
      </c>
      <c r="AQ132" s="219">
        <f t="shared" si="42"/>
        <v>0</v>
      </c>
      <c r="AR132" s="219">
        <f t="shared" si="43"/>
        <v>0</v>
      </c>
      <c r="AS132" s="558" t="str">
        <f t="shared" si="18"/>
        <v/>
      </c>
      <c r="AT132" s="138" t="str">
        <f t="shared" si="40"/>
        <v>SOBRESALIENTE</v>
      </c>
      <c r="AU132" s="138" t="str">
        <f t="shared" si="41"/>
        <v>SOBRESALIENTE</v>
      </c>
      <c r="AV132" s="138" t="str">
        <f t="shared" si="38"/>
        <v>CRÍTICO</v>
      </c>
      <c r="AW132" s="138" t="str">
        <f t="shared" si="39"/>
        <v>CRÍTICO</v>
      </c>
      <c r="AX132" s="250" t="s">
        <v>1219</v>
      </c>
      <c r="AY132" s="250"/>
      <c r="AZ132" s="250"/>
    </row>
    <row r="133" spans="1:52" ht="14" hidden="1" x14ac:dyDescent="0.15">
      <c r="A133" s="670">
        <f t="shared" si="24"/>
        <v>132</v>
      </c>
      <c r="B133" s="202" t="s">
        <v>705</v>
      </c>
      <c r="C133" s="202" t="s">
        <v>289</v>
      </c>
      <c r="D133" s="222" t="s">
        <v>1015</v>
      </c>
      <c r="E133" s="222" t="s">
        <v>1017</v>
      </c>
      <c r="F133" s="228" t="s">
        <v>663</v>
      </c>
      <c r="G133" s="132" t="s">
        <v>151</v>
      </c>
      <c r="H133" s="228" t="s">
        <v>664</v>
      </c>
      <c r="I133" s="132" t="s">
        <v>665</v>
      </c>
      <c r="J133" s="228" t="s">
        <v>675</v>
      </c>
      <c r="K133" s="228" t="s">
        <v>680</v>
      </c>
      <c r="L133" s="228" t="s">
        <v>681</v>
      </c>
      <c r="M133" s="228" t="s">
        <v>682</v>
      </c>
      <c r="N133" s="132" t="s">
        <v>1226</v>
      </c>
      <c r="O133" s="228" t="s">
        <v>1226</v>
      </c>
      <c r="P133" s="228"/>
      <c r="Q133" s="228"/>
      <c r="R133" s="228" t="s">
        <v>670</v>
      </c>
      <c r="S133" s="145" t="s">
        <v>16</v>
      </c>
      <c r="T133" s="145" t="s">
        <v>17</v>
      </c>
      <c r="U133" s="145" t="s">
        <v>683</v>
      </c>
      <c r="V133" s="145" t="s">
        <v>18</v>
      </c>
      <c r="W133" s="145" t="s">
        <v>255</v>
      </c>
      <c r="X133" s="231">
        <v>1</v>
      </c>
      <c r="Y133" s="231">
        <v>1</v>
      </c>
      <c r="Z133" s="231">
        <v>1</v>
      </c>
      <c r="AA133" s="231">
        <v>1</v>
      </c>
      <c r="AB133" s="231">
        <v>1</v>
      </c>
      <c r="AC133" s="231">
        <v>1</v>
      </c>
      <c r="AD133" s="231">
        <v>1</v>
      </c>
      <c r="AE133" s="422">
        <v>1</v>
      </c>
      <c r="AF133" s="422">
        <v>1</v>
      </c>
      <c r="AG133" s="422">
        <v>1</v>
      </c>
      <c r="AH133" s="172"/>
      <c r="AI133" s="172"/>
      <c r="AJ133" s="172"/>
      <c r="AK133" s="172"/>
      <c r="AL133" s="172"/>
      <c r="AM133" s="172"/>
      <c r="AN133" s="172"/>
      <c r="AO133" s="219">
        <f>AD133/X133</f>
        <v>1</v>
      </c>
      <c r="AP133" s="219">
        <f>AG133/Y133</f>
        <v>1</v>
      </c>
      <c r="AQ133" s="219">
        <f t="shared" si="42"/>
        <v>0</v>
      </c>
      <c r="AR133" s="219">
        <f t="shared" si="43"/>
        <v>0</v>
      </c>
      <c r="AS133" s="558" t="str">
        <f t="shared" ref="AS133:AS196" si="44">IF(AP133&gt;100%,"POSITIVA","")</f>
        <v/>
      </c>
      <c r="AT133" s="138" t="str">
        <f t="shared" si="40"/>
        <v>SOBRESALIENTE</v>
      </c>
      <c r="AU133" s="138" t="str">
        <f t="shared" si="41"/>
        <v>SOBRESALIENTE</v>
      </c>
      <c r="AV133" s="138" t="str">
        <f t="shared" si="38"/>
        <v>CRÍTICO</v>
      </c>
      <c r="AW133" s="138" t="str">
        <f t="shared" si="39"/>
        <v>CRÍTICO</v>
      </c>
      <c r="AX133" s="250" t="s">
        <v>1219</v>
      </c>
      <c r="AY133" s="250"/>
      <c r="AZ133" s="250"/>
    </row>
    <row r="134" spans="1:52" ht="15" hidden="1" customHeight="1" x14ac:dyDescent="0.15">
      <c r="A134" s="670">
        <f t="shared" si="24"/>
        <v>133</v>
      </c>
      <c r="B134" s="202" t="s">
        <v>705</v>
      </c>
      <c r="C134" s="202" t="s">
        <v>289</v>
      </c>
      <c r="D134" s="222" t="s">
        <v>1015</v>
      </c>
      <c r="E134" s="222" t="s">
        <v>1017</v>
      </c>
      <c r="F134" s="228" t="s">
        <v>663</v>
      </c>
      <c r="G134" s="132" t="s">
        <v>151</v>
      </c>
      <c r="H134" s="228" t="s">
        <v>664</v>
      </c>
      <c r="I134" s="132" t="s">
        <v>665</v>
      </c>
      <c r="J134" s="228" t="s">
        <v>684</v>
      </c>
      <c r="K134" s="228" t="s">
        <v>685</v>
      </c>
      <c r="L134" s="228" t="s">
        <v>686</v>
      </c>
      <c r="M134" s="228" t="s">
        <v>687</v>
      </c>
      <c r="N134" s="132" t="s">
        <v>1226</v>
      </c>
      <c r="O134" s="228" t="s">
        <v>1226</v>
      </c>
      <c r="P134" s="228"/>
      <c r="Q134" s="228"/>
      <c r="R134" s="228" t="s">
        <v>670</v>
      </c>
      <c r="S134" s="145" t="s">
        <v>19</v>
      </c>
      <c r="T134" s="145" t="s">
        <v>17</v>
      </c>
      <c r="U134" s="145" t="s">
        <v>688</v>
      </c>
      <c r="V134" s="145" t="s">
        <v>18</v>
      </c>
      <c r="W134" s="145" t="s">
        <v>255</v>
      </c>
      <c r="X134" s="231">
        <v>1</v>
      </c>
      <c r="Y134" s="231">
        <v>1</v>
      </c>
      <c r="Z134" s="231">
        <v>1</v>
      </c>
      <c r="AA134" s="231">
        <v>1</v>
      </c>
      <c r="AB134" s="231">
        <v>0.81</v>
      </c>
      <c r="AC134" s="231">
        <v>0.78</v>
      </c>
      <c r="AD134" s="231">
        <v>0.87</v>
      </c>
      <c r="AE134" s="420">
        <v>1.0651497736292972</v>
      </c>
      <c r="AF134" s="420">
        <v>1.2024608421410752</v>
      </c>
      <c r="AG134" s="422">
        <v>1.5206238093476045</v>
      </c>
      <c r="AH134" s="172"/>
      <c r="AI134" s="173"/>
      <c r="AJ134" s="172"/>
      <c r="AK134" s="172"/>
      <c r="AL134" s="172"/>
      <c r="AM134" s="172"/>
      <c r="AN134" s="172"/>
      <c r="AO134" s="219">
        <v>0.82</v>
      </c>
      <c r="AP134" s="219">
        <v>1.26</v>
      </c>
      <c r="AQ134" s="219">
        <f t="shared" si="42"/>
        <v>0</v>
      </c>
      <c r="AR134" s="219">
        <f t="shared" si="43"/>
        <v>0</v>
      </c>
      <c r="AS134" s="558" t="str">
        <f t="shared" si="44"/>
        <v>POSITIVA</v>
      </c>
      <c r="AT134" s="138" t="str">
        <f t="shared" si="40"/>
        <v>SOBRESALIENTE</v>
      </c>
      <c r="AU134" s="138" t="str">
        <f t="shared" si="41"/>
        <v>SOBRESALIENTE</v>
      </c>
      <c r="AV134" s="138" t="str">
        <f t="shared" si="38"/>
        <v>CRÍTICO</v>
      </c>
      <c r="AW134" s="138" t="str">
        <f t="shared" si="39"/>
        <v>CRÍTICO</v>
      </c>
      <c r="AX134" s="250" t="s">
        <v>1219</v>
      </c>
      <c r="AY134" s="250"/>
      <c r="AZ134" s="250"/>
    </row>
    <row r="135" spans="1:52" ht="15" hidden="1" customHeight="1" x14ac:dyDescent="0.15">
      <c r="A135" s="670">
        <f t="shared" si="24"/>
        <v>134</v>
      </c>
      <c r="B135" s="202" t="s">
        <v>705</v>
      </c>
      <c r="C135" s="202" t="s">
        <v>289</v>
      </c>
      <c r="D135" s="222" t="s">
        <v>1015</v>
      </c>
      <c r="E135" s="222" t="s">
        <v>1017</v>
      </c>
      <c r="F135" s="228" t="s">
        <v>663</v>
      </c>
      <c r="G135" s="132" t="s">
        <v>151</v>
      </c>
      <c r="H135" s="228" t="s">
        <v>664</v>
      </c>
      <c r="I135" s="132" t="s">
        <v>665</v>
      </c>
      <c r="J135" s="228" t="s">
        <v>684</v>
      </c>
      <c r="K135" s="228" t="s">
        <v>689</v>
      </c>
      <c r="L135" s="228" t="s">
        <v>690</v>
      </c>
      <c r="M135" s="228" t="s">
        <v>691</v>
      </c>
      <c r="N135" s="132" t="s">
        <v>1226</v>
      </c>
      <c r="O135" s="228" t="s">
        <v>1226</v>
      </c>
      <c r="P135" s="228"/>
      <c r="Q135" s="228"/>
      <c r="R135" s="228" t="s">
        <v>670</v>
      </c>
      <c r="S135" s="145" t="s">
        <v>19</v>
      </c>
      <c r="T135" s="145" t="s">
        <v>17</v>
      </c>
      <c r="U135" s="145" t="s">
        <v>692</v>
      </c>
      <c r="V135" s="145" t="s">
        <v>18</v>
      </c>
      <c r="W135" s="145" t="s">
        <v>255</v>
      </c>
      <c r="X135" s="231">
        <v>0.98</v>
      </c>
      <c r="Y135" s="231">
        <v>0.98</v>
      </c>
      <c r="Z135" s="231">
        <v>0.98</v>
      </c>
      <c r="AA135" s="231">
        <v>0.98</v>
      </c>
      <c r="AB135" s="231">
        <v>1</v>
      </c>
      <c r="AC135" s="231">
        <v>0.98</v>
      </c>
      <c r="AD135" s="231">
        <v>0.98</v>
      </c>
      <c r="AE135" s="420">
        <v>0.97484276729559749</v>
      </c>
      <c r="AF135" s="422">
        <v>0.97983870967741937</v>
      </c>
      <c r="AG135" s="422">
        <v>0.99459459459459465</v>
      </c>
      <c r="AH135" s="172"/>
      <c r="AI135" s="172"/>
      <c r="AJ135" s="172"/>
      <c r="AK135" s="172"/>
      <c r="AL135" s="172"/>
      <c r="AM135" s="172"/>
      <c r="AN135" s="172"/>
      <c r="AO135" s="477">
        <v>1.01</v>
      </c>
      <c r="AP135" s="477" t="s">
        <v>1426</v>
      </c>
      <c r="AQ135" s="219">
        <f t="shared" si="42"/>
        <v>0</v>
      </c>
      <c r="AR135" s="219">
        <f t="shared" si="43"/>
        <v>0</v>
      </c>
      <c r="AS135" s="558" t="str">
        <f t="shared" si="44"/>
        <v>POSITIVA</v>
      </c>
      <c r="AT135" s="138" t="str">
        <f t="shared" si="40"/>
        <v>SOBRESALIENTE</v>
      </c>
      <c r="AU135" s="138" t="str">
        <f t="shared" si="41"/>
        <v>SOBRESALIENTE</v>
      </c>
      <c r="AV135" s="138" t="str">
        <f t="shared" si="38"/>
        <v>CRÍTICO</v>
      </c>
      <c r="AW135" s="138" t="str">
        <f t="shared" si="39"/>
        <v>CRÍTICO</v>
      </c>
      <c r="AX135" s="250" t="s">
        <v>1219</v>
      </c>
      <c r="AY135" s="250"/>
      <c r="AZ135" s="250"/>
    </row>
    <row r="136" spans="1:52" ht="14" hidden="1" x14ac:dyDescent="0.15">
      <c r="A136" s="670">
        <f t="shared" si="24"/>
        <v>135</v>
      </c>
      <c r="B136" s="202" t="s">
        <v>705</v>
      </c>
      <c r="C136" s="202" t="s">
        <v>289</v>
      </c>
      <c r="D136" s="222" t="s">
        <v>1015</v>
      </c>
      <c r="E136" s="222" t="s">
        <v>1017</v>
      </c>
      <c r="F136" s="228" t="s">
        <v>663</v>
      </c>
      <c r="G136" s="132" t="s">
        <v>151</v>
      </c>
      <c r="H136" s="228" t="s">
        <v>664</v>
      </c>
      <c r="I136" s="132" t="s">
        <v>665</v>
      </c>
      <c r="J136" s="228" t="s">
        <v>684</v>
      </c>
      <c r="K136" s="228" t="s">
        <v>685</v>
      </c>
      <c r="L136" s="228" t="s">
        <v>693</v>
      </c>
      <c r="M136" s="228" t="s">
        <v>694</v>
      </c>
      <c r="N136" s="132" t="s">
        <v>1226</v>
      </c>
      <c r="O136" s="228" t="s">
        <v>1226</v>
      </c>
      <c r="P136" s="228"/>
      <c r="Q136" s="228"/>
      <c r="R136" s="228" t="s">
        <v>670</v>
      </c>
      <c r="S136" s="145" t="s">
        <v>19</v>
      </c>
      <c r="T136" s="145" t="s">
        <v>17</v>
      </c>
      <c r="U136" s="145" t="s">
        <v>695</v>
      </c>
      <c r="V136" s="145" t="s">
        <v>18</v>
      </c>
      <c r="W136" s="145" t="s">
        <v>255</v>
      </c>
      <c r="X136" s="231">
        <v>1</v>
      </c>
      <c r="Y136" s="231">
        <v>1</v>
      </c>
      <c r="Z136" s="231"/>
      <c r="AA136" s="231"/>
      <c r="AB136" s="231">
        <v>1.04</v>
      </c>
      <c r="AC136" s="231">
        <v>1.04</v>
      </c>
      <c r="AD136" s="231">
        <v>1.04</v>
      </c>
      <c r="AE136" s="420">
        <v>1.0494117647058823</v>
      </c>
      <c r="AF136" s="420">
        <v>1.0376470588235294</v>
      </c>
      <c r="AG136" s="422">
        <v>1.0188235294117647</v>
      </c>
      <c r="AH136" s="195"/>
      <c r="AI136" s="195"/>
      <c r="AJ136" s="172"/>
      <c r="AK136" s="172"/>
      <c r="AL136" s="172"/>
      <c r="AM136" s="172"/>
      <c r="AN136" s="172"/>
      <c r="AO136" s="219">
        <v>1.04</v>
      </c>
      <c r="AP136" s="219">
        <v>1.04</v>
      </c>
      <c r="AQ136" s="219" t="e">
        <f t="shared" si="42"/>
        <v>#DIV/0!</v>
      </c>
      <c r="AR136" s="219" t="e">
        <f t="shared" si="43"/>
        <v>#DIV/0!</v>
      </c>
      <c r="AS136" s="558" t="str">
        <f t="shared" si="44"/>
        <v>POSITIVA</v>
      </c>
      <c r="AT136" s="138" t="str">
        <f t="shared" si="40"/>
        <v>SOBRESALIENTE</v>
      </c>
      <c r="AU136" s="138" t="str">
        <f t="shared" si="41"/>
        <v>SOBRESALIENTE</v>
      </c>
      <c r="AV136" s="138" t="e">
        <f t="shared" si="38"/>
        <v>#DIV/0!</v>
      </c>
      <c r="AW136" s="138" t="e">
        <f t="shared" si="39"/>
        <v>#DIV/0!</v>
      </c>
      <c r="AX136" s="250" t="s">
        <v>1219</v>
      </c>
      <c r="AY136" s="250"/>
      <c r="AZ136" s="250"/>
    </row>
    <row r="137" spans="1:52" ht="14" hidden="1" x14ac:dyDescent="0.15">
      <c r="A137" s="670">
        <f t="shared" si="24"/>
        <v>136</v>
      </c>
      <c r="B137" s="202" t="s">
        <v>705</v>
      </c>
      <c r="C137" s="202" t="s">
        <v>289</v>
      </c>
      <c r="D137" s="222" t="s">
        <v>1015</v>
      </c>
      <c r="E137" s="222" t="s">
        <v>1017</v>
      </c>
      <c r="F137" s="228" t="s">
        <v>663</v>
      </c>
      <c r="G137" s="132" t="s">
        <v>151</v>
      </c>
      <c r="H137" s="228" t="s">
        <v>664</v>
      </c>
      <c r="I137" s="132" t="s">
        <v>665</v>
      </c>
      <c r="J137" s="228" t="s">
        <v>696</v>
      </c>
      <c r="K137" s="228" t="s">
        <v>697</v>
      </c>
      <c r="L137" s="228" t="s">
        <v>698</v>
      </c>
      <c r="M137" s="228" t="s">
        <v>699</v>
      </c>
      <c r="N137" s="132" t="s">
        <v>1226</v>
      </c>
      <c r="O137" s="228" t="s">
        <v>1226</v>
      </c>
      <c r="P137" s="228"/>
      <c r="Q137" s="228"/>
      <c r="R137" s="228" t="s">
        <v>670</v>
      </c>
      <c r="S137" s="145" t="s">
        <v>16</v>
      </c>
      <c r="T137" s="145" t="s">
        <v>17</v>
      </c>
      <c r="U137" s="145" t="s">
        <v>700</v>
      </c>
      <c r="V137" s="145" t="s">
        <v>18</v>
      </c>
      <c r="W137" s="145" t="s">
        <v>255</v>
      </c>
      <c r="X137" s="231">
        <v>0.97</v>
      </c>
      <c r="Y137" s="231">
        <v>0.97</v>
      </c>
      <c r="Z137" s="231">
        <v>0.97</v>
      </c>
      <c r="AA137" s="231">
        <v>0.97</v>
      </c>
      <c r="AB137" s="231">
        <v>0.98</v>
      </c>
      <c r="AC137" s="231" t="s">
        <v>1095</v>
      </c>
      <c r="AD137" s="231" t="s">
        <v>1096</v>
      </c>
      <c r="AE137" s="421">
        <v>0.97389864016456951</v>
      </c>
      <c r="AF137" s="421">
        <v>0.98723002551920169</v>
      </c>
      <c r="AG137" s="421">
        <v>0.97541394882087307</v>
      </c>
      <c r="AH137" s="172"/>
      <c r="AI137" s="172"/>
      <c r="AJ137" s="172"/>
      <c r="AK137" s="172"/>
      <c r="AL137" s="172"/>
      <c r="AM137" s="186"/>
      <c r="AN137" s="186"/>
      <c r="AO137" s="477" t="s">
        <v>1435</v>
      </c>
      <c r="AP137" s="477" t="s">
        <v>1436</v>
      </c>
      <c r="AQ137" s="219">
        <f t="shared" si="42"/>
        <v>0</v>
      </c>
      <c r="AR137" s="219">
        <f t="shared" si="43"/>
        <v>0</v>
      </c>
      <c r="AS137" s="558" t="str">
        <f t="shared" si="44"/>
        <v>POSITIVA</v>
      </c>
      <c r="AT137" s="138" t="str">
        <f t="shared" si="40"/>
        <v>SOBRESALIENTE</v>
      </c>
      <c r="AU137" s="138" t="str">
        <f t="shared" si="41"/>
        <v>SOBRESALIENTE</v>
      </c>
      <c r="AV137" s="138" t="str">
        <f t="shared" si="38"/>
        <v>CRÍTICO</v>
      </c>
      <c r="AW137" s="138" t="str">
        <f t="shared" si="39"/>
        <v>CRÍTICO</v>
      </c>
      <c r="AX137" s="250" t="s">
        <v>1219</v>
      </c>
      <c r="AY137" s="250"/>
      <c r="AZ137" s="250"/>
    </row>
    <row r="138" spans="1:52" ht="14" hidden="1" x14ac:dyDescent="0.15">
      <c r="A138" s="670">
        <f t="shared" si="24"/>
        <v>137</v>
      </c>
      <c r="B138" s="202" t="s">
        <v>705</v>
      </c>
      <c r="C138" s="202" t="s">
        <v>289</v>
      </c>
      <c r="D138" s="222" t="s">
        <v>1015</v>
      </c>
      <c r="E138" s="222" t="s">
        <v>1017</v>
      </c>
      <c r="F138" s="228" t="s">
        <v>663</v>
      </c>
      <c r="G138" s="132" t="s">
        <v>151</v>
      </c>
      <c r="H138" s="228" t="s">
        <v>664</v>
      </c>
      <c r="I138" s="132" t="s">
        <v>665</v>
      </c>
      <c r="J138" s="228" t="s">
        <v>696</v>
      </c>
      <c r="K138" s="228" t="s">
        <v>697</v>
      </c>
      <c r="L138" s="228" t="s">
        <v>702</v>
      </c>
      <c r="M138" s="228" t="s">
        <v>703</v>
      </c>
      <c r="N138" s="132" t="s">
        <v>1226</v>
      </c>
      <c r="O138" s="228" t="s">
        <v>1226</v>
      </c>
      <c r="P138" s="228"/>
      <c r="Q138" s="228"/>
      <c r="R138" s="228" t="s">
        <v>670</v>
      </c>
      <c r="S138" s="145" t="s">
        <v>16</v>
      </c>
      <c r="T138" s="145" t="s">
        <v>17</v>
      </c>
      <c r="U138" s="145" t="s">
        <v>704</v>
      </c>
      <c r="V138" s="145" t="s">
        <v>18</v>
      </c>
      <c r="W138" s="145" t="s">
        <v>255</v>
      </c>
      <c r="X138" s="231">
        <v>0.05</v>
      </c>
      <c r="Y138" s="231">
        <v>0.05</v>
      </c>
      <c r="Z138" s="231">
        <v>0.05</v>
      </c>
      <c r="AA138" s="231">
        <v>0.05</v>
      </c>
      <c r="AB138" s="231" t="s">
        <v>1097</v>
      </c>
      <c r="AC138" s="231">
        <v>0</v>
      </c>
      <c r="AD138" s="231" t="s">
        <v>1098</v>
      </c>
      <c r="AE138" s="420">
        <v>9.45945945945946E-2</v>
      </c>
      <c r="AF138" s="420">
        <v>0.22388059701492538</v>
      </c>
      <c r="AG138" s="420">
        <v>0.16058394160583941</v>
      </c>
      <c r="AH138" s="171"/>
      <c r="AI138" s="172"/>
      <c r="AJ138" s="171"/>
      <c r="AK138" s="172"/>
      <c r="AL138" s="173"/>
      <c r="AM138" s="171"/>
      <c r="AN138" s="171"/>
      <c r="AO138" s="477" t="s">
        <v>1437</v>
      </c>
      <c r="AP138" s="477" t="s">
        <v>1438</v>
      </c>
      <c r="AQ138" s="219">
        <f t="shared" si="42"/>
        <v>0</v>
      </c>
      <c r="AR138" s="219">
        <f t="shared" si="43"/>
        <v>0</v>
      </c>
      <c r="AS138" s="558" t="str">
        <f t="shared" si="44"/>
        <v>POSITIVA</v>
      </c>
      <c r="AT138" s="138" t="str">
        <f t="shared" si="40"/>
        <v>SOBRESALIENTE</v>
      </c>
      <c r="AU138" s="138" t="str">
        <f t="shared" si="41"/>
        <v>SOBRESALIENTE</v>
      </c>
      <c r="AV138" s="138" t="str">
        <f t="shared" si="38"/>
        <v>CRÍTICO</v>
      </c>
      <c r="AW138" s="138" t="str">
        <f t="shared" si="39"/>
        <v>CRÍTICO</v>
      </c>
      <c r="AX138" s="250" t="s">
        <v>1219</v>
      </c>
      <c r="AY138" s="250"/>
      <c r="AZ138" s="250"/>
    </row>
    <row r="139" spans="1:52" ht="14" hidden="1" x14ac:dyDescent="0.15">
      <c r="A139" s="670">
        <f t="shared" ref="A139:A202" si="45">A138+1</f>
        <v>138</v>
      </c>
      <c r="B139" s="202" t="s">
        <v>705</v>
      </c>
      <c r="C139" s="202" t="s">
        <v>289</v>
      </c>
      <c r="D139" s="222" t="s">
        <v>1015</v>
      </c>
      <c r="E139" s="222" t="s">
        <v>1017</v>
      </c>
      <c r="F139" s="228" t="s">
        <v>706</v>
      </c>
      <c r="G139" s="132" t="s">
        <v>151</v>
      </c>
      <c r="H139" s="274" t="s">
        <v>757</v>
      </c>
      <c r="I139" s="132" t="s">
        <v>1024</v>
      </c>
      <c r="J139" s="228" t="s">
        <v>707</v>
      </c>
      <c r="K139" s="228" t="s">
        <v>708</v>
      </c>
      <c r="L139" s="228" t="s">
        <v>709</v>
      </c>
      <c r="M139" s="228" t="s">
        <v>710</v>
      </c>
      <c r="N139" s="132" t="s">
        <v>1226</v>
      </c>
      <c r="O139" s="228" t="s">
        <v>1226</v>
      </c>
      <c r="P139" s="228"/>
      <c r="Q139" s="228"/>
      <c r="R139" s="222" t="s">
        <v>522</v>
      </c>
      <c r="S139" s="145" t="s">
        <v>16</v>
      </c>
      <c r="T139" s="125" t="s">
        <v>17</v>
      </c>
      <c r="U139" s="125" t="s">
        <v>711</v>
      </c>
      <c r="V139" s="125" t="s">
        <v>18</v>
      </c>
      <c r="W139" s="125" t="s">
        <v>20</v>
      </c>
      <c r="X139" s="70">
        <v>0.2</v>
      </c>
      <c r="Y139" s="231">
        <v>0.4</v>
      </c>
      <c r="Z139" s="231">
        <v>0.6</v>
      </c>
      <c r="AA139" s="231">
        <v>0.8</v>
      </c>
      <c r="AB139" s="682">
        <f>8071/12966</f>
        <v>0.6224741631960512</v>
      </c>
      <c r="AC139" s="683"/>
      <c r="AD139" s="683"/>
      <c r="AE139" s="680">
        <v>0.49530000000000002</v>
      </c>
      <c r="AF139" s="680"/>
      <c r="AG139" s="680"/>
      <c r="AH139" s="680"/>
      <c r="AI139" s="681"/>
      <c r="AJ139" s="681"/>
      <c r="AK139" s="680"/>
      <c r="AL139" s="681"/>
      <c r="AM139" s="681"/>
      <c r="AN139" s="383"/>
      <c r="AO139" s="219">
        <f t="shared" ref="AO139:AO148" si="46">AB139/X139</f>
        <v>3.1123708159802557</v>
      </c>
      <c r="AP139" s="219">
        <f t="shared" ref="AP139:AP150" si="47">AE139/Y139</f>
        <v>1.2382500000000001</v>
      </c>
      <c r="AQ139" s="219">
        <f t="shared" ref="AQ139:AQ148" si="48">AH139/Z139</f>
        <v>0</v>
      </c>
      <c r="AR139" s="219">
        <f t="shared" ref="AR139:AR150" si="49">AK139/AA139</f>
        <v>0</v>
      </c>
      <c r="AS139" s="558" t="str">
        <f t="shared" si="44"/>
        <v>POSITIVA</v>
      </c>
      <c r="AT139" s="138" t="str">
        <f t="shared" si="40"/>
        <v>SOBRESALIENTE</v>
      </c>
      <c r="AU139" s="138" t="str">
        <f t="shared" si="41"/>
        <v>SOBRESALIENTE</v>
      </c>
      <c r="AV139" s="138" t="str">
        <f t="shared" si="38"/>
        <v>CRÍTICO</v>
      </c>
      <c r="AW139" s="138" t="str">
        <f t="shared" si="39"/>
        <v>CRÍTICO</v>
      </c>
      <c r="AX139" s="250" t="s">
        <v>1219</v>
      </c>
      <c r="AY139" s="250"/>
      <c r="AZ139" s="250"/>
    </row>
    <row r="140" spans="1:52" ht="14" hidden="1" x14ac:dyDescent="0.15">
      <c r="A140" s="670">
        <f t="shared" si="45"/>
        <v>139</v>
      </c>
      <c r="B140" s="202" t="s">
        <v>705</v>
      </c>
      <c r="C140" s="202" t="s">
        <v>289</v>
      </c>
      <c r="D140" s="222" t="s">
        <v>1015</v>
      </c>
      <c r="E140" s="222" t="s">
        <v>1017</v>
      </c>
      <c r="F140" s="228" t="s">
        <v>706</v>
      </c>
      <c r="G140" s="132" t="s">
        <v>151</v>
      </c>
      <c r="H140" s="274" t="s">
        <v>757</v>
      </c>
      <c r="I140" s="132" t="s">
        <v>1024</v>
      </c>
      <c r="J140" s="228" t="s">
        <v>707</v>
      </c>
      <c r="K140" s="228" t="s">
        <v>712</v>
      </c>
      <c r="L140" s="228" t="s">
        <v>713</v>
      </c>
      <c r="M140" s="228" t="s">
        <v>714</v>
      </c>
      <c r="N140" s="132" t="s">
        <v>1226</v>
      </c>
      <c r="O140" s="228" t="s">
        <v>1226</v>
      </c>
      <c r="P140" s="228"/>
      <c r="Q140" s="228"/>
      <c r="R140" s="222" t="s">
        <v>522</v>
      </c>
      <c r="S140" s="145" t="s">
        <v>16</v>
      </c>
      <c r="T140" s="125" t="s">
        <v>253</v>
      </c>
      <c r="U140" s="125" t="s">
        <v>715</v>
      </c>
      <c r="V140" s="125" t="s">
        <v>254</v>
      </c>
      <c r="W140" s="125" t="s">
        <v>20</v>
      </c>
      <c r="X140" s="70">
        <v>1</v>
      </c>
      <c r="Y140" s="335">
        <v>1</v>
      </c>
      <c r="Z140" s="335">
        <v>1</v>
      </c>
      <c r="AA140" s="335">
        <v>1</v>
      </c>
      <c r="AB140" s="685">
        <f>305544/305544</f>
        <v>1</v>
      </c>
      <c r="AC140" s="683"/>
      <c r="AD140" s="683"/>
      <c r="AE140" s="686">
        <v>1</v>
      </c>
      <c r="AF140" s="687"/>
      <c r="AG140" s="687"/>
      <c r="AH140" s="687"/>
      <c r="AI140" s="687"/>
      <c r="AJ140" s="687"/>
      <c r="AK140" s="687"/>
      <c r="AL140" s="687"/>
      <c r="AM140" s="687"/>
      <c r="AN140" s="375"/>
      <c r="AO140" s="219">
        <f t="shared" si="46"/>
        <v>1</v>
      </c>
      <c r="AP140" s="219">
        <f t="shared" si="47"/>
        <v>1</v>
      </c>
      <c r="AQ140" s="219">
        <f t="shared" si="48"/>
        <v>0</v>
      </c>
      <c r="AR140" s="219">
        <f t="shared" si="49"/>
        <v>0</v>
      </c>
      <c r="AS140" s="558" t="str">
        <f t="shared" si="44"/>
        <v/>
      </c>
      <c r="AT140" s="138" t="str">
        <f t="shared" si="40"/>
        <v>SOBRESALIENTE</v>
      </c>
      <c r="AU140" s="138" t="str">
        <f t="shared" si="41"/>
        <v>SOBRESALIENTE</v>
      </c>
      <c r="AV140" s="138" t="str">
        <f t="shared" si="38"/>
        <v>CRÍTICO</v>
      </c>
      <c r="AW140" s="138" t="str">
        <f t="shared" si="39"/>
        <v>CRÍTICO</v>
      </c>
      <c r="AX140" s="250" t="s">
        <v>1219</v>
      </c>
      <c r="AY140" s="250"/>
      <c r="AZ140" s="250"/>
    </row>
    <row r="141" spans="1:52" ht="14" hidden="1" x14ac:dyDescent="0.15">
      <c r="A141" s="670">
        <f t="shared" si="45"/>
        <v>140</v>
      </c>
      <c r="B141" s="202" t="s">
        <v>705</v>
      </c>
      <c r="C141" s="202" t="s">
        <v>289</v>
      </c>
      <c r="D141" s="222" t="s">
        <v>1015</v>
      </c>
      <c r="E141" s="222" t="s">
        <v>1017</v>
      </c>
      <c r="F141" s="228" t="s">
        <v>706</v>
      </c>
      <c r="G141" s="132" t="s">
        <v>151</v>
      </c>
      <c r="H141" s="274" t="s">
        <v>757</v>
      </c>
      <c r="I141" s="132" t="s">
        <v>1024</v>
      </c>
      <c r="J141" s="228" t="s">
        <v>707</v>
      </c>
      <c r="K141" s="228" t="s">
        <v>716</v>
      </c>
      <c r="L141" s="228" t="s">
        <v>717</v>
      </c>
      <c r="M141" s="228" t="s">
        <v>718</v>
      </c>
      <c r="N141" s="132" t="s">
        <v>1226</v>
      </c>
      <c r="O141" s="228" t="s">
        <v>1226</v>
      </c>
      <c r="P141" s="228"/>
      <c r="Q141" s="228"/>
      <c r="R141" s="222" t="s">
        <v>522</v>
      </c>
      <c r="S141" s="145" t="s">
        <v>16</v>
      </c>
      <c r="T141" s="125" t="s">
        <v>17</v>
      </c>
      <c r="U141" s="125" t="s">
        <v>719</v>
      </c>
      <c r="V141" s="125" t="s">
        <v>18</v>
      </c>
      <c r="W141" s="125" t="s">
        <v>20</v>
      </c>
      <c r="X141" s="70">
        <v>1</v>
      </c>
      <c r="Y141" s="231">
        <v>1</v>
      </c>
      <c r="Z141" s="231">
        <v>1</v>
      </c>
      <c r="AA141" s="231">
        <v>1</v>
      </c>
      <c r="AB141" s="682">
        <f>608077/644595</f>
        <v>0.9433473731567884</v>
      </c>
      <c r="AC141" s="683"/>
      <c r="AD141" s="683"/>
      <c r="AE141" s="680">
        <v>1</v>
      </c>
      <c r="AF141" s="680"/>
      <c r="AG141" s="680"/>
      <c r="AH141" s="680"/>
      <c r="AI141" s="681"/>
      <c r="AJ141" s="681"/>
      <c r="AK141" s="684"/>
      <c r="AL141" s="684"/>
      <c r="AM141" s="684"/>
      <c r="AN141" s="384"/>
      <c r="AO141" s="219">
        <f t="shared" si="46"/>
        <v>0.9433473731567884</v>
      </c>
      <c r="AP141" s="219">
        <f t="shared" si="47"/>
        <v>1</v>
      </c>
      <c r="AQ141" s="219">
        <f t="shared" si="48"/>
        <v>0</v>
      </c>
      <c r="AR141" s="219">
        <f t="shared" si="49"/>
        <v>0</v>
      </c>
      <c r="AS141" s="558" t="str">
        <f t="shared" si="44"/>
        <v/>
      </c>
      <c r="AT141" s="138" t="str">
        <f t="shared" si="40"/>
        <v>SOBRESALIENTE</v>
      </c>
      <c r="AU141" s="138" t="str">
        <f t="shared" si="41"/>
        <v>SOBRESALIENTE</v>
      </c>
      <c r="AV141" s="138" t="str">
        <f t="shared" si="38"/>
        <v>CRÍTICO</v>
      </c>
      <c r="AW141" s="138" t="str">
        <f t="shared" si="39"/>
        <v>CRÍTICO</v>
      </c>
      <c r="AX141" s="250" t="s">
        <v>1219</v>
      </c>
      <c r="AY141" s="355" t="s">
        <v>1458</v>
      </c>
      <c r="AZ141" s="355"/>
    </row>
    <row r="142" spans="1:52" ht="14" hidden="1" x14ac:dyDescent="0.15">
      <c r="A142" s="670">
        <f t="shared" si="45"/>
        <v>141</v>
      </c>
      <c r="B142" s="202" t="s">
        <v>705</v>
      </c>
      <c r="C142" s="202" t="s">
        <v>289</v>
      </c>
      <c r="D142" s="222" t="s">
        <v>1015</v>
      </c>
      <c r="E142" s="222" t="s">
        <v>1017</v>
      </c>
      <c r="F142" s="228" t="s">
        <v>706</v>
      </c>
      <c r="G142" s="132" t="s">
        <v>151</v>
      </c>
      <c r="H142" s="274" t="s">
        <v>757</v>
      </c>
      <c r="I142" s="132" t="s">
        <v>1024</v>
      </c>
      <c r="J142" s="228" t="s">
        <v>707</v>
      </c>
      <c r="K142" s="228" t="s">
        <v>720</v>
      </c>
      <c r="L142" s="228" t="s">
        <v>721</v>
      </c>
      <c r="M142" s="228" t="s">
        <v>722</v>
      </c>
      <c r="N142" s="132" t="s">
        <v>1226</v>
      </c>
      <c r="O142" s="228" t="s">
        <v>1226</v>
      </c>
      <c r="P142" s="228"/>
      <c r="Q142" s="228"/>
      <c r="R142" s="222" t="s">
        <v>522</v>
      </c>
      <c r="S142" s="145" t="s">
        <v>16</v>
      </c>
      <c r="T142" s="125" t="s">
        <v>17</v>
      </c>
      <c r="U142" s="125" t="s">
        <v>723</v>
      </c>
      <c r="V142" s="125" t="s">
        <v>18</v>
      </c>
      <c r="W142" s="125" t="s">
        <v>20</v>
      </c>
      <c r="X142" s="70">
        <v>0.1</v>
      </c>
      <c r="Y142" s="231">
        <v>0.4</v>
      </c>
      <c r="Z142" s="231">
        <v>0.7</v>
      </c>
      <c r="AA142" s="231">
        <v>1</v>
      </c>
      <c r="AB142" s="682">
        <f>277/2100</f>
        <v>0.13190476190476191</v>
      </c>
      <c r="AC142" s="683"/>
      <c r="AD142" s="683"/>
      <c r="AE142" s="680">
        <v>0.20619999999999999</v>
      </c>
      <c r="AF142" s="680"/>
      <c r="AG142" s="680"/>
      <c r="AH142" s="680"/>
      <c r="AI142" s="681"/>
      <c r="AJ142" s="681"/>
      <c r="AK142" s="680"/>
      <c r="AL142" s="681"/>
      <c r="AM142" s="681"/>
      <c r="AN142" s="383"/>
      <c r="AO142" s="219">
        <f t="shared" si="46"/>
        <v>1.319047619047619</v>
      </c>
      <c r="AP142" s="571">
        <f t="shared" si="47"/>
        <v>0.51549999999999996</v>
      </c>
      <c r="AQ142" s="219">
        <f t="shared" si="48"/>
        <v>0</v>
      </c>
      <c r="AR142" s="219">
        <f t="shared" si="49"/>
        <v>0</v>
      </c>
      <c r="AS142" s="558" t="str">
        <f t="shared" si="44"/>
        <v/>
      </c>
      <c r="AT142" s="138" t="str">
        <f t="shared" si="40"/>
        <v>SOBRESALIENTE</v>
      </c>
      <c r="AU142" s="138" t="str">
        <f t="shared" si="41"/>
        <v>BAJO</v>
      </c>
      <c r="AV142" s="138" t="str">
        <f t="shared" si="38"/>
        <v>CRÍTICO</v>
      </c>
      <c r="AW142" s="138" t="str">
        <f t="shared" si="39"/>
        <v>CRÍTICO</v>
      </c>
      <c r="AX142" s="250" t="s">
        <v>1219</v>
      </c>
      <c r="AY142" s="250"/>
      <c r="AZ142" s="250"/>
    </row>
    <row r="143" spans="1:52" ht="14" hidden="1" x14ac:dyDescent="0.15">
      <c r="A143" s="670">
        <f t="shared" si="45"/>
        <v>142</v>
      </c>
      <c r="B143" s="202" t="s">
        <v>705</v>
      </c>
      <c r="C143" s="202" t="s">
        <v>289</v>
      </c>
      <c r="D143" s="222" t="s">
        <v>1015</v>
      </c>
      <c r="E143" s="222" t="s">
        <v>1018</v>
      </c>
      <c r="F143" s="228" t="s">
        <v>706</v>
      </c>
      <c r="G143" s="132" t="s">
        <v>151</v>
      </c>
      <c r="H143" s="274" t="s">
        <v>757</v>
      </c>
      <c r="I143" s="132" t="s">
        <v>1024</v>
      </c>
      <c r="J143" s="228" t="s">
        <v>724</v>
      </c>
      <c r="K143" s="228" t="s">
        <v>725</v>
      </c>
      <c r="L143" s="228" t="s">
        <v>726</v>
      </c>
      <c r="M143" s="228" t="s">
        <v>727</v>
      </c>
      <c r="N143" s="132" t="s">
        <v>1226</v>
      </c>
      <c r="O143" s="228" t="s">
        <v>1226</v>
      </c>
      <c r="P143" s="228"/>
      <c r="Q143" s="228"/>
      <c r="R143" s="222" t="s">
        <v>522</v>
      </c>
      <c r="S143" s="145" t="s">
        <v>16</v>
      </c>
      <c r="T143" s="125" t="s">
        <v>17</v>
      </c>
      <c r="U143" s="125" t="s">
        <v>728</v>
      </c>
      <c r="V143" s="125" t="s">
        <v>18</v>
      </c>
      <c r="W143" s="125" t="s">
        <v>20</v>
      </c>
      <c r="X143" s="70">
        <v>0.3</v>
      </c>
      <c r="Y143" s="231">
        <v>0.4</v>
      </c>
      <c r="Z143" s="231">
        <v>0.6</v>
      </c>
      <c r="AA143" s="231">
        <v>0.8</v>
      </c>
      <c r="AB143" s="682">
        <f>178/639</f>
        <v>0.27856025039123633</v>
      </c>
      <c r="AC143" s="683"/>
      <c r="AD143" s="683"/>
      <c r="AE143" s="680">
        <v>0.43099999999999999</v>
      </c>
      <c r="AF143" s="680"/>
      <c r="AG143" s="680"/>
      <c r="AH143" s="680"/>
      <c r="AI143" s="681"/>
      <c r="AJ143" s="681"/>
      <c r="AK143" s="680"/>
      <c r="AL143" s="681"/>
      <c r="AM143" s="681"/>
      <c r="AN143" s="383"/>
      <c r="AO143" s="219">
        <f t="shared" si="46"/>
        <v>0.9285341679707878</v>
      </c>
      <c r="AP143" s="219">
        <f t="shared" si="47"/>
        <v>1.0774999999999999</v>
      </c>
      <c r="AQ143" s="219">
        <f t="shared" si="48"/>
        <v>0</v>
      </c>
      <c r="AR143" s="219">
        <f t="shared" si="49"/>
        <v>0</v>
      </c>
      <c r="AS143" s="558" t="str">
        <f t="shared" si="44"/>
        <v>POSITIVA</v>
      </c>
      <c r="AT143" s="138" t="str">
        <f t="shared" si="40"/>
        <v>SOBRESALIENTE</v>
      </c>
      <c r="AU143" s="138" t="str">
        <f t="shared" si="41"/>
        <v>SOBRESALIENTE</v>
      </c>
      <c r="AV143" s="138" t="str">
        <f t="shared" si="38"/>
        <v>CRÍTICO</v>
      </c>
      <c r="AW143" s="138" t="str">
        <f t="shared" si="39"/>
        <v>CRÍTICO</v>
      </c>
      <c r="AX143" s="250" t="s">
        <v>1219</v>
      </c>
      <c r="AY143" s="250"/>
      <c r="AZ143" s="250"/>
    </row>
    <row r="144" spans="1:52" ht="14" hidden="1" x14ac:dyDescent="0.15">
      <c r="A144" s="670">
        <f t="shared" si="45"/>
        <v>143</v>
      </c>
      <c r="B144" s="202" t="s">
        <v>705</v>
      </c>
      <c r="C144" s="202" t="s">
        <v>289</v>
      </c>
      <c r="D144" s="222" t="s">
        <v>1015</v>
      </c>
      <c r="E144" s="222" t="s">
        <v>1018</v>
      </c>
      <c r="F144" s="228" t="s">
        <v>706</v>
      </c>
      <c r="G144" s="132" t="s">
        <v>151</v>
      </c>
      <c r="H144" s="274" t="s">
        <v>757</v>
      </c>
      <c r="I144" s="132" t="s">
        <v>1024</v>
      </c>
      <c r="J144" s="228" t="s">
        <v>724</v>
      </c>
      <c r="K144" s="228" t="s">
        <v>725</v>
      </c>
      <c r="L144" s="228" t="s">
        <v>729</v>
      </c>
      <c r="M144" s="228" t="s">
        <v>730</v>
      </c>
      <c r="N144" s="132" t="s">
        <v>1226</v>
      </c>
      <c r="O144" s="228" t="s">
        <v>1226</v>
      </c>
      <c r="P144" s="228"/>
      <c r="Q144" s="228"/>
      <c r="R144" s="222" t="s">
        <v>522</v>
      </c>
      <c r="S144" s="145" t="s">
        <v>16</v>
      </c>
      <c r="T144" s="125" t="s">
        <v>17</v>
      </c>
      <c r="U144" s="125" t="s">
        <v>731</v>
      </c>
      <c r="V144" s="125" t="s">
        <v>18</v>
      </c>
      <c r="W144" s="125" t="s">
        <v>20</v>
      </c>
      <c r="X144" s="70">
        <v>0.2</v>
      </c>
      <c r="Y144" s="231">
        <v>0.4</v>
      </c>
      <c r="Z144" s="231">
        <v>0.6</v>
      </c>
      <c r="AA144" s="231">
        <v>0.8</v>
      </c>
      <c r="AB144" s="691">
        <f>0/552</f>
        <v>0</v>
      </c>
      <c r="AC144" s="692"/>
      <c r="AD144" s="692"/>
      <c r="AE144" s="680">
        <v>7.1499999999999994E-2</v>
      </c>
      <c r="AF144" s="680"/>
      <c r="AG144" s="680"/>
      <c r="AH144" s="680"/>
      <c r="AI144" s="681"/>
      <c r="AJ144" s="681"/>
      <c r="AK144" s="680"/>
      <c r="AL144" s="681"/>
      <c r="AM144" s="681"/>
      <c r="AN144" s="383"/>
      <c r="AO144" s="219">
        <f t="shared" si="46"/>
        <v>0</v>
      </c>
      <c r="AP144" s="219">
        <f t="shared" si="47"/>
        <v>0.17874999999999996</v>
      </c>
      <c r="AQ144" s="219">
        <f t="shared" si="48"/>
        <v>0</v>
      </c>
      <c r="AR144" s="219">
        <f t="shared" si="49"/>
        <v>0</v>
      </c>
      <c r="AS144" s="558" t="str">
        <f t="shared" si="44"/>
        <v/>
      </c>
      <c r="AT144" s="138" t="str">
        <f t="shared" si="40"/>
        <v>CRÍTICO</v>
      </c>
      <c r="AU144" s="138" t="str">
        <f t="shared" si="41"/>
        <v>CRÍTICO</v>
      </c>
      <c r="AV144" s="138" t="str">
        <f t="shared" si="38"/>
        <v>CRÍTICO</v>
      </c>
      <c r="AW144" s="138" t="str">
        <f t="shared" si="39"/>
        <v>CRÍTICO</v>
      </c>
      <c r="AX144" s="250" t="s">
        <v>1219</v>
      </c>
      <c r="AY144" s="250"/>
      <c r="AZ144" s="250"/>
    </row>
    <row r="145" spans="1:52" ht="14" hidden="1" x14ac:dyDescent="0.15">
      <c r="A145" s="670">
        <f t="shared" si="45"/>
        <v>144</v>
      </c>
      <c r="B145" s="202" t="s">
        <v>705</v>
      </c>
      <c r="C145" s="202" t="s">
        <v>289</v>
      </c>
      <c r="D145" s="222" t="s">
        <v>1015</v>
      </c>
      <c r="E145" s="222" t="s">
        <v>1018</v>
      </c>
      <c r="F145" s="228" t="s">
        <v>732</v>
      </c>
      <c r="G145" s="132" t="s">
        <v>151</v>
      </c>
      <c r="H145" s="274" t="s">
        <v>757</v>
      </c>
      <c r="I145" s="132" t="s">
        <v>1024</v>
      </c>
      <c r="J145" s="228" t="s">
        <v>733</v>
      </c>
      <c r="K145" s="228" t="s">
        <v>734</v>
      </c>
      <c r="L145" s="228" t="s">
        <v>735</v>
      </c>
      <c r="M145" s="274" t="s">
        <v>736</v>
      </c>
      <c r="N145" s="132" t="s">
        <v>1226</v>
      </c>
      <c r="O145" s="228" t="s">
        <v>1226</v>
      </c>
      <c r="P145" s="228"/>
      <c r="Q145" s="228"/>
      <c r="R145" s="222" t="s">
        <v>522</v>
      </c>
      <c r="S145" s="145" t="s">
        <v>16</v>
      </c>
      <c r="T145" s="125" t="s">
        <v>17</v>
      </c>
      <c r="U145" s="125" t="s">
        <v>737</v>
      </c>
      <c r="V145" s="125" t="s">
        <v>18</v>
      </c>
      <c r="W145" s="125" t="s">
        <v>20</v>
      </c>
      <c r="X145" s="100">
        <v>0.8</v>
      </c>
      <c r="Y145" s="231">
        <v>0.8</v>
      </c>
      <c r="Z145" s="231">
        <v>0.8</v>
      </c>
      <c r="AA145" s="231">
        <v>0.8</v>
      </c>
      <c r="AB145" s="682">
        <f>87/176</f>
        <v>0.49431818181818182</v>
      </c>
      <c r="AC145" s="694"/>
      <c r="AD145" s="694"/>
      <c r="AE145" s="680">
        <v>0.69269999999999998</v>
      </c>
      <c r="AF145" s="680"/>
      <c r="AG145" s="680"/>
      <c r="AH145" s="680"/>
      <c r="AI145" s="681"/>
      <c r="AJ145" s="681"/>
      <c r="AK145" s="680"/>
      <c r="AL145" s="681"/>
      <c r="AM145" s="681"/>
      <c r="AN145" s="383"/>
      <c r="AO145" s="358">
        <f t="shared" si="46"/>
        <v>0.61789772727272729</v>
      </c>
      <c r="AP145" s="358">
        <f t="shared" si="47"/>
        <v>0.86587499999999995</v>
      </c>
      <c r="AQ145" s="219">
        <f t="shared" si="48"/>
        <v>0</v>
      </c>
      <c r="AR145" s="219">
        <f t="shared" si="49"/>
        <v>0</v>
      </c>
      <c r="AS145" s="558" t="str">
        <f t="shared" si="44"/>
        <v/>
      </c>
      <c r="AT145" s="138" t="str">
        <f t="shared" si="40"/>
        <v>MEDIO</v>
      </c>
      <c r="AU145" s="138" t="str">
        <f t="shared" si="41"/>
        <v>SOBRESALIENTE</v>
      </c>
      <c r="AV145" s="138" t="str">
        <f t="shared" si="38"/>
        <v>CRÍTICO</v>
      </c>
      <c r="AW145" s="138" t="str">
        <f t="shared" si="39"/>
        <v>CRÍTICO</v>
      </c>
      <c r="AX145" s="250" t="s">
        <v>1219</v>
      </c>
      <c r="AY145" s="250"/>
      <c r="AZ145" s="250"/>
    </row>
    <row r="146" spans="1:52" ht="15.75" hidden="1" customHeight="1" x14ac:dyDescent="0.15">
      <c r="A146" s="670">
        <f t="shared" si="45"/>
        <v>145</v>
      </c>
      <c r="B146" s="202" t="s">
        <v>705</v>
      </c>
      <c r="C146" s="202" t="s">
        <v>289</v>
      </c>
      <c r="D146" s="222" t="s">
        <v>1015</v>
      </c>
      <c r="E146" s="222" t="s">
        <v>1018</v>
      </c>
      <c r="F146" s="228" t="s">
        <v>732</v>
      </c>
      <c r="G146" s="132" t="s">
        <v>151</v>
      </c>
      <c r="H146" s="274" t="s">
        <v>757</v>
      </c>
      <c r="I146" s="132" t="s">
        <v>1024</v>
      </c>
      <c r="J146" s="228" t="s">
        <v>733</v>
      </c>
      <c r="K146" s="228" t="s">
        <v>738</v>
      </c>
      <c r="L146" s="228" t="s">
        <v>739</v>
      </c>
      <c r="M146" s="228" t="s">
        <v>740</v>
      </c>
      <c r="N146" s="132" t="s">
        <v>1226</v>
      </c>
      <c r="O146" s="228" t="s">
        <v>1226</v>
      </c>
      <c r="P146" s="228"/>
      <c r="Q146" s="228"/>
      <c r="R146" s="222" t="s">
        <v>522</v>
      </c>
      <c r="S146" s="145" t="s">
        <v>16</v>
      </c>
      <c r="T146" s="125" t="s">
        <v>17</v>
      </c>
      <c r="U146" s="125" t="s">
        <v>741</v>
      </c>
      <c r="V146" s="125" t="s">
        <v>18</v>
      </c>
      <c r="W146" s="125" t="s">
        <v>20</v>
      </c>
      <c r="X146" s="70">
        <v>0.7</v>
      </c>
      <c r="Y146" s="231">
        <v>0.7</v>
      </c>
      <c r="Z146" s="231">
        <v>0.7</v>
      </c>
      <c r="AA146" s="231">
        <v>0.7</v>
      </c>
      <c r="AB146" s="680">
        <v>0.32200000000000001</v>
      </c>
      <c r="AC146" s="680"/>
      <c r="AD146" s="680"/>
      <c r="AE146" s="680">
        <v>0.55840000000000001</v>
      </c>
      <c r="AF146" s="680"/>
      <c r="AG146" s="680"/>
      <c r="AH146" s="680"/>
      <c r="AI146" s="681"/>
      <c r="AJ146" s="681"/>
      <c r="AK146" s="680"/>
      <c r="AL146" s="681"/>
      <c r="AM146" s="681"/>
      <c r="AN146" s="383"/>
      <c r="AO146" s="219">
        <f t="shared" si="46"/>
        <v>0.46</v>
      </c>
      <c r="AP146" s="219">
        <f t="shared" si="47"/>
        <v>0.79771428571428582</v>
      </c>
      <c r="AQ146" s="219">
        <f t="shared" si="48"/>
        <v>0</v>
      </c>
      <c r="AR146" s="219">
        <f t="shared" si="49"/>
        <v>0</v>
      </c>
      <c r="AS146" s="558" t="str">
        <f t="shared" si="44"/>
        <v/>
      </c>
      <c r="AT146" s="138" t="str">
        <f t="shared" si="40"/>
        <v>BAJO</v>
      </c>
      <c r="AU146" s="568" t="str">
        <f t="shared" si="41"/>
        <v>SATISFACTORIO</v>
      </c>
      <c r="AV146" s="138" t="str">
        <f t="shared" si="38"/>
        <v>CRÍTICO</v>
      </c>
      <c r="AW146" s="138" t="str">
        <f t="shared" si="39"/>
        <v>CRÍTICO</v>
      </c>
      <c r="AX146" s="250" t="s">
        <v>1219</v>
      </c>
      <c r="AY146" s="355" t="s">
        <v>1459</v>
      </c>
      <c r="AZ146" s="355"/>
    </row>
    <row r="147" spans="1:52" ht="14" hidden="1" x14ac:dyDescent="0.15">
      <c r="A147" s="670">
        <f t="shared" si="45"/>
        <v>146</v>
      </c>
      <c r="B147" s="202" t="s">
        <v>705</v>
      </c>
      <c r="C147" s="202" t="s">
        <v>289</v>
      </c>
      <c r="D147" s="222" t="s">
        <v>1015</v>
      </c>
      <c r="E147" s="222" t="s">
        <v>1018</v>
      </c>
      <c r="F147" s="228" t="s">
        <v>732</v>
      </c>
      <c r="G147" s="132" t="s">
        <v>151</v>
      </c>
      <c r="H147" s="274" t="s">
        <v>757</v>
      </c>
      <c r="I147" s="132" t="s">
        <v>1024</v>
      </c>
      <c r="J147" s="228" t="s">
        <v>733</v>
      </c>
      <c r="K147" s="228" t="s">
        <v>742</v>
      </c>
      <c r="L147" s="228" t="s">
        <v>743</v>
      </c>
      <c r="M147" s="274" t="s">
        <v>744</v>
      </c>
      <c r="N147" s="132" t="s">
        <v>1226</v>
      </c>
      <c r="O147" s="228" t="s">
        <v>1226</v>
      </c>
      <c r="P147" s="228"/>
      <c r="Q147" s="228"/>
      <c r="R147" s="222" t="s">
        <v>522</v>
      </c>
      <c r="S147" s="145" t="s">
        <v>16</v>
      </c>
      <c r="T147" s="125" t="s">
        <v>17</v>
      </c>
      <c r="U147" s="125" t="s">
        <v>745</v>
      </c>
      <c r="V147" s="125" t="s">
        <v>18</v>
      </c>
      <c r="W147" s="125" t="s">
        <v>20</v>
      </c>
      <c r="X147" s="100">
        <v>0.8</v>
      </c>
      <c r="Y147" s="231">
        <v>0.8</v>
      </c>
      <c r="Z147" s="231">
        <v>0.8</v>
      </c>
      <c r="AA147" s="231">
        <v>0.8</v>
      </c>
      <c r="AB147" s="680">
        <v>0.5</v>
      </c>
      <c r="AC147" s="680"/>
      <c r="AD147" s="680"/>
      <c r="AE147" s="680">
        <v>0.94289999999999996</v>
      </c>
      <c r="AF147" s="680"/>
      <c r="AG147" s="680"/>
      <c r="AH147" s="693"/>
      <c r="AI147" s="681"/>
      <c r="AJ147" s="681"/>
      <c r="AK147" s="693"/>
      <c r="AL147" s="681"/>
      <c r="AM147" s="681"/>
      <c r="AN147" s="383"/>
      <c r="AO147" s="358">
        <f t="shared" si="46"/>
        <v>0.625</v>
      </c>
      <c r="AP147" s="358">
        <f t="shared" si="47"/>
        <v>1.1786249999999998</v>
      </c>
      <c r="AQ147" s="219">
        <f t="shared" si="48"/>
        <v>0</v>
      </c>
      <c r="AR147" s="219">
        <f t="shared" si="49"/>
        <v>0</v>
      </c>
      <c r="AS147" s="558" t="str">
        <f t="shared" si="44"/>
        <v>POSITIVA</v>
      </c>
      <c r="AT147" s="138" t="str">
        <f t="shared" si="40"/>
        <v>MEDIO</v>
      </c>
      <c r="AU147" s="138" t="str">
        <f t="shared" si="41"/>
        <v>SOBRESALIENTE</v>
      </c>
      <c r="AV147" s="138" t="str">
        <f t="shared" si="38"/>
        <v>CRÍTICO</v>
      </c>
      <c r="AW147" s="138" t="str">
        <f t="shared" si="39"/>
        <v>CRÍTICO</v>
      </c>
      <c r="AX147" s="250" t="s">
        <v>1219</v>
      </c>
      <c r="AY147" s="250"/>
      <c r="AZ147" s="250"/>
    </row>
    <row r="148" spans="1:52" ht="15" hidden="1" customHeight="1" x14ac:dyDescent="0.15">
      <c r="A148" s="670">
        <f t="shared" si="45"/>
        <v>147</v>
      </c>
      <c r="B148" s="202" t="s">
        <v>705</v>
      </c>
      <c r="C148" s="202" t="s">
        <v>289</v>
      </c>
      <c r="D148" s="222" t="s">
        <v>1015</v>
      </c>
      <c r="E148" s="222" t="s">
        <v>1018</v>
      </c>
      <c r="F148" s="228" t="s">
        <v>732</v>
      </c>
      <c r="G148" s="132" t="s">
        <v>151</v>
      </c>
      <c r="H148" s="274" t="s">
        <v>757</v>
      </c>
      <c r="I148" s="132" t="s">
        <v>1024</v>
      </c>
      <c r="J148" s="228" t="s">
        <v>733</v>
      </c>
      <c r="K148" s="228" t="s">
        <v>746</v>
      </c>
      <c r="L148" s="228" t="s">
        <v>747</v>
      </c>
      <c r="M148" s="228" t="s">
        <v>748</v>
      </c>
      <c r="N148" s="132" t="s">
        <v>1226</v>
      </c>
      <c r="O148" s="228" t="s">
        <v>1226</v>
      </c>
      <c r="P148" s="228"/>
      <c r="Q148" s="228"/>
      <c r="R148" s="222" t="s">
        <v>522</v>
      </c>
      <c r="S148" s="145" t="s">
        <v>16</v>
      </c>
      <c r="T148" s="125" t="s">
        <v>17</v>
      </c>
      <c r="U148" s="125" t="s">
        <v>749</v>
      </c>
      <c r="V148" s="125" t="s">
        <v>18</v>
      </c>
      <c r="W148" s="125" t="s">
        <v>20</v>
      </c>
      <c r="X148" s="231">
        <v>0.7</v>
      </c>
      <c r="Y148" s="231">
        <v>0.7</v>
      </c>
      <c r="Z148" s="231">
        <v>0.7</v>
      </c>
      <c r="AA148" s="231">
        <v>0.7</v>
      </c>
      <c r="AB148" s="680">
        <v>0.26919999999999999</v>
      </c>
      <c r="AC148" s="680"/>
      <c r="AD148" s="680"/>
      <c r="AE148" s="680">
        <v>0.36840000000000001</v>
      </c>
      <c r="AF148" s="680"/>
      <c r="AG148" s="680"/>
      <c r="AH148" s="680"/>
      <c r="AI148" s="681"/>
      <c r="AJ148" s="681"/>
      <c r="AK148" s="693"/>
      <c r="AL148" s="681"/>
      <c r="AM148" s="681"/>
      <c r="AN148" s="562"/>
      <c r="AO148" s="219">
        <f t="shared" si="46"/>
        <v>0.38457142857142856</v>
      </c>
      <c r="AP148" s="571">
        <f t="shared" si="47"/>
        <v>0.52628571428571436</v>
      </c>
      <c r="AQ148" s="219">
        <f t="shared" si="48"/>
        <v>0</v>
      </c>
      <c r="AR148" s="219">
        <f t="shared" si="49"/>
        <v>0</v>
      </c>
      <c r="AS148" s="558" t="str">
        <f t="shared" si="44"/>
        <v/>
      </c>
      <c r="AT148" s="138" t="str">
        <f t="shared" si="40"/>
        <v>CRÍTICO</v>
      </c>
      <c r="AU148" s="138" t="str">
        <f t="shared" si="41"/>
        <v>BAJO</v>
      </c>
      <c r="AV148" s="138" t="str">
        <f t="shared" si="38"/>
        <v>CRÍTICO</v>
      </c>
      <c r="AW148" s="138" t="str">
        <f t="shared" si="39"/>
        <v>CRÍTICO</v>
      </c>
      <c r="AX148" s="250" t="s">
        <v>1219</v>
      </c>
      <c r="AY148" s="250"/>
      <c r="AZ148" s="250"/>
    </row>
    <row r="149" spans="1:52" ht="15" hidden="1" customHeight="1" x14ac:dyDescent="0.15">
      <c r="A149" s="670">
        <f t="shared" si="45"/>
        <v>148</v>
      </c>
      <c r="B149" s="202" t="s">
        <v>705</v>
      </c>
      <c r="C149" s="202" t="s">
        <v>289</v>
      </c>
      <c r="D149" s="222" t="s">
        <v>1015</v>
      </c>
      <c r="E149" s="222" t="s">
        <v>1018</v>
      </c>
      <c r="F149" s="228" t="s">
        <v>732</v>
      </c>
      <c r="G149" s="132" t="s">
        <v>151</v>
      </c>
      <c r="H149" s="274" t="s">
        <v>757</v>
      </c>
      <c r="I149" s="132" t="s">
        <v>1024</v>
      </c>
      <c r="J149" s="228" t="s">
        <v>733</v>
      </c>
      <c r="K149" s="228" t="s">
        <v>738</v>
      </c>
      <c r="L149" s="228" t="s">
        <v>750</v>
      </c>
      <c r="M149" s="228" t="s">
        <v>751</v>
      </c>
      <c r="N149" s="132" t="s">
        <v>1226</v>
      </c>
      <c r="O149" s="228" t="s">
        <v>1226</v>
      </c>
      <c r="P149" s="228"/>
      <c r="Q149" s="228"/>
      <c r="R149" s="222" t="s">
        <v>522</v>
      </c>
      <c r="S149" s="145" t="s">
        <v>19</v>
      </c>
      <c r="T149" s="125" t="s">
        <v>17</v>
      </c>
      <c r="U149" s="125" t="s">
        <v>752</v>
      </c>
      <c r="V149" s="125" t="s">
        <v>18</v>
      </c>
      <c r="W149" s="125" t="s">
        <v>20</v>
      </c>
      <c r="X149" s="233"/>
      <c r="Y149" s="231">
        <v>1</v>
      </c>
      <c r="Z149" s="233"/>
      <c r="AA149" s="231">
        <v>1</v>
      </c>
      <c r="AB149" s="680">
        <v>0.26919999999999999</v>
      </c>
      <c r="AC149" s="680"/>
      <c r="AD149" s="680"/>
      <c r="AE149" s="680">
        <v>0.36840000000000001</v>
      </c>
      <c r="AF149" s="680"/>
      <c r="AG149" s="680"/>
      <c r="AH149" s="680"/>
      <c r="AI149" s="681"/>
      <c r="AJ149" s="681"/>
      <c r="AK149" s="680"/>
      <c r="AL149" s="681"/>
      <c r="AM149" s="681"/>
      <c r="AN149" s="383"/>
      <c r="AO149" s="219"/>
      <c r="AP149" s="219">
        <f t="shared" si="47"/>
        <v>0.36840000000000001</v>
      </c>
      <c r="AQ149" s="219"/>
      <c r="AR149" s="219">
        <f t="shared" si="49"/>
        <v>0</v>
      </c>
      <c r="AS149" s="558" t="str">
        <f t="shared" si="44"/>
        <v/>
      </c>
      <c r="AT149" s="138" t="str">
        <f t="shared" si="40"/>
        <v>NO APLICA</v>
      </c>
      <c r="AU149" s="138" t="str">
        <f t="shared" si="41"/>
        <v>CRÍTICO</v>
      </c>
      <c r="AV149" s="138" t="str">
        <f t="shared" si="38"/>
        <v>NO APLICA</v>
      </c>
      <c r="AW149" s="138" t="str">
        <f t="shared" si="39"/>
        <v>CRÍTICO</v>
      </c>
      <c r="AX149" s="250" t="s">
        <v>1219</v>
      </c>
      <c r="AY149" s="250"/>
      <c r="AZ149" s="250"/>
    </row>
    <row r="150" spans="1:52" ht="15" hidden="1" customHeight="1" x14ac:dyDescent="0.15">
      <c r="A150" s="670">
        <f t="shared" si="45"/>
        <v>149</v>
      </c>
      <c r="B150" s="202" t="s">
        <v>705</v>
      </c>
      <c r="C150" s="202" t="s">
        <v>289</v>
      </c>
      <c r="D150" s="222" t="s">
        <v>1015</v>
      </c>
      <c r="E150" s="222" t="s">
        <v>1018</v>
      </c>
      <c r="F150" s="228" t="s">
        <v>732</v>
      </c>
      <c r="G150" s="132" t="s">
        <v>151</v>
      </c>
      <c r="H150" s="274" t="s">
        <v>757</v>
      </c>
      <c r="I150" s="132" t="s">
        <v>1024</v>
      </c>
      <c r="J150" s="228" t="s">
        <v>733</v>
      </c>
      <c r="K150" s="228" t="s">
        <v>738</v>
      </c>
      <c r="L150" s="228" t="s">
        <v>753</v>
      </c>
      <c r="M150" s="228" t="s">
        <v>754</v>
      </c>
      <c r="N150" s="132" t="s">
        <v>1226</v>
      </c>
      <c r="O150" s="228" t="s">
        <v>1226</v>
      </c>
      <c r="P150" s="228"/>
      <c r="Q150" s="228"/>
      <c r="R150" s="222" t="s">
        <v>522</v>
      </c>
      <c r="S150" s="145" t="s">
        <v>19</v>
      </c>
      <c r="T150" s="125" t="s">
        <v>17</v>
      </c>
      <c r="U150" s="125" t="s">
        <v>755</v>
      </c>
      <c r="V150" s="125" t="s">
        <v>18</v>
      </c>
      <c r="W150" s="125" t="s">
        <v>20</v>
      </c>
      <c r="X150" s="233"/>
      <c r="Y150" s="231">
        <v>1</v>
      </c>
      <c r="Z150" s="233"/>
      <c r="AA150" s="231">
        <v>1</v>
      </c>
      <c r="AB150" s="688">
        <v>1</v>
      </c>
      <c r="AC150" s="689"/>
      <c r="AD150" s="690"/>
      <c r="AE150" s="688">
        <v>0.86050000000000004</v>
      </c>
      <c r="AF150" s="689"/>
      <c r="AG150" s="690"/>
      <c r="AH150" s="680"/>
      <c r="AI150" s="681"/>
      <c r="AJ150" s="681"/>
      <c r="AK150" s="680"/>
      <c r="AL150" s="681"/>
      <c r="AM150" s="681"/>
      <c r="AN150" s="383"/>
      <c r="AO150" s="219"/>
      <c r="AP150" s="219">
        <f t="shared" si="47"/>
        <v>0.86050000000000004</v>
      </c>
      <c r="AQ150" s="219"/>
      <c r="AR150" s="219">
        <f t="shared" si="49"/>
        <v>0</v>
      </c>
      <c r="AS150" s="558" t="str">
        <f t="shared" si="44"/>
        <v/>
      </c>
      <c r="AT150" s="138" t="str">
        <f t="shared" si="40"/>
        <v>NO APLICA</v>
      </c>
      <c r="AU150" s="138" t="str">
        <f t="shared" si="41"/>
        <v>SOBRESALIENTE</v>
      </c>
      <c r="AV150" s="138" t="str">
        <f t="shared" si="38"/>
        <v>NO APLICA</v>
      </c>
      <c r="AW150" s="138" t="str">
        <f t="shared" si="39"/>
        <v>CRÍTICO</v>
      </c>
      <c r="AX150" s="250" t="s">
        <v>1219</v>
      </c>
      <c r="AY150" s="250"/>
      <c r="AZ150" s="250"/>
    </row>
    <row r="151" spans="1:52" ht="14.25" hidden="1" customHeight="1" x14ac:dyDescent="0.15">
      <c r="A151" s="670">
        <f t="shared" si="45"/>
        <v>150</v>
      </c>
      <c r="B151" s="202" t="s">
        <v>705</v>
      </c>
      <c r="C151" s="222" t="s">
        <v>614</v>
      </c>
      <c r="D151" s="222" t="s">
        <v>1015</v>
      </c>
      <c r="E151" s="222" t="s">
        <v>1018</v>
      </c>
      <c r="F151" s="222" t="s">
        <v>756</v>
      </c>
      <c r="G151" s="132" t="s">
        <v>151</v>
      </c>
      <c r="H151" s="222" t="s">
        <v>757</v>
      </c>
      <c r="I151" s="132" t="s">
        <v>1024</v>
      </c>
      <c r="J151" s="222" t="s">
        <v>758</v>
      </c>
      <c r="K151" s="222" t="s">
        <v>759</v>
      </c>
      <c r="L151" s="216" t="s">
        <v>1195</v>
      </c>
      <c r="M151" s="222" t="s">
        <v>760</v>
      </c>
      <c r="N151" s="132" t="s">
        <v>1226</v>
      </c>
      <c r="O151" s="222" t="s">
        <v>1226</v>
      </c>
      <c r="P151" s="222"/>
      <c r="Q151" s="222"/>
      <c r="R151" s="222" t="s">
        <v>522</v>
      </c>
      <c r="S151" s="132" t="s">
        <v>41</v>
      </c>
      <c r="T151" s="142" t="s">
        <v>17</v>
      </c>
      <c r="U151" s="142" t="s">
        <v>761</v>
      </c>
      <c r="V151" s="142" t="s">
        <v>18</v>
      </c>
      <c r="W151" s="244" t="s">
        <v>270</v>
      </c>
      <c r="Y151" s="339"/>
      <c r="Z151" s="339"/>
      <c r="AA151" s="340">
        <v>1</v>
      </c>
      <c r="AB151" s="713"/>
      <c r="AC151" s="713"/>
      <c r="AD151" s="713"/>
      <c r="AE151" s="713"/>
      <c r="AF151" s="713"/>
      <c r="AG151" s="713"/>
      <c r="AH151" s="713"/>
      <c r="AI151" s="713"/>
      <c r="AJ151" s="713"/>
      <c r="AK151" s="713"/>
      <c r="AL151" s="713"/>
      <c r="AM151" s="713"/>
      <c r="AN151" s="391"/>
      <c r="AO151" s="219"/>
      <c r="AP151" s="219"/>
      <c r="AQ151" s="219"/>
      <c r="AR151" s="219" t="e">
        <f>AK151/#REF!</f>
        <v>#REF!</v>
      </c>
      <c r="AS151" s="558" t="str">
        <f t="shared" si="44"/>
        <v/>
      </c>
      <c r="AT151" s="138" t="str">
        <f t="shared" si="40"/>
        <v>NO APLICA</v>
      </c>
      <c r="AU151" s="138" t="str">
        <f t="shared" si="41"/>
        <v>NO APLICA</v>
      </c>
      <c r="AV151" s="138" t="str">
        <f t="shared" si="38"/>
        <v>NO APLICA</v>
      </c>
      <c r="AW151" s="138" t="e">
        <f t="shared" si="39"/>
        <v>#REF!</v>
      </c>
      <c r="AX151" s="250" t="s">
        <v>1219</v>
      </c>
      <c r="AY151" s="250" t="s">
        <v>1460</v>
      </c>
      <c r="AZ151" s="250"/>
    </row>
    <row r="152" spans="1:52" ht="16.5" hidden="1" customHeight="1" x14ac:dyDescent="0.15">
      <c r="A152" s="670">
        <f t="shared" si="45"/>
        <v>151</v>
      </c>
      <c r="B152" s="202" t="s">
        <v>705</v>
      </c>
      <c r="C152" s="222" t="s">
        <v>614</v>
      </c>
      <c r="D152" s="222" t="s">
        <v>1015</v>
      </c>
      <c r="E152" s="222" t="s">
        <v>1018</v>
      </c>
      <c r="F152" s="222" t="s">
        <v>756</v>
      </c>
      <c r="G152" s="132" t="s">
        <v>151</v>
      </c>
      <c r="H152" s="222" t="s">
        <v>757</v>
      </c>
      <c r="I152" s="132" t="s">
        <v>1024</v>
      </c>
      <c r="J152" s="222" t="s">
        <v>762</v>
      </c>
      <c r="K152" s="222" t="s">
        <v>759</v>
      </c>
      <c r="L152" s="216" t="s">
        <v>979</v>
      </c>
      <c r="M152" s="254" t="s">
        <v>763</v>
      </c>
      <c r="N152" s="132" t="s">
        <v>1226</v>
      </c>
      <c r="O152" s="228" t="s">
        <v>1226</v>
      </c>
      <c r="P152" s="222"/>
      <c r="Q152" s="222"/>
      <c r="R152" s="222" t="s">
        <v>522</v>
      </c>
      <c r="S152" s="132" t="s">
        <v>16</v>
      </c>
      <c r="T152" s="142" t="s">
        <v>17</v>
      </c>
      <c r="U152" s="142" t="s">
        <v>764</v>
      </c>
      <c r="V152" s="142" t="s">
        <v>18</v>
      </c>
      <c r="W152" s="142" t="s">
        <v>46</v>
      </c>
      <c r="X152" s="336"/>
      <c r="Y152" s="336">
        <v>0.25</v>
      </c>
      <c r="Z152" s="349"/>
      <c r="AA152" s="207">
        <v>1</v>
      </c>
      <c r="AB152" s="707">
        <v>0.10829999999999999</v>
      </c>
      <c r="AC152" s="708"/>
      <c r="AD152" s="708"/>
      <c r="AE152" s="708"/>
      <c r="AF152" s="708"/>
      <c r="AG152" s="709"/>
      <c r="AH152" s="713"/>
      <c r="AI152" s="713"/>
      <c r="AJ152" s="713"/>
      <c r="AK152" s="713"/>
      <c r="AL152" s="713"/>
      <c r="AM152" s="713"/>
      <c r="AN152" s="391"/>
      <c r="AO152" s="219"/>
      <c r="AP152" s="571">
        <f>AB152/Y152</f>
        <v>0.43319999999999997</v>
      </c>
      <c r="AQ152" s="219"/>
      <c r="AR152" s="219">
        <f>AK152/AA152</f>
        <v>0</v>
      </c>
      <c r="AS152" s="558" t="str">
        <f t="shared" si="44"/>
        <v/>
      </c>
      <c r="AT152" s="138" t="str">
        <f t="shared" si="40"/>
        <v>NO APLICA</v>
      </c>
      <c r="AU152" s="138" t="str">
        <f t="shared" si="41"/>
        <v>BAJO</v>
      </c>
      <c r="AV152" s="138" t="str">
        <f t="shared" si="38"/>
        <v>NO APLICA</v>
      </c>
      <c r="AW152" s="138" t="str">
        <f t="shared" si="39"/>
        <v>CRÍTICO</v>
      </c>
      <c r="AX152" s="250" t="s">
        <v>1219</v>
      </c>
      <c r="AY152" s="250"/>
      <c r="AZ152" s="250"/>
    </row>
    <row r="153" spans="1:52" ht="14.25" hidden="1" customHeight="1" x14ac:dyDescent="0.15">
      <c r="A153" s="670">
        <f t="shared" si="45"/>
        <v>152</v>
      </c>
      <c r="B153" s="202" t="s">
        <v>705</v>
      </c>
      <c r="C153" s="222" t="s">
        <v>614</v>
      </c>
      <c r="D153" s="222" t="s">
        <v>1015</v>
      </c>
      <c r="E153" s="222" t="s">
        <v>1018</v>
      </c>
      <c r="F153" s="222" t="s">
        <v>765</v>
      </c>
      <c r="G153" s="132" t="s">
        <v>151</v>
      </c>
      <c r="H153" s="222" t="s">
        <v>757</v>
      </c>
      <c r="I153" s="132" t="s">
        <v>1024</v>
      </c>
      <c r="J153" s="222" t="s">
        <v>766</v>
      </c>
      <c r="K153" s="222" t="s">
        <v>767</v>
      </c>
      <c r="L153" s="216" t="s">
        <v>1196</v>
      </c>
      <c r="M153" s="222" t="s">
        <v>768</v>
      </c>
      <c r="N153" s="132" t="s">
        <v>1226</v>
      </c>
      <c r="O153" s="222" t="s">
        <v>1226</v>
      </c>
      <c r="P153" s="222"/>
      <c r="Q153" s="222"/>
      <c r="R153" s="222" t="s">
        <v>522</v>
      </c>
      <c r="S153" s="132" t="s">
        <v>41</v>
      </c>
      <c r="T153" s="142" t="s">
        <v>17</v>
      </c>
      <c r="U153" s="142" t="s">
        <v>769</v>
      </c>
      <c r="V153" s="142" t="s">
        <v>18</v>
      </c>
      <c r="W153" s="244" t="s">
        <v>46</v>
      </c>
      <c r="Y153" s="468">
        <v>1</v>
      </c>
      <c r="Z153" s="339"/>
      <c r="AA153" s="340">
        <v>1</v>
      </c>
      <c r="AB153" s="707">
        <v>0.30370000000000003</v>
      </c>
      <c r="AC153" s="708"/>
      <c r="AD153" s="708"/>
      <c r="AE153" s="708"/>
      <c r="AF153" s="708"/>
      <c r="AG153" s="709"/>
      <c r="AH153" s="713"/>
      <c r="AI153" s="713"/>
      <c r="AJ153" s="713"/>
      <c r="AK153" s="713"/>
      <c r="AL153" s="713"/>
      <c r="AM153" s="713"/>
      <c r="AN153" s="391"/>
      <c r="AO153" s="219"/>
      <c r="AP153" s="219">
        <f>AB153/Y153</f>
        <v>0.30370000000000003</v>
      </c>
      <c r="AQ153" s="219" t="e">
        <f t="shared" ref="AQ153:AQ160" si="50">AH153/Z153</f>
        <v>#DIV/0!</v>
      </c>
      <c r="AR153" s="219" t="e">
        <f>AK153/#REF!</f>
        <v>#REF!</v>
      </c>
      <c r="AS153" s="558" t="str">
        <f t="shared" si="44"/>
        <v/>
      </c>
      <c r="AT153" s="138" t="str">
        <f t="shared" si="40"/>
        <v>NO APLICA</v>
      </c>
      <c r="AU153" s="138" t="str">
        <f t="shared" si="41"/>
        <v>CRÍTICO</v>
      </c>
      <c r="AV153" s="138" t="e">
        <f t="shared" si="38"/>
        <v>#DIV/0!</v>
      </c>
      <c r="AW153" s="138" t="e">
        <f t="shared" si="39"/>
        <v>#REF!</v>
      </c>
      <c r="AX153" s="250" t="s">
        <v>1219</v>
      </c>
      <c r="AY153" s="355" t="s">
        <v>1459</v>
      </c>
      <c r="AZ153" s="355"/>
    </row>
    <row r="154" spans="1:52" ht="18" hidden="1" customHeight="1" x14ac:dyDescent="0.15">
      <c r="A154" s="670">
        <f t="shared" si="45"/>
        <v>153</v>
      </c>
      <c r="B154" s="202" t="s">
        <v>705</v>
      </c>
      <c r="C154" s="222" t="s">
        <v>614</v>
      </c>
      <c r="D154" s="222" t="s">
        <v>1015</v>
      </c>
      <c r="E154" s="222" t="s">
        <v>1018</v>
      </c>
      <c r="F154" s="222" t="s">
        <v>756</v>
      </c>
      <c r="G154" s="132" t="s">
        <v>151</v>
      </c>
      <c r="H154" s="222" t="s">
        <v>757</v>
      </c>
      <c r="I154" s="132" t="s">
        <v>1024</v>
      </c>
      <c r="J154" s="222" t="s">
        <v>762</v>
      </c>
      <c r="K154" s="222" t="s">
        <v>767</v>
      </c>
      <c r="L154" s="359" t="s">
        <v>980</v>
      </c>
      <c r="M154" s="276" t="s">
        <v>1216</v>
      </c>
      <c r="N154" s="132" t="s">
        <v>1226</v>
      </c>
      <c r="O154" s="228" t="s">
        <v>1226</v>
      </c>
      <c r="P154" s="276"/>
      <c r="Q154" s="276"/>
      <c r="R154" s="222" t="s">
        <v>522</v>
      </c>
      <c r="S154" s="132" t="s">
        <v>16</v>
      </c>
      <c r="T154" s="142" t="s">
        <v>17</v>
      </c>
      <c r="U154" s="142" t="s">
        <v>770</v>
      </c>
      <c r="V154" s="142" t="s">
        <v>18</v>
      </c>
      <c r="W154" s="142" t="s">
        <v>46</v>
      </c>
      <c r="X154" s="219"/>
      <c r="Y154" s="219">
        <v>0.25</v>
      </c>
      <c r="Z154" s="235"/>
      <c r="AA154" s="235">
        <v>1</v>
      </c>
      <c r="AB154" s="707">
        <v>0.1353</v>
      </c>
      <c r="AC154" s="708"/>
      <c r="AD154" s="708"/>
      <c r="AE154" s="708"/>
      <c r="AF154" s="708"/>
      <c r="AG154" s="709"/>
      <c r="AH154" s="713"/>
      <c r="AI154" s="713"/>
      <c r="AJ154" s="713"/>
      <c r="AK154" s="713"/>
      <c r="AL154" s="713"/>
      <c r="AM154" s="713"/>
      <c r="AN154" s="391"/>
      <c r="AO154" s="219"/>
      <c r="AP154" s="571">
        <f>AB154/Y154</f>
        <v>0.54120000000000001</v>
      </c>
      <c r="AQ154" s="219" t="e">
        <f t="shared" si="50"/>
        <v>#DIV/0!</v>
      </c>
      <c r="AR154" s="219">
        <f t="shared" ref="AR154:AR160" si="51">AK154/AA154</f>
        <v>0</v>
      </c>
      <c r="AS154" s="558" t="str">
        <f t="shared" si="44"/>
        <v/>
      </c>
      <c r="AT154" s="138" t="str">
        <f t="shared" si="40"/>
        <v>NO APLICA</v>
      </c>
      <c r="AU154" s="138" t="str">
        <f t="shared" si="41"/>
        <v>BAJO</v>
      </c>
      <c r="AV154" s="138" t="e">
        <f t="shared" si="38"/>
        <v>#DIV/0!</v>
      </c>
      <c r="AW154" s="138" t="str">
        <f t="shared" si="39"/>
        <v>CRÍTICO</v>
      </c>
      <c r="AX154" s="250" t="s">
        <v>1219</v>
      </c>
      <c r="AY154" s="250"/>
      <c r="AZ154" s="250"/>
    </row>
    <row r="155" spans="1:52" ht="16.5" hidden="1" customHeight="1" x14ac:dyDescent="0.15">
      <c r="A155" s="670">
        <f t="shared" si="45"/>
        <v>154</v>
      </c>
      <c r="B155" s="202" t="s">
        <v>705</v>
      </c>
      <c r="C155" s="222" t="s">
        <v>614</v>
      </c>
      <c r="D155" s="222" t="s">
        <v>1015</v>
      </c>
      <c r="E155" s="222" t="s">
        <v>1018</v>
      </c>
      <c r="F155" s="222" t="s">
        <v>756</v>
      </c>
      <c r="G155" s="132" t="s">
        <v>151</v>
      </c>
      <c r="H155" s="222" t="s">
        <v>757</v>
      </c>
      <c r="I155" s="132" t="s">
        <v>1024</v>
      </c>
      <c r="J155" s="222" t="s">
        <v>762</v>
      </c>
      <c r="K155" s="222" t="s">
        <v>771</v>
      </c>
      <c r="L155" s="216" t="s">
        <v>981</v>
      </c>
      <c r="M155" s="222" t="s">
        <v>772</v>
      </c>
      <c r="N155" s="132" t="s">
        <v>1226</v>
      </c>
      <c r="O155" s="228" t="s">
        <v>1226</v>
      </c>
      <c r="P155" s="222"/>
      <c r="Q155" s="222"/>
      <c r="R155" s="222" t="s">
        <v>522</v>
      </c>
      <c r="S155" s="132" t="s">
        <v>16</v>
      </c>
      <c r="T155" s="142" t="s">
        <v>17</v>
      </c>
      <c r="U155" s="142" t="s">
        <v>773</v>
      </c>
      <c r="V155" s="142" t="s">
        <v>18</v>
      </c>
      <c r="W155" s="142" t="s">
        <v>20</v>
      </c>
      <c r="X155" s="219">
        <v>0.8</v>
      </c>
      <c r="Y155" s="219">
        <v>0.8</v>
      </c>
      <c r="Z155" s="235">
        <v>0.8</v>
      </c>
      <c r="AA155" s="235">
        <v>0.8</v>
      </c>
      <c r="AB155" s="713">
        <v>0.65969999999999995</v>
      </c>
      <c r="AC155" s="713"/>
      <c r="AD155" s="713"/>
      <c r="AE155" s="713">
        <v>0.2429</v>
      </c>
      <c r="AF155" s="713"/>
      <c r="AG155" s="713"/>
      <c r="AH155" s="713"/>
      <c r="AI155" s="713"/>
      <c r="AJ155" s="713"/>
      <c r="AK155" s="713"/>
      <c r="AL155" s="713"/>
      <c r="AM155" s="713"/>
      <c r="AN155" s="391"/>
      <c r="AO155" s="219">
        <f t="shared" ref="AO155:AO160" si="52">AB155/X155</f>
        <v>0.82462499999999994</v>
      </c>
      <c r="AP155" s="219">
        <f>AE155/Y155</f>
        <v>0.30362499999999998</v>
      </c>
      <c r="AQ155" s="219">
        <f t="shared" si="50"/>
        <v>0</v>
      </c>
      <c r="AR155" s="219">
        <f t="shared" si="51"/>
        <v>0</v>
      </c>
      <c r="AS155" s="558" t="str">
        <f t="shared" si="44"/>
        <v/>
      </c>
      <c r="AT155" s="138" t="str">
        <f t="shared" si="40"/>
        <v>SOBRESALIENTE</v>
      </c>
      <c r="AU155" s="138" t="str">
        <f t="shared" si="41"/>
        <v>CRÍTICO</v>
      </c>
      <c r="AV155" s="138" t="str">
        <f t="shared" si="38"/>
        <v>CRÍTICO</v>
      </c>
      <c r="AW155" s="138" t="str">
        <f t="shared" si="39"/>
        <v>CRÍTICO</v>
      </c>
      <c r="AX155" s="250" t="s">
        <v>1219</v>
      </c>
      <c r="AY155" s="250"/>
      <c r="AZ155" s="250"/>
    </row>
    <row r="156" spans="1:52" ht="17.25" hidden="1" customHeight="1" x14ac:dyDescent="0.15">
      <c r="A156" s="670">
        <f t="shared" si="45"/>
        <v>155</v>
      </c>
      <c r="B156" s="202" t="s">
        <v>705</v>
      </c>
      <c r="C156" s="222" t="s">
        <v>614</v>
      </c>
      <c r="D156" s="222" t="s">
        <v>1015</v>
      </c>
      <c r="E156" s="222" t="s">
        <v>1018</v>
      </c>
      <c r="F156" s="222" t="s">
        <v>756</v>
      </c>
      <c r="G156" s="132" t="s">
        <v>151</v>
      </c>
      <c r="H156" s="222" t="s">
        <v>757</v>
      </c>
      <c r="I156" s="132" t="s">
        <v>1024</v>
      </c>
      <c r="J156" s="222" t="s">
        <v>774</v>
      </c>
      <c r="K156" s="222" t="s">
        <v>775</v>
      </c>
      <c r="L156" s="216" t="s">
        <v>982</v>
      </c>
      <c r="M156" s="254" t="s">
        <v>776</v>
      </c>
      <c r="N156" s="132" t="s">
        <v>1226</v>
      </c>
      <c r="O156" s="228" t="s">
        <v>1226</v>
      </c>
      <c r="P156" s="222"/>
      <c r="Q156" s="222"/>
      <c r="R156" s="222" t="s">
        <v>522</v>
      </c>
      <c r="S156" s="132" t="s">
        <v>16</v>
      </c>
      <c r="T156" s="142" t="s">
        <v>17</v>
      </c>
      <c r="U156" s="142" t="s">
        <v>777</v>
      </c>
      <c r="V156" s="142" t="s">
        <v>18</v>
      </c>
      <c r="W156" s="142" t="s">
        <v>46</v>
      </c>
      <c r="X156" s="219">
        <v>0.1</v>
      </c>
      <c r="Y156" s="219">
        <v>0.4</v>
      </c>
      <c r="Z156" s="235">
        <v>0.4</v>
      </c>
      <c r="AA156" s="235">
        <v>0.1</v>
      </c>
      <c r="AB156" s="737">
        <v>0</v>
      </c>
      <c r="AC156" s="738"/>
      <c r="AD156" s="738"/>
      <c r="AE156" s="738"/>
      <c r="AF156" s="738"/>
      <c r="AG156" s="739"/>
      <c r="AH156" s="713"/>
      <c r="AI156" s="713"/>
      <c r="AJ156" s="713"/>
      <c r="AK156" s="715"/>
      <c r="AL156" s="715"/>
      <c r="AM156" s="715"/>
      <c r="AN156" s="389"/>
      <c r="AO156" s="219">
        <f t="shared" si="52"/>
        <v>0</v>
      </c>
      <c r="AP156" s="219">
        <f>AE156/Y156</f>
        <v>0</v>
      </c>
      <c r="AQ156" s="219">
        <f t="shared" si="50"/>
        <v>0</v>
      </c>
      <c r="AR156" s="219">
        <f t="shared" si="51"/>
        <v>0</v>
      </c>
      <c r="AS156" s="558" t="str">
        <f t="shared" si="44"/>
        <v/>
      </c>
      <c r="AT156" s="138" t="str">
        <f t="shared" ref="AT156:AT187" si="53">IF(AO156="","NO APLICA",IF(AO156&lt;40%,"CRÍTICO",IF(AO156&lt;60%,"BAJO",IF(AO156&lt;70%,"MEDIO",IF(AO156&lt;80%,"SATISFACTORIO",IF(AO156&gt;=80%,"SOBRESALIENTE",IF(AO156="","NO APLICA","")))))))</f>
        <v>CRÍTICO</v>
      </c>
      <c r="AU156" s="138" t="str">
        <f t="shared" si="41"/>
        <v>CRÍTICO</v>
      </c>
      <c r="AV156" s="138" t="str">
        <f t="shared" si="38"/>
        <v>CRÍTICO</v>
      </c>
      <c r="AW156" s="138" t="str">
        <f t="shared" si="39"/>
        <v>CRÍTICO</v>
      </c>
      <c r="AX156" s="250" t="s">
        <v>1219</v>
      </c>
      <c r="AY156" s="250"/>
      <c r="AZ156" s="250"/>
    </row>
    <row r="157" spans="1:52" ht="15.75" hidden="1" customHeight="1" x14ac:dyDescent="0.15">
      <c r="A157" s="670">
        <f t="shared" si="45"/>
        <v>156</v>
      </c>
      <c r="B157" s="202" t="s">
        <v>705</v>
      </c>
      <c r="C157" s="222" t="s">
        <v>614</v>
      </c>
      <c r="D157" s="222" t="s">
        <v>1015</v>
      </c>
      <c r="E157" s="222" t="s">
        <v>1018</v>
      </c>
      <c r="F157" s="222" t="s">
        <v>756</v>
      </c>
      <c r="G157" s="132" t="s">
        <v>151</v>
      </c>
      <c r="H157" s="222" t="s">
        <v>757</v>
      </c>
      <c r="I157" s="132" t="s">
        <v>1024</v>
      </c>
      <c r="J157" s="222" t="s">
        <v>762</v>
      </c>
      <c r="K157" s="222" t="s">
        <v>775</v>
      </c>
      <c r="L157" s="216" t="s">
        <v>983</v>
      </c>
      <c r="M157" s="222" t="s">
        <v>778</v>
      </c>
      <c r="N157" s="132" t="s">
        <v>1226</v>
      </c>
      <c r="O157" s="228" t="s">
        <v>1226</v>
      </c>
      <c r="P157" s="222"/>
      <c r="Q157" s="222"/>
      <c r="R157" s="222" t="s">
        <v>522</v>
      </c>
      <c r="S157" s="132" t="s">
        <v>16</v>
      </c>
      <c r="T157" s="142" t="s">
        <v>17</v>
      </c>
      <c r="U157" s="142" t="s">
        <v>779</v>
      </c>
      <c r="V157" s="142" t="s">
        <v>18</v>
      </c>
      <c r="W157" s="142" t="s">
        <v>20</v>
      </c>
      <c r="X157" s="219">
        <v>1</v>
      </c>
      <c r="Y157" s="219">
        <v>1</v>
      </c>
      <c r="Z157" s="235">
        <v>1</v>
      </c>
      <c r="AA157" s="235">
        <v>1</v>
      </c>
      <c r="AB157" s="715">
        <v>0.31</v>
      </c>
      <c r="AC157" s="715"/>
      <c r="AD157" s="715"/>
      <c r="AE157" s="715">
        <v>0.24</v>
      </c>
      <c r="AF157" s="715"/>
      <c r="AG157" s="715"/>
      <c r="AH157" s="715"/>
      <c r="AI157" s="715"/>
      <c r="AJ157" s="715"/>
      <c r="AK157" s="715"/>
      <c r="AL157" s="715"/>
      <c r="AM157" s="715"/>
      <c r="AN157" s="389"/>
      <c r="AO157" s="219">
        <f t="shared" si="52"/>
        <v>0.31</v>
      </c>
      <c r="AP157" s="219">
        <f>AE157/Y157</f>
        <v>0.24</v>
      </c>
      <c r="AQ157" s="219">
        <f t="shared" si="50"/>
        <v>0</v>
      </c>
      <c r="AR157" s="219">
        <f t="shared" si="51"/>
        <v>0</v>
      </c>
      <c r="AS157" s="558" t="str">
        <f t="shared" si="44"/>
        <v/>
      </c>
      <c r="AT157" s="138" t="str">
        <f t="shared" si="53"/>
        <v>CRÍTICO</v>
      </c>
      <c r="AU157" s="138" t="str">
        <f t="shared" si="41"/>
        <v>CRÍTICO</v>
      </c>
      <c r="AV157" s="138" t="str">
        <f t="shared" si="38"/>
        <v>CRÍTICO</v>
      </c>
      <c r="AW157" s="138" t="str">
        <f t="shared" si="39"/>
        <v>CRÍTICO</v>
      </c>
      <c r="AX157" s="250" t="s">
        <v>1219</v>
      </c>
      <c r="AY157" s="250"/>
      <c r="AZ157" s="250"/>
    </row>
    <row r="158" spans="1:52" ht="16.5" hidden="1" customHeight="1" x14ac:dyDescent="0.15">
      <c r="A158" s="670">
        <f t="shared" si="45"/>
        <v>157</v>
      </c>
      <c r="B158" s="202" t="s">
        <v>705</v>
      </c>
      <c r="C158" s="222" t="s">
        <v>614</v>
      </c>
      <c r="D158" s="222" t="s">
        <v>1015</v>
      </c>
      <c r="E158" s="222" t="s">
        <v>1018</v>
      </c>
      <c r="F158" s="222" t="s">
        <v>756</v>
      </c>
      <c r="G158" s="132" t="s">
        <v>151</v>
      </c>
      <c r="H158" s="222" t="s">
        <v>757</v>
      </c>
      <c r="I158" s="132" t="s">
        <v>1024</v>
      </c>
      <c r="J158" s="222" t="s">
        <v>762</v>
      </c>
      <c r="K158" s="222" t="s">
        <v>775</v>
      </c>
      <c r="L158" s="370" t="s">
        <v>984</v>
      </c>
      <c r="M158" s="493" t="s">
        <v>1022</v>
      </c>
      <c r="N158" s="132" t="s">
        <v>1226</v>
      </c>
      <c r="O158" s="228" t="s">
        <v>1226</v>
      </c>
      <c r="P158" s="234"/>
      <c r="Q158" s="234"/>
      <c r="R158" s="222" t="s">
        <v>522</v>
      </c>
      <c r="S158" s="132" t="s">
        <v>16</v>
      </c>
      <c r="T158" s="142" t="s">
        <v>17</v>
      </c>
      <c r="U158" s="142" t="s">
        <v>780</v>
      </c>
      <c r="V158" s="142" t="s">
        <v>18</v>
      </c>
      <c r="W158" s="142" t="s">
        <v>46</v>
      </c>
      <c r="X158" s="219"/>
      <c r="Y158" s="219">
        <v>0.25</v>
      </c>
      <c r="Z158" s="235"/>
      <c r="AA158" s="235">
        <v>1</v>
      </c>
      <c r="AB158" s="737">
        <v>0</v>
      </c>
      <c r="AC158" s="738"/>
      <c r="AD158" s="738"/>
      <c r="AE158" s="738"/>
      <c r="AF158" s="738"/>
      <c r="AG158" s="739"/>
      <c r="AH158" s="747"/>
      <c r="AI158" s="747"/>
      <c r="AJ158" s="747"/>
      <c r="AK158" s="715"/>
      <c r="AL158" s="715"/>
      <c r="AM158" s="715"/>
      <c r="AN158" s="389"/>
      <c r="AO158" s="219" t="e">
        <f t="shared" si="52"/>
        <v>#DIV/0!</v>
      </c>
      <c r="AP158" s="219">
        <f>AB158/Y158</f>
        <v>0</v>
      </c>
      <c r="AQ158" s="219" t="e">
        <f t="shared" si="50"/>
        <v>#DIV/0!</v>
      </c>
      <c r="AR158" s="219">
        <f t="shared" si="51"/>
        <v>0</v>
      </c>
      <c r="AS158" s="558" t="str">
        <f t="shared" si="44"/>
        <v/>
      </c>
      <c r="AT158" s="138" t="e">
        <f t="shared" si="53"/>
        <v>#DIV/0!</v>
      </c>
      <c r="AU158" s="138" t="str">
        <f t="shared" si="41"/>
        <v>CRÍTICO</v>
      </c>
      <c r="AV158" s="138" t="e">
        <f t="shared" si="38"/>
        <v>#DIV/0!</v>
      </c>
      <c r="AW158" s="138" t="str">
        <f t="shared" si="39"/>
        <v>CRÍTICO</v>
      </c>
      <c r="AX158" s="250" t="s">
        <v>1219</v>
      </c>
      <c r="AY158" s="250"/>
      <c r="AZ158" s="250"/>
    </row>
    <row r="159" spans="1:52" ht="14.25" hidden="1" customHeight="1" x14ac:dyDescent="0.15">
      <c r="A159" s="670">
        <f t="shared" si="45"/>
        <v>158</v>
      </c>
      <c r="B159" s="202" t="s">
        <v>705</v>
      </c>
      <c r="C159" s="222" t="s">
        <v>614</v>
      </c>
      <c r="D159" s="222" t="s">
        <v>1015</v>
      </c>
      <c r="E159" s="222" t="s">
        <v>1018</v>
      </c>
      <c r="F159" s="222" t="s">
        <v>756</v>
      </c>
      <c r="G159" s="132" t="s">
        <v>151</v>
      </c>
      <c r="H159" s="222" t="s">
        <v>757</v>
      </c>
      <c r="I159" s="132" t="s">
        <v>1024</v>
      </c>
      <c r="J159" s="222" t="s">
        <v>762</v>
      </c>
      <c r="K159" s="222" t="s">
        <v>781</v>
      </c>
      <c r="L159" s="354" t="s">
        <v>985</v>
      </c>
      <c r="M159" s="354" t="s">
        <v>1023</v>
      </c>
      <c r="N159" s="132" t="s">
        <v>1226</v>
      </c>
      <c r="O159" s="228" t="s">
        <v>1226</v>
      </c>
      <c r="P159" s="234"/>
      <c r="Q159" s="234"/>
      <c r="R159" s="222" t="s">
        <v>522</v>
      </c>
      <c r="S159" s="132" t="s">
        <v>16</v>
      </c>
      <c r="T159" s="142" t="s">
        <v>17</v>
      </c>
      <c r="U159" s="142" t="s">
        <v>782</v>
      </c>
      <c r="V159" s="142" t="s">
        <v>18</v>
      </c>
      <c r="W159" s="142" t="s">
        <v>46</v>
      </c>
      <c r="X159" s="219"/>
      <c r="Y159" s="219">
        <v>0.25</v>
      </c>
      <c r="Z159" s="235"/>
      <c r="AA159" s="235">
        <v>1</v>
      </c>
      <c r="AB159" s="737">
        <v>0</v>
      </c>
      <c r="AC159" s="738"/>
      <c r="AD159" s="738"/>
      <c r="AE159" s="738"/>
      <c r="AF159" s="738"/>
      <c r="AG159" s="739"/>
      <c r="AH159" s="747"/>
      <c r="AI159" s="747"/>
      <c r="AJ159" s="747"/>
      <c r="AK159" s="747"/>
      <c r="AL159" s="747"/>
      <c r="AM159" s="747"/>
      <c r="AN159" s="394"/>
      <c r="AO159" s="219" t="e">
        <f t="shared" si="52"/>
        <v>#DIV/0!</v>
      </c>
      <c r="AP159" s="219">
        <f>AB159/Y159</f>
        <v>0</v>
      </c>
      <c r="AQ159" s="219" t="e">
        <f t="shared" si="50"/>
        <v>#DIV/0!</v>
      </c>
      <c r="AR159" s="219">
        <f t="shared" si="51"/>
        <v>0</v>
      </c>
      <c r="AS159" s="558" t="str">
        <f t="shared" si="44"/>
        <v/>
      </c>
      <c r="AT159" s="138" t="e">
        <f t="shared" si="53"/>
        <v>#DIV/0!</v>
      </c>
      <c r="AU159" s="138" t="str">
        <f t="shared" si="41"/>
        <v>CRÍTICO</v>
      </c>
      <c r="AV159" s="138" t="e">
        <f t="shared" si="38"/>
        <v>#DIV/0!</v>
      </c>
      <c r="AW159" s="138" t="str">
        <f t="shared" si="39"/>
        <v>CRÍTICO</v>
      </c>
      <c r="AX159" s="250" t="s">
        <v>1219</v>
      </c>
      <c r="AY159" s="250"/>
      <c r="AZ159" s="250"/>
    </row>
    <row r="160" spans="1:52" ht="45" hidden="1" x14ac:dyDescent="0.15">
      <c r="A160" s="670">
        <f t="shared" si="45"/>
        <v>159</v>
      </c>
      <c r="B160" s="424" t="s">
        <v>705</v>
      </c>
      <c r="C160" s="424" t="s">
        <v>289</v>
      </c>
      <c r="D160" s="243" t="s">
        <v>1015</v>
      </c>
      <c r="E160" s="243" t="s">
        <v>1017</v>
      </c>
      <c r="F160" s="243" t="s">
        <v>783</v>
      </c>
      <c r="G160" s="7" t="s">
        <v>151</v>
      </c>
      <c r="H160" s="243" t="s">
        <v>1513</v>
      </c>
      <c r="I160" s="7" t="s">
        <v>179</v>
      </c>
      <c r="J160" s="243" t="s">
        <v>141</v>
      </c>
      <c r="K160" s="243" t="s">
        <v>141</v>
      </c>
      <c r="L160" s="433" t="s">
        <v>1514</v>
      </c>
      <c r="M160" s="243" t="s">
        <v>784</v>
      </c>
      <c r="N160" s="7" t="s">
        <v>1226</v>
      </c>
      <c r="O160" s="243" t="s">
        <v>1226</v>
      </c>
      <c r="P160" s="243"/>
      <c r="Q160" s="243"/>
      <c r="R160" s="243" t="s">
        <v>354</v>
      </c>
      <c r="S160" s="116" t="s">
        <v>16</v>
      </c>
      <c r="T160" s="116" t="s">
        <v>17</v>
      </c>
      <c r="U160" s="116" t="s">
        <v>785</v>
      </c>
      <c r="V160" s="116" t="s">
        <v>18</v>
      </c>
      <c r="W160" s="116" t="s">
        <v>20</v>
      </c>
      <c r="X160" s="365">
        <v>1</v>
      </c>
      <c r="Y160" s="365">
        <v>1</v>
      </c>
      <c r="Z160" s="365">
        <v>1</v>
      </c>
      <c r="AA160" s="365">
        <v>1</v>
      </c>
      <c r="AB160" s="750">
        <v>0.9</v>
      </c>
      <c r="AC160" s="750"/>
      <c r="AD160" s="750"/>
      <c r="AE160" s="750">
        <v>0.98</v>
      </c>
      <c r="AF160" s="750"/>
      <c r="AG160" s="750"/>
      <c r="AH160" s="827"/>
      <c r="AI160" s="820"/>
      <c r="AJ160" s="820"/>
      <c r="AK160" s="827"/>
      <c r="AL160" s="820"/>
      <c r="AM160" s="820"/>
      <c r="AN160" s="491" t="s">
        <v>1370</v>
      </c>
      <c r="AO160" s="365">
        <f t="shared" si="52"/>
        <v>0.9</v>
      </c>
      <c r="AP160" s="450">
        <f>AE160/Y160</f>
        <v>0.98</v>
      </c>
      <c r="AQ160" s="365">
        <f t="shared" si="50"/>
        <v>0</v>
      </c>
      <c r="AR160" s="365">
        <f t="shared" si="51"/>
        <v>0</v>
      </c>
      <c r="AS160" s="558" t="str">
        <f t="shared" si="44"/>
        <v/>
      </c>
      <c r="AT160" s="83" t="str">
        <f t="shared" si="53"/>
        <v>SOBRESALIENTE</v>
      </c>
      <c r="AU160" s="83" t="str">
        <f t="shared" si="41"/>
        <v>SOBRESALIENTE</v>
      </c>
      <c r="AV160" s="83" t="str">
        <f t="shared" si="38"/>
        <v>CRÍTICO</v>
      </c>
      <c r="AW160" s="83" t="str">
        <f t="shared" si="39"/>
        <v>CRÍTICO</v>
      </c>
      <c r="AX160" s="416" t="s">
        <v>1218</v>
      </c>
      <c r="AY160" s="416"/>
      <c r="AZ160" s="672"/>
    </row>
    <row r="161" spans="1:52" s="469" customFormat="1" ht="45" hidden="1" x14ac:dyDescent="0.15">
      <c r="A161" s="670">
        <f t="shared" si="45"/>
        <v>160</v>
      </c>
      <c r="B161" s="424" t="s">
        <v>705</v>
      </c>
      <c r="C161" s="424" t="s">
        <v>289</v>
      </c>
      <c r="D161" s="243" t="s">
        <v>1015</v>
      </c>
      <c r="E161" s="243" t="s">
        <v>1017</v>
      </c>
      <c r="F161" s="243" t="s">
        <v>783</v>
      </c>
      <c r="G161" s="7" t="s">
        <v>151</v>
      </c>
      <c r="H161" s="243" t="s">
        <v>1513</v>
      </c>
      <c r="I161" s="132" t="s">
        <v>179</v>
      </c>
      <c r="J161" s="243" t="s">
        <v>141</v>
      </c>
      <c r="K161" s="243" t="s">
        <v>141</v>
      </c>
      <c r="L161" s="234" t="s">
        <v>1515</v>
      </c>
      <c r="M161" s="222" t="s">
        <v>787</v>
      </c>
      <c r="N161" s="132" t="s">
        <v>1226</v>
      </c>
      <c r="O161" s="132" t="s">
        <v>1226</v>
      </c>
      <c r="P161" s="222"/>
      <c r="Q161" s="243"/>
      <c r="R161" s="243" t="s">
        <v>354</v>
      </c>
      <c r="S161" s="116" t="s">
        <v>19</v>
      </c>
      <c r="T161" s="118" t="s">
        <v>299</v>
      </c>
      <c r="U161" s="151" t="s">
        <v>788</v>
      </c>
      <c r="V161" s="151" t="s">
        <v>18</v>
      </c>
      <c r="W161" s="151" t="s">
        <v>255</v>
      </c>
      <c r="X161" s="469">
        <v>15</v>
      </c>
      <c r="Y161" s="469">
        <v>15</v>
      </c>
      <c r="Z161" s="469">
        <v>15</v>
      </c>
      <c r="AA161" s="469">
        <v>15</v>
      </c>
      <c r="AB161" s="498">
        <v>4.05</v>
      </c>
      <c r="AC161" s="498">
        <v>5.05</v>
      </c>
      <c r="AD161" s="498">
        <v>7.98</v>
      </c>
      <c r="AE161" s="498">
        <v>6.06</v>
      </c>
      <c r="AF161" s="498">
        <v>5.87</v>
      </c>
      <c r="AG161" s="498">
        <v>6.13</v>
      </c>
      <c r="AH161" s="461"/>
      <c r="AI161" s="461"/>
      <c r="AJ161" s="461"/>
      <c r="AK161" s="461"/>
      <c r="AL161" s="461"/>
      <c r="AM161" s="461"/>
      <c r="AN161" s="499" t="s">
        <v>1456</v>
      </c>
      <c r="AO161" s="468">
        <f>Y161/6.17</f>
        <v>2.4311183144246353</v>
      </c>
      <c r="AP161" s="468">
        <f>15/6</f>
        <v>2.5</v>
      </c>
      <c r="AQ161" s="468">
        <f>AJ161/Z161</f>
        <v>0</v>
      </c>
      <c r="AR161" s="468">
        <f>AM161/AA161</f>
        <v>0</v>
      </c>
      <c r="AS161" s="558" t="str">
        <f t="shared" si="44"/>
        <v>POSITIVA</v>
      </c>
      <c r="AT161" s="138" t="str">
        <f t="shared" si="53"/>
        <v>SOBRESALIENTE</v>
      </c>
      <c r="AU161" s="138" t="str">
        <f t="shared" si="41"/>
        <v>SOBRESALIENTE</v>
      </c>
      <c r="AV161" s="138" t="str">
        <f t="shared" si="38"/>
        <v>CRÍTICO</v>
      </c>
      <c r="AW161" s="138" t="str">
        <f t="shared" si="39"/>
        <v>CRÍTICO</v>
      </c>
      <c r="AX161" s="84" t="s">
        <v>1218</v>
      </c>
      <c r="AY161" s="117" t="s">
        <v>1457</v>
      </c>
      <c r="AZ161" s="117"/>
    </row>
    <row r="162" spans="1:52" ht="45" hidden="1" x14ac:dyDescent="0.15">
      <c r="A162" s="670">
        <f t="shared" si="45"/>
        <v>161</v>
      </c>
      <c r="B162" s="424" t="s">
        <v>705</v>
      </c>
      <c r="C162" s="424" t="s">
        <v>289</v>
      </c>
      <c r="D162" s="243" t="s">
        <v>1015</v>
      </c>
      <c r="E162" s="243" t="s">
        <v>1017</v>
      </c>
      <c r="F162" s="243" t="s">
        <v>783</v>
      </c>
      <c r="G162" s="7" t="s">
        <v>151</v>
      </c>
      <c r="H162" s="243" t="s">
        <v>1513</v>
      </c>
      <c r="I162" s="7" t="s">
        <v>179</v>
      </c>
      <c r="J162" s="243" t="s">
        <v>141</v>
      </c>
      <c r="K162" s="243" t="s">
        <v>141</v>
      </c>
      <c r="L162" s="433" t="s">
        <v>1516</v>
      </c>
      <c r="M162" s="243" t="s">
        <v>790</v>
      </c>
      <c r="N162" s="7" t="s">
        <v>1226</v>
      </c>
      <c r="O162" s="243" t="s">
        <v>1226</v>
      </c>
      <c r="P162" s="243"/>
      <c r="Q162" s="243"/>
      <c r="R162" s="243" t="s">
        <v>354</v>
      </c>
      <c r="S162" s="116" t="s">
        <v>41</v>
      </c>
      <c r="T162" s="116" t="s">
        <v>17</v>
      </c>
      <c r="U162" s="116" t="s">
        <v>791</v>
      </c>
      <c r="V162" s="116" t="s">
        <v>65</v>
      </c>
      <c r="W162" s="116" t="s">
        <v>20</v>
      </c>
      <c r="X162" s="365">
        <v>0.01</v>
      </c>
      <c r="Y162" s="365">
        <v>0.01</v>
      </c>
      <c r="Z162" s="365">
        <v>0.01</v>
      </c>
      <c r="AA162" s="365">
        <v>0.01</v>
      </c>
      <c r="AB162" s="750">
        <v>1</v>
      </c>
      <c r="AC162" s="750"/>
      <c r="AD162" s="750"/>
      <c r="AE162" s="750">
        <v>0.71</v>
      </c>
      <c r="AF162" s="750"/>
      <c r="AG162" s="750"/>
      <c r="AH162" s="750"/>
      <c r="AI162" s="750"/>
      <c r="AJ162" s="750"/>
      <c r="AK162" s="750"/>
      <c r="AL162" s="750"/>
      <c r="AM162" s="750"/>
      <c r="AN162" s="490" t="s">
        <v>1456</v>
      </c>
      <c r="AO162" s="365">
        <f>X162/AB162</f>
        <v>0.01</v>
      </c>
      <c r="AP162" s="615">
        <f>Y162/AE162</f>
        <v>1.4084507042253521E-2</v>
      </c>
      <c r="AQ162" s="365">
        <f>AH162/Z162</f>
        <v>0</v>
      </c>
      <c r="AR162" s="365">
        <f>AK162/AA162</f>
        <v>0</v>
      </c>
      <c r="AS162" s="558" t="str">
        <f t="shared" si="44"/>
        <v/>
      </c>
      <c r="AT162" s="83" t="str">
        <f t="shared" si="53"/>
        <v>CRÍTICO</v>
      </c>
      <c r="AU162" s="83" t="str">
        <f t="shared" si="41"/>
        <v>CRÍTICO</v>
      </c>
      <c r="AV162" s="83" t="str">
        <f t="shared" si="38"/>
        <v>CRÍTICO</v>
      </c>
      <c r="AW162" s="83" t="str">
        <f t="shared" si="39"/>
        <v>CRÍTICO</v>
      </c>
      <c r="AX162" s="416" t="s">
        <v>1218</v>
      </c>
      <c r="AY162" s="416"/>
      <c r="AZ162" s="672"/>
    </row>
    <row r="163" spans="1:52" s="218" customFormat="1" ht="14.25" hidden="1" customHeight="1" x14ac:dyDescent="0.15">
      <c r="A163" s="670">
        <f t="shared" si="45"/>
        <v>162</v>
      </c>
      <c r="B163" s="202" t="s">
        <v>705</v>
      </c>
      <c r="C163" s="202" t="s">
        <v>289</v>
      </c>
      <c r="D163" s="222" t="s">
        <v>1015</v>
      </c>
      <c r="E163" s="222" t="s">
        <v>1017</v>
      </c>
      <c r="F163" s="222" t="s">
        <v>792</v>
      </c>
      <c r="G163" s="132" t="s">
        <v>151</v>
      </c>
      <c r="H163" s="222" t="s">
        <v>793</v>
      </c>
      <c r="I163" s="132" t="s">
        <v>169</v>
      </c>
      <c r="J163" s="222" t="s">
        <v>794</v>
      </c>
      <c r="K163" s="222" t="s">
        <v>795</v>
      </c>
      <c r="L163" s="148" t="s">
        <v>1298</v>
      </c>
      <c r="M163" s="148" t="s">
        <v>796</v>
      </c>
      <c r="N163" s="132" t="s">
        <v>1226</v>
      </c>
      <c r="O163" s="148" t="s">
        <v>1226</v>
      </c>
      <c r="P163" s="148"/>
      <c r="Q163" s="148"/>
      <c r="R163" s="222" t="s">
        <v>522</v>
      </c>
      <c r="S163" s="148" t="s">
        <v>16</v>
      </c>
      <c r="T163" s="149" t="s">
        <v>17</v>
      </c>
      <c r="U163" s="149" t="s">
        <v>797</v>
      </c>
      <c r="V163" s="149" t="s">
        <v>18</v>
      </c>
      <c r="W163" s="149" t="s">
        <v>20</v>
      </c>
      <c r="X163" s="364">
        <v>10</v>
      </c>
      <c r="Y163" s="362">
        <v>10</v>
      </c>
      <c r="Z163" s="362">
        <v>24</v>
      </c>
      <c r="AA163" s="362">
        <v>24</v>
      </c>
      <c r="AB163" s="716">
        <v>3</v>
      </c>
      <c r="AC163" s="716"/>
      <c r="AD163" s="716"/>
      <c r="AE163" s="752">
        <v>5</v>
      </c>
      <c r="AF163" s="753"/>
      <c r="AG163" s="754"/>
      <c r="AH163" s="751"/>
      <c r="AI163" s="751"/>
      <c r="AJ163" s="751"/>
      <c r="AK163" s="751"/>
      <c r="AL163" s="751"/>
      <c r="AM163" s="751"/>
      <c r="AN163" s="395"/>
      <c r="AO163" s="219">
        <f>AB163/X163</f>
        <v>0.3</v>
      </c>
      <c r="AP163" s="571">
        <f>AE163/Y163</f>
        <v>0.5</v>
      </c>
      <c r="AQ163" s="219">
        <f>AH163/Z163</f>
        <v>0</v>
      </c>
      <c r="AR163" s="219">
        <f>AK163/AA163</f>
        <v>0</v>
      </c>
      <c r="AS163" s="558" t="str">
        <f t="shared" si="44"/>
        <v/>
      </c>
      <c r="AT163" s="138" t="str">
        <f t="shared" si="53"/>
        <v>CRÍTICO</v>
      </c>
      <c r="AU163" s="138" t="str">
        <f t="shared" si="41"/>
        <v>BAJO</v>
      </c>
      <c r="AV163" s="138" t="str">
        <f t="shared" si="38"/>
        <v>CRÍTICO</v>
      </c>
      <c r="AW163" s="138" t="str">
        <f t="shared" si="39"/>
        <v>CRÍTICO</v>
      </c>
      <c r="AX163" s="250" t="s">
        <v>1219</v>
      </c>
      <c r="AY163" s="250"/>
      <c r="AZ163" s="250"/>
    </row>
    <row r="164" spans="1:52" s="218" customFormat="1" ht="14" hidden="1" x14ac:dyDescent="0.15">
      <c r="A164" s="670">
        <f t="shared" si="45"/>
        <v>163</v>
      </c>
      <c r="B164" s="202" t="s">
        <v>705</v>
      </c>
      <c r="C164" s="222" t="s">
        <v>1014</v>
      </c>
      <c r="D164" s="222" t="s">
        <v>323</v>
      </c>
      <c r="E164" s="222" t="s">
        <v>798</v>
      </c>
      <c r="F164" s="222" t="s">
        <v>792</v>
      </c>
      <c r="G164" s="132" t="s">
        <v>151</v>
      </c>
      <c r="H164" s="222" t="s">
        <v>793</v>
      </c>
      <c r="I164" s="132" t="s">
        <v>169</v>
      </c>
      <c r="J164" s="222" t="s">
        <v>794</v>
      </c>
      <c r="K164" s="222" t="s">
        <v>799</v>
      </c>
      <c r="L164" s="148" t="s">
        <v>1299</v>
      </c>
      <c r="M164" s="148" t="s">
        <v>800</v>
      </c>
      <c r="N164" s="132" t="s">
        <v>1226</v>
      </c>
      <c r="O164" s="7" t="s">
        <v>1226</v>
      </c>
      <c r="P164" s="148"/>
      <c r="Q164" s="148"/>
      <c r="R164" s="222" t="s">
        <v>522</v>
      </c>
      <c r="S164" s="148" t="s">
        <v>16</v>
      </c>
      <c r="T164" s="149" t="s">
        <v>17</v>
      </c>
      <c r="U164" s="149" t="s">
        <v>801</v>
      </c>
      <c r="V164" s="149" t="s">
        <v>18</v>
      </c>
      <c r="W164" s="149" t="s">
        <v>802</v>
      </c>
      <c r="X164" s="219">
        <v>1</v>
      </c>
      <c r="Y164" s="219">
        <v>1</v>
      </c>
      <c r="Z164" s="219">
        <v>1</v>
      </c>
      <c r="AA164" s="219">
        <v>1</v>
      </c>
      <c r="AB164" s="695">
        <v>1</v>
      </c>
      <c r="AC164" s="736"/>
      <c r="AD164" s="695">
        <v>1</v>
      </c>
      <c r="AE164" s="736"/>
      <c r="AF164" s="715">
        <v>1</v>
      </c>
      <c r="AG164" s="716"/>
      <c r="AH164" s="737"/>
      <c r="AI164" s="754"/>
      <c r="AJ164" s="760"/>
      <c r="AK164" s="761"/>
      <c r="AL164" s="751"/>
      <c r="AM164" s="751"/>
      <c r="AN164" s="395"/>
      <c r="AO164" s="219">
        <f>AB164/X163</f>
        <v>0.1</v>
      </c>
      <c r="AP164" s="219">
        <f>SUM(AD164,AF164)/2/Y164</f>
        <v>1</v>
      </c>
      <c r="AQ164" s="219">
        <f>AH164/Z164</f>
        <v>0</v>
      </c>
      <c r="AR164" s="219">
        <f>SUM(AJ164:AM164)/2/AA164</f>
        <v>0</v>
      </c>
      <c r="AS164" s="558" t="str">
        <f t="shared" si="44"/>
        <v/>
      </c>
      <c r="AT164" s="138" t="str">
        <f t="shared" si="53"/>
        <v>CRÍTICO</v>
      </c>
      <c r="AU164" s="138" t="str">
        <f t="shared" si="41"/>
        <v>SOBRESALIENTE</v>
      </c>
      <c r="AV164" s="138" t="str">
        <f t="shared" si="38"/>
        <v>CRÍTICO</v>
      </c>
      <c r="AW164" s="138" t="str">
        <f t="shared" si="39"/>
        <v>CRÍTICO</v>
      </c>
      <c r="AX164" s="250" t="s">
        <v>1219</v>
      </c>
      <c r="AY164" s="250"/>
      <c r="AZ164" s="250"/>
    </row>
    <row r="165" spans="1:52" s="218" customFormat="1" ht="14" hidden="1" x14ac:dyDescent="0.15">
      <c r="A165" s="670">
        <f t="shared" si="45"/>
        <v>164</v>
      </c>
      <c r="B165" s="202" t="s">
        <v>705</v>
      </c>
      <c r="C165" s="222" t="s">
        <v>1014</v>
      </c>
      <c r="D165" s="222" t="s">
        <v>323</v>
      </c>
      <c r="E165" s="222" t="s">
        <v>798</v>
      </c>
      <c r="F165" s="222" t="s">
        <v>792</v>
      </c>
      <c r="G165" s="132" t="s">
        <v>151</v>
      </c>
      <c r="H165" s="222" t="s">
        <v>793</v>
      </c>
      <c r="I165" s="132" t="s">
        <v>169</v>
      </c>
      <c r="J165" s="222" t="s">
        <v>794</v>
      </c>
      <c r="K165" s="222" t="s">
        <v>799</v>
      </c>
      <c r="L165" s="148" t="s">
        <v>1300</v>
      </c>
      <c r="M165" s="148" t="s">
        <v>803</v>
      </c>
      <c r="N165" s="132" t="s">
        <v>1226</v>
      </c>
      <c r="O165" s="7" t="s">
        <v>1226</v>
      </c>
      <c r="P165" s="148"/>
      <c r="Q165" s="148"/>
      <c r="R165" s="222" t="s">
        <v>522</v>
      </c>
      <c r="S165" s="148" t="s">
        <v>19</v>
      </c>
      <c r="T165" s="149" t="s">
        <v>17</v>
      </c>
      <c r="U165" s="149" t="s">
        <v>804</v>
      </c>
      <c r="V165" s="149" t="s">
        <v>18</v>
      </c>
      <c r="W165" s="149" t="s">
        <v>802</v>
      </c>
      <c r="X165" s="219">
        <v>1</v>
      </c>
      <c r="Y165" s="219">
        <v>1</v>
      </c>
      <c r="Z165" s="219">
        <v>1</v>
      </c>
      <c r="AA165" s="219">
        <v>1</v>
      </c>
      <c r="AB165" s="695">
        <v>1</v>
      </c>
      <c r="AC165" s="736"/>
      <c r="AD165" s="695">
        <v>1</v>
      </c>
      <c r="AE165" s="736"/>
      <c r="AF165" s="715">
        <v>1</v>
      </c>
      <c r="AG165" s="716"/>
      <c r="AH165" s="737"/>
      <c r="AI165" s="754"/>
      <c r="AJ165" s="760"/>
      <c r="AK165" s="761"/>
      <c r="AL165" s="751"/>
      <c r="AM165" s="751"/>
      <c r="AN165" s="395"/>
      <c r="AO165" s="219">
        <f>AB165/X164</f>
        <v>1</v>
      </c>
      <c r="AP165" s="219">
        <f>SUM(AD165,AF165)/2/Y165</f>
        <v>1</v>
      </c>
      <c r="AQ165" s="219">
        <f>AH165/Z165</f>
        <v>0</v>
      </c>
      <c r="AR165" s="219">
        <f>SUM(AJ165:AM165)/2/AA165</f>
        <v>0</v>
      </c>
      <c r="AS165" s="558" t="str">
        <f t="shared" si="44"/>
        <v/>
      </c>
      <c r="AT165" s="138" t="str">
        <f t="shared" si="53"/>
        <v>SOBRESALIENTE</v>
      </c>
      <c r="AU165" s="138" t="str">
        <f t="shared" si="41"/>
        <v>SOBRESALIENTE</v>
      </c>
      <c r="AV165" s="138" t="str">
        <f t="shared" si="38"/>
        <v>CRÍTICO</v>
      </c>
      <c r="AW165" s="138" t="str">
        <f t="shared" si="39"/>
        <v>CRÍTICO</v>
      </c>
      <c r="AX165" s="250" t="s">
        <v>1219</v>
      </c>
      <c r="AY165" s="250"/>
      <c r="AZ165" s="250"/>
    </row>
    <row r="166" spans="1:52" s="218" customFormat="1" ht="14" hidden="1" x14ac:dyDescent="0.15">
      <c r="A166" s="670">
        <f t="shared" si="45"/>
        <v>165</v>
      </c>
      <c r="B166" s="202" t="s">
        <v>705</v>
      </c>
      <c r="C166" s="202" t="s">
        <v>289</v>
      </c>
      <c r="D166" s="222" t="s">
        <v>1015</v>
      </c>
      <c r="E166" s="222" t="s">
        <v>1017</v>
      </c>
      <c r="F166" s="222" t="s">
        <v>792</v>
      </c>
      <c r="G166" s="132" t="s">
        <v>151</v>
      </c>
      <c r="H166" s="222" t="s">
        <v>793</v>
      </c>
      <c r="I166" s="132" t="s">
        <v>169</v>
      </c>
      <c r="J166" s="222" t="s">
        <v>794</v>
      </c>
      <c r="K166" s="222" t="s">
        <v>805</v>
      </c>
      <c r="L166" s="148" t="s">
        <v>1301</v>
      </c>
      <c r="M166" s="148" t="s">
        <v>807</v>
      </c>
      <c r="N166" s="132" t="s">
        <v>1226</v>
      </c>
      <c r="O166" s="7" t="s">
        <v>1226</v>
      </c>
      <c r="P166" s="148"/>
      <c r="Q166" s="148"/>
      <c r="R166" s="222" t="s">
        <v>522</v>
      </c>
      <c r="S166" s="148" t="s">
        <v>16</v>
      </c>
      <c r="T166" s="149" t="s">
        <v>17</v>
      </c>
      <c r="U166" s="149" t="s">
        <v>808</v>
      </c>
      <c r="V166" s="149" t="s">
        <v>18</v>
      </c>
      <c r="W166" s="149" t="s">
        <v>255</v>
      </c>
      <c r="X166" s="219">
        <v>1</v>
      </c>
      <c r="Y166" s="219">
        <v>1</v>
      </c>
      <c r="Z166" s="219">
        <v>1</v>
      </c>
      <c r="AA166" s="219">
        <v>1</v>
      </c>
      <c r="AB166" s="468">
        <v>1</v>
      </c>
      <c r="AC166" s="468">
        <v>1</v>
      </c>
      <c r="AD166" s="468">
        <v>1</v>
      </c>
      <c r="AE166" s="468">
        <v>1</v>
      </c>
      <c r="AF166" s="466">
        <v>1</v>
      </c>
      <c r="AG166" s="466">
        <v>1</v>
      </c>
      <c r="AH166" s="466"/>
      <c r="AI166" s="466"/>
      <c r="AJ166" s="472"/>
      <c r="AK166" s="472"/>
      <c r="AL166" s="211"/>
      <c r="AM166" s="211"/>
      <c r="AN166" s="395"/>
      <c r="AO166" s="219">
        <f>AD166/X166</f>
        <v>1</v>
      </c>
      <c r="AP166" s="219">
        <f>AG166/Y166</f>
        <v>1</v>
      </c>
      <c r="AQ166" s="219">
        <f>AJ166/Z166</f>
        <v>0</v>
      </c>
      <c r="AR166" s="219">
        <f>AM166/AA166</f>
        <v>0</v>
      </c>
      <c r="AS166" s="558" t="str">
        <f t="shared" si="44"/>
        <v/>
      </c>
      <c r="AT166" s="138" t="str">
        <f t="shared" si="53"/>
        <v>SOBRESALIENTE</v>
      </c>
      <c r="AU166" s="138" t="str">
        <f t="shared" si="41"/>
        <v>SOBRESALIENTE</v>
      </c>
      <c r="AV166" s="138" t="str">
        <f t="shared" si="38"/>
        <v>CRÍTICO</v>
      </c>
      <c r="AW166" s="138" t="str">
        <f t="shared" si="39"/>
        <v>CRÍTICO</v>
      </c>
      <c r="AX166" s="250" t="s">
        <v>1219</v>
      </c>
      <c r="AY166" s="250"/>
      <c r="AZ166" s="250"/>
    </row>
    <row r="167" spans="1:52" s="218" customFormat="1" ht="15" hidden="1" customHeight="1" x14ac:dyDescent="0.15">
      <c r="A167" s="670">
        <f t="shared" si="45"/>
        <v>166</v>
      </c>
      <c r="B167" s="202" t="s">
        <v>705</v>
      </c>
      <c r="C167" s="202" t="s">
        <v>289</v>
      </c>
      <c r="D167" s="222" t="s">
        <v>1015</v>
      </c>
      <c r="E167" s="222" t="s">
        <v>1017</v>
      </c>
      <c r="F167" s="222" t="s">
        <v>792</v>
      </c>
      <c r="G167" s="132" t="s">
        <v>151</v>
      </c>
      <c r="H167" s="222" t="s">
        <v>793</v>
      </c>
      <c r="I167" s="132" t="s">
        <v>169</v>
      </c>
      <c r="J167" s="222" t="s">
        <v>794</v>
      </c>
      <c r="K167" s="222" t="s">
        <v>805</v>
      </c>
      <c r="L167" s="148" t="s">
        <v>1439</v>
      </c>
      <c r="M167" s="148" t="s">
        <v>809</v>
      </c>
      <c r="N167" s="132" t="s">
        <v>1226</v>
      </c>
      <c r="O167" s="148" t="s">
        <v>1226</v>
      </c>
      <c r="P167" s="148"/>
      <c r="Q167" s="148"/>
      <c r="R167" s="222" t="s">
        <v>522</v>
      </c>
      <c r="S167" s="148" t="s">
        <v>41</v>
      </c>
      <c r="T167" s="149" t="s">
        <v>17</v>
      </c>
      <c r="U167" s="149" t="s">
        <v>810</v>
      </c>
      <c r="V167" s="149" t="s">
        <v>18</v>
      </c>
      <c r="W167" s="337" t="s">
        <v>270</v>
      </c>
      <c r="AA167" s="335">
        <v>0.48</v>
      </c>
      <c r="AB167" s="245"/>
      <c r="AC167" s="246"/>
      <c r="AD167" s="246"/>
      <c r="AE167" s="639"/>
      <c r="AF167" s="203"/>
      <c r="AG167" s="203"/>
      <c r="AH167" s="203"/>
      <c r="AI167" s="203"/>
      <c r="AJ167" s="203"/>
      <c r="AK167" s="203"/>
      <c r="AL167" s="203"/>
      <c r="AM167" s="203"/>
      <c r="AN167" s="203"/>
      <c r="AR167" s="219">
        <f>AB167/AA167</f>
        <v>0</v>
      </c>
      <c r="AS167" s="558" t="str">
        <f t="shared" si="44"/>
        <v/>
      </c>
      <c r="AT167" s="138" t="str">
        <f t="shared" si="53"/>
        <v>NO APLICA</v>
      </c>
      <c r="AU167" s="138" t="str">
        <f t="shared" si="41"/>
        <v>NO APLICA</v>
      </c>
      <c r="AV167" s="138" t="str">
        <f t="shared" si="38"/>
        <v>NO APLICA</v>
      </c>
      <c r="AW167" s="138" t="str">
        <f t="shared" si="39"/>
        <v>CRÍTICO</v>
      </c>
      <c r="AX167" s="250" t="s">
        <v>1219</v>
      </c>
      <c r="AY167" s="250"/>
      <c r="AZ167" s="250"/>
    </row>
    <row r="168" spans="1:52" s="218" customFormat="1" ht="14" hidden="1" x14ac:dyDescent="0.15">
      <c r="A168" s="670">
        <f t="shared" si="45"/>
        <v>167</v>
      </c>
      <c r="B168" s="202" t="s">
        <v>705</v>
      </c>
      <c r="C168" s="202" t="s">
        <v>289</v>
      </c>
      <c r="D168" s="222" t="s">
        <v>1015</v>
      </c>
      <c r="E168" s="222" t="s">
        <v>1017</v>
      </c>
      <c r="F168" s="222" t="s">
        <v>792</v>
      </c>
      <c r="G168" s="132" t="s">
        <v>151</v>
      </c>
      <c r="H168" s="222" t="s">
        <v>793</v>
      </c>
      <c r="I168" s="132" t="s">
        <v>169</v>
      </c>
      <c r="J168" s="222" t="s">
        <v>811</v>
      </c>
      <c r="K168" s="222" t="s">
        <v>812</v>
      </c>
      <c r="L168" s="148" t="s">
        <v>1302</v>
      </c>
      <c r="M168" s="148" t="s">
        <v>813</v>
      </c>
      <c r="N168" s="132" t="s">
        <v>1226</v>
      </c>
      <c r="O168" s="148" t="s">
        <v>1226</v>
      </c>
      <c r="P168" s="148"/>
      <c r="Q168" s="148"/>
      <c r="R168" s="222" t="s">
        <v>522</v>
      </c>
      <c r="S168" s="148" t="s">
        <v>16</v>
      </c>
      <c r="T168" s="149" t="s">
        <v>17</v>
      </c>
      <c r="U168" s="149" t="s">
        <v>814</v>
      </c>
      <c r="V168" s="149" t="s">
        <v>18</v>
      </c>
      <c r="W168" s="149" t="s">
        <v>255</v>
      </c>
      <c r="X168" s="219">
        <v>0.3</v>
      </c>
      <c r="Y168" s="219">
        <v>0.5</v>
      </c>
      <c r="Z168" s="219">
        <v>0.75</v>
      </c>
      <c r="AA168" s="219">
        <v>0.9</v>
      </c>
      <c r="AB168" s="210">
        <v>0.14000000000000001</v>
      </c>
      <c r="AC168" s="210">
        <v>0.2</v>
      </c>
      <c r="AD168" s="210">
        <v>0.3</v>
      </c>
      <c r="AE168" s="420">
        <v>0.37938823304111419</v>
      </c>
      <c r="AF168" s="420">
        <v>0.47232500837845554</v>
      </c>
      <c r="AG168" s="420">
        <v>0.55384025059487607</v>
      </c>
      <c r="AH168" s="187"/>
      <c r="AI168" s="187"/>
      <c r="AJ168" s="187"/>
      <c r="AK168" s="187"/>
      <c r="AL168" s="187"/>
      <c r="AM168" s="187"/>
      <c r="AN168" s="379"/>
      <c r="AO168" s="219">
        <f>AD168/X168</f>
        <v>1</v>
      </c>
      <c r="AP168" s="219">
        <f>AG168/Y168</f>
        <v>1.1076805011897521</v>
      </c>
      <c r="AQ168" s="219">
        <f>AJ168/Z168</f>
        <v>0</v>
      </c>
      <c r="AR168" s="219">
        <f>AM168/AA168</f>
        <v>0</v>
      </c>
      <c r="AS168" s="558" t="str">
        <f t="shared" si="44"/>
        <v>POSITIVA</v>
      </c>
      <c r="AT168" s="138" t="str">
        <f t="shared" si="53"/>
        <v>SOBRESALIENTE</v>
      </c>
      <c r="AU168" s="138" t="str">
        <f t="shared" si="41"/>
        <v>SOBRESALIENTE</v>
      </c>
      <c r="AV168" s="138" t="str">
        <f t="shared" si="38"/>
        <v>CRÍTICO</v>
      </c>
      <c r="AW168" s="138" t="str">
        <f t="shared" si="39"/>
        <v>CRÍTICO</v>
      </c>
      <c r="AX168" s="250" t="s">
        <v>1219</v>
      </c>
      <c r="AY168" s="250"/>
      <c r="AZ168" s="250"/>
    </row>
    <row r="169" spans="1:52" s="218" customFormat="1" ht="14" hidden="1" x14ac:dyDescent="0.15">
      <c r="A169" s="670">
        <f t="shared" si="45"/>
        <v>168</v>
      </c>
      <c r="B169" s="202" t="s">
        <v>705</v>
      </c>
      <c r="C169" s="202" t="s">
        <v>289</v>
      </c>
      <c r="D169" s="222" t="s">
        <v>1015</v>
      </c>
      <c r="E169" s="222" t="s">
        <v>1017</v>
      </c>
      <c r="F169" s="222" t="s">
        <v>792</v>
      </c>
      <c r="G169" s="132" t="s">
        <v>151</v>
      </c>
      <c r="H169" s="222" t="s">
        <v>793</v>
      </c>
      <c r="I169" s="132" t="s">
        <v>169</v>
      </c>
      <c r="J169" s="222" t="s">
        <v>811</v>
      </c>
      <c r="K169" s="222" t="s">
        <v>815</v>
      </c>
      <c r="L169" s="148" t="s">
        <v>1303</v>
      </c>
      <c r="M169" s="148" t="s">
        <v>816</v>
      </c>
      <c r="N169" s="132" t="s">
        <v>1226</v>
      </c>
      <c r="O169" s="148" t="s">
        <v>1226</v>
      </c>
      <c r="P169" s="148"/>
      <c r="Q169" s="148"/>
      <c r="R169" s="222" t="s">
        <v>522</v>
      </c>
      <c r="S169" s="148" t="s">
        <v>16</v>
      </c>
      <c r="T169" s="149" t="s">
        <v>17</v>
      </c>
      <c r="U169" s="149" t="s">
        <v>817</v>
      </c>
      <c r="V169" s="149" t="s">
        <v>18</v>
      </c>
      <c r="W169" s="149" t="s">
        <v>255</v>
      </c>
      <c r="X169" s="219">
        <v>1</v>
      </c>
      <c r="Y169" s="219">
        <v>1</v>
      </c>
      <c r="Z169" s="219">
        <v>1</v>
      </c>
      <c r="AA169" s="219">
        <v>1</v>
      </c>
      <c r="AB169" s="205">
        <v>1</v>
      </c>
      <c r="AC169" s="205">
        <v>1</v>
      </c>
      <c r="AD169" s="205">
        <v>1</v>
      </c>
      <c r="AE169" s="205">
        <v>1</v>
      </c>
      <c r="AF169" s="187">
        <v>1</v>
      </c>
      <c r="AG169" s="187">
        <v>1</v>
      </c>
      <c r="AH169" s="187"/>
      <c r="AI169" s="187"/>
      <c r="AJ169" s="187"/>
      <c r="AK169" s="187"/>
      <c r="AL169" s="187"/>
      <c r="AM169" s="187"/>
      <c r="AN169" s="379"/>
      <c r="AO169" s="219">
        <f>AD169/X169</f>
        <v>1</v>
      </c>
      <c r="AP169" s="219">
        <f>AG169/Y169</f>
        <v>1</v>
      </c>
      <c r="AQ169" s="219">
        <f>AJ169/Z169</f>
        <v>0</v>
      </c>
      <c r="AR169" s="219">
        <f>AM169/AA169</f>
        <v>0</v>
      </c>
      <c r="AS169" s="558" t="str">
        <f t="shared" si="44"/>
        <v/>
      </c>
      <c r="AT169" s="138" t="str">
        <f t="shared" si="53"/>
        <v>SOBRESALIENTE</v>
      </c>
      <c r="AU169" s="138" t="str">
        <f t="shared" si="41"/>
        <v>SOBRESALIENTE</v>
      </c>
      <c r="AV169" s="138" t="str">
        <f t="shared" si="38"/>
        <v>CRÍTICO</v>
      </c>
      <c r="AW169" s="138" t="str">
        <f t="shared" si="39"/>
        <v>CRÍTICO</v>
      </c>
      <c r="AX169" s="250" t="s">
        <v>1219</v>
      </c>
      <c r="AY169" s="250"/>
      <c r="AZ169" s="250"/>
    </row>
    <row r="170" spans="1:52" s="218" customFormat="1" ht="14.25" hidden="1" customHeight="1" x14ac:dyDescent="0.15">
      <c r="A170" s="670">
        <f t="shared" si="45"/>
        <v>169</v>
      </c>
      <c r="B170" s="202" t="s">
        <v>705</v>
      </c>
      <c r="C170" s="202" t="s">
        <v>289</v>
      </c>
      <c r="D170" s="222" t="s">
        <v>1015</v>
      </c>
      <c r="E170" s="222" t="s">
        <v>1017</v>
      </c>
      <c r="F170" s="222" t="s">
        <v>792</v>
      </c>
      <c r="G170" s="132" t="s">
        <v>151</v>
      </c>
      <c r="H170" s="222" t="s">
        <v>793</v>
      </c>
      <c r="I170" s="132" t="s">
        <v>169</v>
      </c>
      <c r="J170" s="222" t="s">
        <v>811</v>
      </c>
      <c r="K170" s="222" t="s">
        <v>818</v>
      </c>
      <c r="L170" s="148" t="s">
        <v>1304</v>
      </c>
      <c r="M170" s="148" t="s">
        <v>819</v>
      </c>
      <c r="N170" s="132" t="s">
        <v>1226</v>
      </c>
      <c r="O170" s="148" t="s">
        <v>1226</v>
      </c>
      <c r="P170" s="148"/>
      <c r="Q170" s="148"/>
      <c r="R170" s="222" t="s">
        <v>522</v>
      </c>
      <c r="S170" s="148" t="s">
        <v>19</v>
      </c>
      <c r="T170" s="149" t="s">
        <v>17</v>
      </c>
      <c r="U170" s="149" t="s">
        <v>820</v>
      </c>
      <c r="V170" s="149" t="s">
        <v>821</v>
      </c>
      <c r="W170" s="149" t="s">
        <v>20</v>
      </c>
      <c r="X170" s="219">
        <v>0.65</v>
      </c>
      <c r="Y170" s="219">
        <v>0.75</v>
      </c>
      <c r="Z170" s="219">
        <v>0.85</v>
      </c>
      <c r="AA170" s="219">
        <v>0.9</v>
      </c>
      <c r="AB170" s="715">
        <v>0.97</v>
      </c>
      <c r="AC170" s="715"/>
      <c r="AD170" s="715"/>
      <c r="AE170" s="737">
        <v>0.88040985941527605</v>
      </c>
      <c r="AF170" s="738"/>
      <c r="AG170" s="739"/>
      <c r="AH170" s="821"/>
      <c r="AI170" s="821"/>
      <c r="AJ170" s="821"/>
      <c r="AK170" s="821"/>
      <c r="AL170" s="821"/>
      <c r="AM170" s="821"/>
      <c r="AN170" s="379"/>
      <c r="AO170" s="219">
        <f>AB170/X170</f>
        <v>1.4923076923076921</v>
      </c>
      <c r="AP170" s="219">
        <f>AE170/Y170</f>
        <v>1.1738798125537013</v>
      </c>
      <c r="AQ170" s="219">
        <f>AH170/Z170</f>
        <v>0</v>
      </c>
      <c r="AR170" s="219">
        <f>AK170/AA170</f>
        <v>0</v>
      </c>
      <c r="AS170" s="558" t="str">
        <f t="shared" si="44"/>
        <v>POSITIVA</v>
      </c>
      <c r="AT170" s="138" t="str">
        <f t="shared" si="53"/>
        <v>SOBRESALIENTE</v>
      </c>
      <c r="AU170" s="138" t="str">
        <f t="shared" si="41"/>
        <v>SOBRESALIENTE</v>
      </c>
      <c r="AV170" s="138" t="str">
        <f t="shared" si="38"/>
        <v>CRÍTICO</v>
      </c>
      <c r="AW170" s="138" t="str">
        <f t="shared" si="39"/>
        <v>CRÍTICO</v>
      </c>
      <c r="AX170" s="250" t="s">
        <v>1219</v>
      </c>
      <c r="AY170" s="250"/>
      <c r="AZ170" s="250"/>
    </row>
    <row r="171" spans="1:52" s="218" customFormat="1" ht="14" hidden="1" x14ac:dyDescent="0.15">
      <c r="A171" s="670">
        <f t="shared" si="45"/>
        <v>170</v>
      </c>
      <c r="B171" s="202" t="s">
        <v>705</v>
      </c>
      <c r="C171" s="202" t="s">
        <v>289</v>
      </c>
      <c r="D171" s="222" t="s">
        <v>1015</v>
      </c>
      <c r="E171" s="222" t="s">
        <v>1017</v>
      </c>
      <c r="F171" s="222" t="s">
        <v>792</v>
      </c>
      <c r="G171" s="132" t="s">
        <v>151</v>
      </c>
      <c r="H171" s="222" t="s">
        <v>793</v>
      </c>
      <c r="I171" s="132" t="s">
        <v>169</v>
      </c>
      <c r="J171" s="222" t="s">
        <v>811</v>
      </c>
      <c r="K171" s="222" t="s">
        <v>822</v>
      </c>
      <c r="L171" s="148" t="s">
        <v>1305</v>
      </c>
      <c r="M171" s="148" t="s">
        <v>823</v>
      </c>
      <c r="N171" s="132" t="s">
        <v>1226</v>
      </c>
      <c r="O171" s="148" t="s">
        <v>1226</v>
      </c>
      <c r="P171" s="148"/>
      <c r="Q171" s="148"/>
      <c r="R171" s="222" t="s">
        <v>522</v>
      </c>
      <c r="S171" s="148" t="s">
        <v>16</v>
      </c>
      <c r="T171" s="149" t="s">
        <v>17</v>
      </c>
      <c r="U171" s="149" t="s">
        <v>824</v>
      </c>
      <c r="V171" s="149" t="s">
        <v>18</v>
      </c>
      <c r="W171" s="149" t="s">
        <v>255</v>
      </c>
      <c r="X171" s="219">
        <v>1</v>
      </c>
      <c r="Y171" s="219">
        <v>1</v>
      </c>
      <c r="Z171" s="219">
        <v>1</v>
      </c>
      <c r="AA171" s="219">
        <v>1</v>
      </c>
      <c r="AB171" s="205">
        <v>1</v>
      </c>
      <c r="AC171" s="205">
        <v>1</v>
      </c>
      <c r="AD171" s="205">
        <v>1</v>
      </c>
      <c r="AE171" s="205">
        <v>1</v>
      </c>
      <c r="AF171" s="187">
        <v>1</v>
      </c>
      <c r="AG171" s="187">
        <v>1</v>
      </c>
      <c r="AH171" s="187"/>
      <c r="AI171" s="187"/>
      <c r="AJ171" s="187"/>
      <c r="AK171" s="187"/>
      <c r="AL171" s="187"/>
      <c r="AM171" s="187"/>
      <c r="AN171" s="379"/>
      <c r="AO171" s="219">
        <f>AD171/X171</f>
        <v>1</v>
      </c>
      <c r="AP171" s="219">
        <f t="shared" ref="AP171:AP174" si="54">AG171/Y171</f>
        <v>1</v>
      </c>
      <c r="AQ171" s="219">
        <f>AJ171/Z171</f>
        <v>0</v>
      </c>
      <c r="AR171" s="219">
        <f>AM171/AA171</f>
        <v>0</v>
      </c>
      <c r="AS171" s="558" t="str">
        <f t="shared" si="44"/>
        <v/>
      </c>
      <c r="AT171" s="138" t="str">
        <f t="shared" si="53"/>
        <v>SOBRESALIENTE</v>
      </c>
      <c r="AU171" s="138" t="str">
        <f t="shared" si="41"/>
        <v>SOBRESALIENTE</v>
      </c>
      <c r="AV171" s="138" t="str">
        <f t="shared" si="38"/>
        <v>CRÍTICO</v>
      </c>
      <c r="AW171" s="138" t="str">
        <f t="shared" si="39"/>
        <v>CRÍTICO</v>
      </c>
      <c r="AX171" s="250" t="s">
        <v>1219</v>
      </c>
      <c r="AY171" s="250"/>
      <c r="AZ171" s="250"/>
    </row>
    <row r="172" spans="1:52" s="218" customFormat="1" ht="14" hidden="1" x14ac:dyDescent="0.15">
      <c r="A172" s="670">
        <f t="shared" si="45"/>
        <v>171</v>
      </c>
      <c r="B172" s="202" t="s">
        <v>705</v>
      </c>
      <c r="C172" s="202" t="s">
        <v>289</v>
      </c>
      <c r="D172" s="222" t="s">
        <v>1015</v>
      </c>
      <c r="E172" s="222" t="s">
        <v>1017</v>
      </c>
      <c r="F172" s="222" t="s">
        <v>792</v>
      </c>
      <c r="G172" s="132" t="s">
        <v>151</v>
      </c>
      <c r="H172" s="222" t="s">
        <v>793</v>
      </c>
      <c r="I172" s="132" t="s">
        <v>169</v>
      </c>
      <c r="J172" s="222" t="s">
        <v>811</v>
      </c>
      <c r="K172" s="222" t="s">
        <v>825</v>
      </c>
      <c r="L172" s="148" t="s">
        <v>1306</v>
      </c>
      <c r="M172" s="148" t="s">
        <v>827</v>
      </c>
      <c r="N172" s="132" t="s">
        <v>1226</v>
      </c>
      <c r="O172" s="148" t="s">
        <v>1226</v>
      </c>
      <c r="P172" s="148"/>
      <c r="Q172" s="148"/>
      <c r="R172" s="222" t="s">
        <v>522</v>
      </c>
      <c r="S172" s="148" t="s">
        <v>16</v>
      </c>
      <c r="T172" s="149" t="s">
        <v>17</v>
      </c>
      <c r="U172" s="149" t="s">
        <v>828</v>
      </c>
      <c r="V172" s="149" t="s">
        <v>18</v>
      </c>
      <c r="W172" s="149" t="s">
        <v>255</v>
      </c>
      <c r="X172" s="219">
        <v>1</v>
      </c>
      <c r="Y172" s="219">
        <v>1</v>
      </c>
      <c r="Z172" s="219">
        <v>1</v>
      </c>
      <c r="AA172" s="219">
        <v>1</v>
      </c>
      <c r="AB172" s="205">
        <v>1</v>
      </c>
      <c r="AC172" s="205">
        <v>1</v>
      </c>
      <c r="AD172" s="205">
        <v>1</v>
      </c>
      <c r="AE172" s="205">
        <v>1</v>
      </c>
      <c r="AF172" s="187">
        <v>1</v>
      </c>
      <c r="AG172" s="187">
        <v>1</v>
      </c>
      <c r="AH172" s="187"/>
      <c r="AI172" s="187"/>
      <c r="AJ172" s="187"/>
      <c r="AK172" s="187"/>
      <c r="AL172" s="187"/>
      <c r="AM172" s="247"/>
      <c r="AN172" s="396"/>
      <c r="AO172" s="219">
        <f>AD172/X172</f>
        <v>1</v>
      </c>
      <c r="AP172" s="219">
        <f t="shared" si="54"/>
        <v>1</v>
      </c>
      <c r="AQ172" s="219">
        <f>AJ172/Z172</f>
        <v>0</v>
      </c>
      <c r="AR172" s="219">
        <f>AM172/AA172</f>
        <v>0</v>
      </c>
      <c r="AS172" s="558" t="str">
        <f t="shared" si="44"/>
        <v/>
      </c>
      <c r="AT172" s="138" t="str">
        <f t="shared" si="53"/>
        <v>SOBRESALIENTE</v>
      </c>
      <c r="AU172" s="138" t="str">
        <f t="shared" si="41"/>
        <v>SOBRESALIENTE</v>
      </c>
      <c r="AV172" s="138" t="str">
        <f t="shared" si="38"/>
        <v>CRÍTICO</v>
      </c>
      <c r="AW172" s="138" t="str">
        <f t="shared" si="39"/>
        <v>CRÍTICO</v>
      </c>
      <c r="AX172" s="250" t="s">
        <v>1219</v>
      </c>
      <c r="AY172" s="250"/>
      <c r="AZ172" s="250"/>
    </row>
    <row r="173" spans="1:52" s="218" customFormat="1" ht="14" hidden="1" x14ac:dyDescent="0.15">
      <c r="A173" s="670">
        <f t="shared" si="45"/>
        <v>172</v>
      </c>
      <c r="B173" s="202" t="s">
        <v>705</v>
      </c>
      <c r="C173" s="202" t="s">
        <v>289</v>
      </c>
      <c r="D173" s="222" t="s">
        <v>1015</v>
      </c>
      <c r="E173" s="222" t="s">
        <v>1017</v>
      </c>
      <c r="F173" s="222" t="s">
        <v>792</v>
      </c>
      <c r="G173" s="132" t="s">
        <v>151</v>
      </c>
      <c r="H173" s="222" t="s">
        <v>793</v>
      </c>
      <c r="I173" s="132" t="s">
        <v>169</v>
      </c>
      <c r="J173" s="222" t="s">
        <v>811</v>
      </c>
      <c r="K173" s="222" t="s">
        <v>829</v>
      </c>
      <c r="L173" s="148" t="s">
        <v>1307</v>
      </c>
      <c r="M173" s="148" t="s">
        <v>830</v>
      </c>
      <c r="N173" s="132" t="s">
        <v>1226</v>
      </c>
      <c r="O173" s="148" t="s">
        <v>1226</v>
      </c>
      <c r="P173" s="148"/>
      <c r="Q173" s="148"/>
      <c r="R173" s="222" t="s">
        <v>522</v>
      </c>
      <c r="S173" s="148" t="s">
        <v>16</v>
      </c>
      <c r="T173" s="149" t="s">
        <v>17</v>
      </c>
      <c r="U173" s="149" t="s">
        <v>831</v>
      </c>
      <c r="V173" s="149" t="s">
        <v>18</v>
      </c>
      <c r="W173" s="149" t="s">
        <v>255</v>
      </c>
      <c r="X173" s="219">
        <v>0.4</v>
      </c>
      <c r="Y173" s="219">
        <v>0.65</v>
      </c>
      <c r="Z173" s="219">
        <v>0.8</v>
      </c>
      <c r="AA173" s="219">
        <v>0.9</v>
      </c>
      <c r="AB173" s="210">
        <v>0.1</v>
      </c>
      <c r="AC173" s="210">
        <v>0.16</v>
      </c>
      <c r="AD173" s="210">
        <v>0.31</v>
      </c>
      <c r="AE173" s="420">
        <v>0.49738352249405543</v>
      </c>
      <c r="AF173" s="420">
        <v>0.57002243239255768</v>
      </c>
      <c r="AG173" s="420">
        <v>0.62907093176206463</v>
      </c>
      <c r="AH173" s="187"/>
      <c r="AI173" s="187"/>
      <c r="AJ173" s="187"/>
      <c r="AK173" s="187"/>
      <c r="AL173" s="187"/>
      <c r="AM173" s="187"/>
      <c r="AN173" s="379"/>
      <c r="AO173" s="219">
        <f>AD173/X173</f>
        <v>0.77499999999999991</v>
      </c>
      <c r="AP173" s="219">
        <f t="shared" si="54"/>
        <v>0.96780143348009939</v>
      </c>
      <c r="AQ173" s="219">
        <f>AJ173/Z173</f>
        <v>0</v>
      </c>
      <c r="AR173" s="219">
        <f>AM173/AA173</f>
        <v>0</v>
      </c>
      <c r="AS173" s="558" t="str">
        <f t="shared" si="44"/>
        <v/>
      </c>
      <c r="AT173" s="138" t="str">
        <f t="shared" si="53"/>
        <v>SATISFACTORIO</v>
      </c>
      <c r="AU173" s="138" t="str">
        <f t="shared" si="41"/>
        <v>SOBRESALIENTE</v>
      </c>
      <c r="AV173" s="138" t="str">
        <f t="shared" si="38"/>
        <v>CRÍTICO</v>
      </c>
      <c r="AW173" s="138" t="str">
        <f t="shared" si="39"/>
        <v>CRÍTICO</v>
      </c>
      <c r="AX173" s="250" t="s">
        <v>1219</v>
      </c>
      <c r="AY173" s="250"/>
      <c r="AZ173" s="250"/>
    </row>
    <row r="174" spans="1:52" s="218" customFormat="1" ht="14" hidden="1" x14ac:dyDescent="0.15">
      <c r="A174" s="670">
        <f t="shared" si="45"/>
        <v>173</v>
      </c>
      <c r="B174" s="202" t="s">
        <v>705</v>
      </c>
      <c r="C174" s="202" t="s">
        <v>289</v>
      </c>
      <c r="D174" s="222" t="s">
        <v>1015</v>
      </c>
      <c r="E174" s="222" t="s">
        <v>1017</v>
      </c>
      <c r="F174" s="222" t="s">
        <v>792</v>
      </c>
      <c r="G174" s="132" t="s">
        <v>151</v>
      </c>
      <c r="H174" s="222" t="s">
        <v>793</v>
      </c>
      <c r="I174" s="132" t="s">
        <v>169</v>
      </c>
      <c r="J174" s="222" t="s">
        <v>811</v>
      </c>
      <c r="K174" s="222" t="s">
        <v>815</v>
      </c>
      <c r="L174" s="148" t="s">
        <v>1308</v>
      </c>
      <c r="M174" s="148" t="s">
        <v>832</v>
      </c>
      <c r="N174" s="132" t="s">
        <v>1226</v>
      </c>
      <c r="O174" s="148" t="s">
        <v>1226</v>
      </c>
      <c r="P174" s="148"/>
      <c r="Q174" s="148"/>
      <c r="R174" s="222" t="s">
        <v>522</v>
      </c>
      <c r="S174" s="148" t="s">
        <v>16</v>
      </c>
      <c r="T174" s="149" t="s">
        <v>17</v>
      </c>
      <c r="U174" s="149" t="s">
        <v>833</v>
      </c>
      <c r="V174" s="149" t="s">
        <v>18</v>
      </c>
      <c r="W174" s="149" t="s">
        <v>255</v>
      </c>
      <c r="X174" s="219">
        <v>0.1</v>
      </c>
      <c r="Y174" s="219">
        <v>0.1</v>
      </c>
      <c r="Z174" s="219">
        <v>0.1</v>
      </c>
      <c r="AA174" s="219">
        <v>0.1</v>
      </c>
      <c r="AB174" s="205">
        <v>0.45</v>
      </c>
      <c r="AC174" s="205">
        <v>0.17</v>
      </c>
      <c r="AD174" s="205">
        <v>0.26</v>
      </c>
      <c r="AE174" s="422">
        <v>0.64150943396226412</v>
      </c>
      <c r="AF174" s="422">
        <v>0.5892857142857143</v>
      </c>
      <c r="AG174" s="422">
        <v>0.13609467455621302</v>
      </c>
      <c r="AH174" s="187"/>
      <c r="AI174" s="187"/>
      <c r="AJ174" s="187"/>
      <c r="AK174" s="363"/>
      <c r="AL174" s="363"/>
      <c r="AM174" s="363"/>
      <c r="AN174" s="379"/>
      <c r="AO174" s="219">
        <f>AD174/X174</f>
        <v>2.6</v>
      </c>
      <c r="AP174" s="219">
        <f t="shared" si="54"/>
        <v>1.36094674556213</v>
      </c>
      <c r="AQ174" s="219">
        <f>AJ174/Z174</f>
        <v>0</v>
      </c>
      <c r="AR174" s="219">
        <f>AM174/AA174</f>
        <v>0</v>
      </c>
      <c r="AS174" s="558" t="str">
        <f t="shared" si="44"/>
        <v>POSITIVA</v>
      </c>
      <c r="AT174" s="138" t="str">
        <f t="shared" si="53"/>
        <v>SOBRESALIENTE</v>
      </c>
      <c r="AU174" s="138" t="str">
        <f t="shared" si="41"/>
        <v>SOBRESALIENTE</v>
      </c>
      <c r="AV174" s="138" t="str">
        <f t="shared" si="38"/>
        <v>CRÍTICO</v>
      </c>
      <c r="AW174" s="138" t="str">
        <f t="shared" si="39"/>
        <v>CRÍTICO</v>
      </c>
      <c r="AX174" s="250" t="s">
        <v>1219</v>
      </c>
      <c r="AY174" s="250"/>
      <c r="AZ174" s="250"/>
    </row>
    <row r="175" spans="1:52" ht="14.25" hidden="1" customHeight="1" x14ac:dyDescent="0.15">
      <c r="A175" s="670">
        <f t="shared" si="45"/>
        <v>174</v>
      </c>
      <c r="B175" s="202" t="s">
        <v>705</v>
      </c>
      <c r="C175" s="202" t="s">
        <v>289</v>
      </c>
      <c r="D175" s="222" t="s">
        <v>1015</v>
      </c>
      <c r="E175" s="222" t="s">
        <v>224</v>
      </c>
      <c r="F175" s="222" t="s">
        <v>792</v>
      </c>
      <c r="G175" s="132" t="s">
        <v>151</v>
      </c>
      <c r="H175" s="222" t="s">
        <v>793</v>
      </c>
      <c r="I175" s="132" t="s">
        <v>169</v>
      </c>
      <c r="J175" s="222" t="s">
        <v>834</v>
      </c>
      <c r="K175" s="222" t="s">
        <v>835</v>
      </c>
      <c r="L175" s="148" t="s">
        <v>1309</v>
      </c>
      <c r="M175" s="148" t="s">
        <v>836</v>
      </c>
      <c r="N175" s="132" t="s">
        <v>1226</v>
      </c>
      <c r="O175" s="148" t="s">
        <v>1226</v>
      </c>
      <c r="P175" s="148"/>
      <c r="Q175" s="148"/>
      <c r="R175" s="222" t="s">
        <v>522</v>
      </c>
      <c r="S175" s="148" t="s">
        <v>16</v>
      </c>
      <c r="T175" s="149" t="s">
        <v>17</v>
      </c>
      <c r="U175" s="149" t="s">
        <v>837</v>
      </c>
      <c r="V175" s="149" t="s">
        <v>18</v>
      </c>
      <c r="W175" s="337" t="s">
        <v>20</v>
      </c>
      <c r="X175" s="219">
        <v>1</v>
      </c>
      <c r="Y175" s="361">
        <v>1</v>
      </c>
      <c r="Z175" s="361">
        <v>1</v>
      </c>
      <c r="AA175" s="335">
        <v>1</v>
      </c>
      <c r="AB175" s="822">
        <v>57.236337625178827</v>
      </c>
      <c r="AC175" s="822"/>
      <c r="AD175" s="822"/>
      <c r="AE175" s="823">
        <v>14.918730528178832</v>
      </c>
      <c r="AF175" s="823"/>
      <c r="AG175" s="823"/>
      <c r="AH175" s="762"/>
      <c r="AI175" s="762"/>
      <c r="AJ175" s="762"/>
      <c r="AK175" s="763"/>
      <c r="AL175" s="763"/>
      <c r="AM175" s="764"/>
      <c r="AN175" s="377"/>
      <c r="AO175" s="638">
        <f>AB175/X175</f>
        <v>57.236337625178827</v>
      </c>
      <c r="AP175" s="638">
        <f>AE175/Y175</f>
        <v>14.918730528178832</v>
      </c>
      <c r="AQ175" s="218"/>
      <c r="AR175" s="219">
        <f>AB175/AA175</f>
        <v>57.236337625178827</v>
      </c>
      <c r="AS175" s="558" t="str">
        <f t="shared" si="44"/>
        <v>POSITIVA</v>
      </c>
      <c r="AT175" s="138" t="str">
        <f t="shared" si="53"/>
        <v>SOBRESALIENTE</v>
      </c>
      <c r="AU175" s="138" t="str">
        <f t="shared" si="41"/>
        <v>SOBRESALIENTE</v>
      </c>
      <c r="AV175" s="138" t="str">
        <f t="shared" si="38"/>
        <v>NO APLICA</v>
      </c>
      <c r="AW175" s="138" t="str">
        <f t="shared" si="39"/>
        <v>SOBRESALIENTE</v>
      </c>
      <c r="AX175" s="250" t="s">
        <v>1219</v>
      </c>
      <c r="AY175" s="355" t="s">
        <v>1293</v>
      </c>
      <c r="AZ175" s="355"/>
    </row>
    <row r="176" spans="1:52" ht="14.25" hidden="1" customHeight="1" x14ac:dyDescent="0.15">
      <c r="A176" s="670">
        <f t="shared" si="45"/>
        <v>175</v>
      </c>
      <c r="B176" s="202" t="s">
        <v>705</v>
      </c>
      <c r="C176" s="202" t="s">
        <v>289</v>
      </c>
      <c r="D176" s="222" t="s">
        <v>1015</v>
      </c>
      <c r="E176" s="222" t="s">
        <v>224</v>
      </c>
      <c r="F176" s="222" t="s">
        <v>792</v>
      </c>
      <c r="G176" s="132" t="s">
        <v>151</v>
      </c>
      <c r="H176" s="222" t="s">
        <v>793</v>
      </c>
      <c r="I176" s="132" t="s">
        <v>169</v>
      </c>
      <c r="J176" s="222" t="s">
        <v>834</v>
      </c>
      <c r="K176" s="222" t="s">
        <v>835</v>
      </c>
      <c r="L176" s="148" t="s">
        <v>1310</v>
      </c>
      <c r="M176" s="148" t="s">
        <v>839</v>
      </c>
      <c r="N176" s="132" t="s">
        <v>1226</v>
      </c>
      <c r="O176" s="148" t="s">
        <v>1226</v>
      </c>
      <c r="P176" s="148"/>
      <c r="Q176" s="148"/>
      <c r="R176" s="222" t="s">
        <v>522</v>
      </c>
      <c r="S176" s="148" t="s">
        <v>16</v>
      </c>
      <c r="T176" s="149" t="s">
        <v>17</v>
      </c>
      <c r="U176" s="149" t="s">
        <v>840</v>
      </c>
      <c r="V176" s="149" t="s">
        <v>18</v>
      </c>
      <c r="W176" s="337" t="s">
        <v>20</v>
      </c>
      <c r="X176" s="219">
        <v>0.8</v>
      </c>
      <c r="Y176" s="361">
        <v>0.8</v>
      </c>
      <c r="Z176" s="361">
        <v>0.8</v>
      </c>
      <c r="AA176" s="335">
        <v>0.8</v>
      </c>
      <c r="AB176" s="822">
        <v>0.10967965230977657</v>
      </c>
      <c r="AC176" s="822"/>
      <c r="AD176" s="822"/>
      <c r="AE176" s="823">
        <v>0.58759800507992999</v>
      </c>
      <c r="AF176" s="823"/>
      <c r="AG176" s="823"/>
      <c r="AH176" s="762"/>
      <c r="AI176" s="762"/>
      <c r="AJ176" s="762"/>
      <c r="AK176" s="763"/>
      <c r="AL176" s="763"/>
      <c r="AM176" s="764"/>
      <c r="AN176" s="377"/>
      <c r="AO176" s="638">
        <f>X176/AB176</f>
        <v>7.2939691469890819</v>
      </c>
      <c r="AP176" s="638">
        <f>Y176/AE176</f>
        <v>1.3614750102685889</v>
      </c>
      <c r="AQ176" s="218"/>
      <c r="AR176" s="219">
        <f>AB176/AA176</f>
        <v>0.13709956538722071</v>
      </c>
      <c r="AS176" s="558" t="str">
        <f t="shared" si="44"/>
        <v>POSITIVA</v>
      </c>
      <c r="AT176" s="138" t="str">
        <f t="shared" si="53"/>
        <v>SOBRESALIENTE</v>
      </c>
      <c r="AU176" s="138" t="str">
        <f t="shared" si="41"/>
        <v>SOBRESALIENTE</v>
      </c>
      <c r="AV176" s="138" t="str">
        <f t="shared" si="38"/>
        <v>NO APLICA</v>
      </c>
      <c r="AW176" s="138" t="str">
        <f t="shared" si="39"/>
        <v>CRÍTICO</v>
      </c>
      <c r="AX176" s="250" t="s">
        <v>1219</v>
      </c>
      <c r="AY176" s="355" t="s">
        <v>1293</v>
      </c>
      <c r="AZ176" s="355"/>
    </row>
    <row r="177" spans="1:54" ht="14.25" hidden="1" customHeight="1" x14ac:dyDescent="0.15">
      <c r="A177" s="670">
        <f t="shared" si="45"/>
        <v>176</v>
      </c>
      <c r="B177" s="202" t="s">
        <v>705</v>
      </c>
      <c r="C177" s="202" t="s">
        <v>289</v>
      </c>
      <c r="D177" s="222" t="s">
        <v>1015</v>
      </c>
      <c r="E177" s="222" t="s">
        <v>224</v>
      </c>
      <c r="F177" s="222" t="s">
        <v>792</v>
      </c>
      <c r="G177" s="132" t="s">
        <v>151</v>
      </c>
      <c r="H177" s="222" t="s">
        <v>793</v>
      </c>
      <c r="I177" s="132" t="s">
        <v>169</v>
      </c>
      <c r="J177" s="222" t="s">
        <v>834</v>
      </c>
      <c r="K177" s="222" t="s">
        <v>835</v>
      </c>
      <c r="L177" s="148" t="s">
        <v>1311</v>
      </c>
      <c r="M177" s="148" t="s">
        <v>842</v>
      </c>
      <c r="N177" s="132" t="s">
        <v>1226</v>
      </c>
      <c r="O177" s="148" t="s">
        <v>1226</v>
      </c>
      <c r="P177" s="148"/>
      <c r="Q177" s="148"/>
      <c r="R177" s="222" t="s">
        <v>522</v>
      </c>
      <c r="S177" s="148" t="s">
        <v>16</v>
      </c>
      <c r="T177" s="149" t="s">
        <v>17</v>
      </c>
      <c r="U177" s="149" t="s">
        <v>843</v>
      </c>
      <c r="V177" s="149" t="s">
        <v>18</v>
      </c>
      <c r="W177" s="337" t="s">
        <v>20</v>
      </c>
      <c r="X177" s="219">
        <v>0.4</v>
      </c>
      <c r="Y177" s="361">
        <v>0.4</v>
      </c>
      <c r="Z177" s="361">
        <v>0.4</v>
      </c>
      <c r="AA177" s="335">
        <v>0.4</v>
      </c>
      <c r="AB177" s="824">
        <v>5.9398635565400546E-3</v>
      </c>
      <c r="AC177" s="824"/>
      <c r="AD177" s="824"/>
      <c r="AE177" s="825">
        <v>1.7259289806304531E-2</v>
      </c>
      <c r="AF177" s="825"/>
      <c r="AG177" s="825"/>
      <c r="AH177" s="762"/>
      <c r="AI177" s="762"/>
      <c r="AJ177" s="762"/>
      <c r="AK177" s="763"/>
      <c r="AL177" s="763"/>
      <c r="AM177" s="764"/>
      <c r="AN177" s="377"/>
      <c r="AO177" s="638">
        <f>X177/AB177</f>
        <v>67.34161419576418</v>
      </c>
      <c r="AP177" s="638">
        <f>Y177/AE177</f>
        <v>23.175924646325058</v>
      </c>
      <c r="AQ177" s="218"/>
      <c r="AR177" s="219">
        <f>AB177/AA177</f>
        <v>1.4849658891350136E-2</v>
      </c>
      <c r="AS177" s="558" t="str">
        <f t="shared" si="44"/>
        <v>POSITIVA</v>
      </c>
      <c r="AT177" s="138" t="str">
        <f t="shared" si="53"/>
        <v>SOBRESALIENTE</v>
      </c>
      <c r="AU177" s="138" t="str">
        <f t="shared" si="41"/>
        <v>SOBRESALIENTE</v>
      </c>
      <c r="AV177" s="138" t="str">
        <f t="shared" si="38"/>
        <v>NO APLICA</v>
      </c>
      <c r="AW177" s="138" t="str">
        <f t="shared" si="39"/>
        <v>CRÍTICO</v>
      </c>
      <c r="AX177" s="250" t="s">
        <v>1219</v>
      </c>
      <c r="AY177" s="355" t="s">
        <v>1293</v>
      </c>
      <c r="AZ177" s="355"/>
    </row>
    <row r="178" spans="1:54" ht="14.25" hidden="1" customHeight="1" x14ac:dyDescent="0.15">
      <c r="A178" s="670">
        <f t="shared" si="45"/>
        <v>177</v>
      </c>
      <c r="B178" s="202" t="s">
        <v>705</v>
      </c>
      <c r="C178" s="202" t="s">
        <v>289</v>
      </c>
      <c r="D178" s="222" t="s">
        <v>1015</v>
      </c>
      <c r="E178" s="222" t="s">
        <v>224</v>
      </c>
      <c r="F178" s="222" t="s">
        <v>792</v>
      </c>
      <c r="G178" s="132" t="s">
        <v>151</v>
      </c>
      <c r="H178" s="222" t="s">
        <v>793</v>
      </c>
      <c r="I178" s="132" t="s">
        <v>169</v>
      </c>
      <c r="J178" s="222" t="s">
        <v>834</v>
      </c>
      <c r="K178" s="222" t="s">
        <v>835</v>
      </c>
      <c r="L178" s="148" t="s">
        <v>1440</v>
      </c>
      <c r="M178" s="148" t="s">
        <v>844</v>
      </c>
      <c r="N178" s="132" t="s">
        <v>1226</v>
      </c>
      <c r="O178" s="148" t="s">
        <v>1228</v>
      </c>
      <c r="P178" s="222" t="s">
        <v>1228</v>
      </c>
      <c r="Q178" s="148"/>
      <c r="R178" s="222" t="s">
        <v>522</v>
      </c>
      <c r="S178" s="148" t="s">
        <v>16</v>
      </c>
      <c r="T178" s="149" t="s">
        <v>17</v>
      </c>
      <c r="U178" s="149" t="s">
        <v>845</v>
      </c>
      <c r="V178" s="149" t="s">
        <v>846</v>
      </c>
      <c r="W178" s="337" t="s">
        <v>270</v>
      </c>
      <c r="X178" s="218"/>
      <c r="Y178" s="218"/>
      <c r="Z178" s="218"/>
      <c r="AA178" s="335">
        <v>1</v>
      </c>
      <c r="AB178" s="822"/>
      <c r="AC178" s="762"/>
      <c r="AD178" s="762"/>
      <c r="AE178" s="762"/>
      <c r="AF178" s="762"/>
      <c r="AG178" s="762"/>
      <c r="AH178" s="762"/>
      <c r="AI178" s="762"/>
      <c r="AJ178" s="762"/>
      <c r="AK178" s="762"/>
      <c r="AL178" s="762"/>
      <c r="AM178" s="762"/>
      <c r="AN178" s="396"/>
      <c r="AO178" s="218"/>
      <c r="AP178" s="218"/>
      <c r="AQ178" s="218"/>
      <c r="AR178" s="219">
        <f>AB178/AA178</f>
        <v>0</v>
      </c>
      <c r="AS178" s="558" t="str">
        <f t="shared" si="44"/>
        <v/>
      </c>
      <c r="AT178" s="138" t="str">
        <f t="shared" si="53"/>
        <v>NO APLICA</v>
      </c>
      <c r="AU178" s="138" t="str">
        <f t="shared" si="41"/>
        <v>NO APLICA</v>
      </c>
      <c r="AV178" s="138" t="str">
        <f t="shared" si="38"/>
        <v>NO APLICA</v>
      </c>
      <c r="AW178" s="138" t="str">
        <f t="shared" si="39"/>
        <v>CRÍTICO</v>
      </c>
      <c r="AX178" s="250" t="s">
        <v>1219</v>
      </c>
      <c r="AY178" s="250"/>
      <c r="AZ178" s="250"/>
    </row>
    <row r="179" spans="1:54" ht="14.25" hidden="1" customHeight="1" x14ac:dyDescent="0.15">
      <c r="A179" s="670">
        <f t="shared" si="45"/>
        <v>178</v>
      </c>
      <c r="B179" s="202" t="s">
        <v>705</v>
      </c>
      <c r="C179" s="202" t="s">
        <v>289</v>
      </c>
      <c r="D179" s="222" t="s">
        <v>1015</v>
      </c>
      <c r="E179" s="222" t="s">
        <v>224</v>
      </c>
      <c r="F179" s="222" t="s">
        <v>792</v>
      </c>
      <c r="G179" s="132" t="s">
        <v>151</v>
      </c>
      <c r="H179" s="222" t="s">
        <v>793</v>
      </c>
      <c r="I179" s="132" t="s">
        <v>169</v>
      </c>
      <c r="J179" s="222" t="s">
        <v>834</v>
      </c>
      <c r="K179" s="222" t="s">
        <v>835</v>
      </c>
      <c r="L179" s="148" t="s">
        <v>1312</v>
      </c>
      <c r="M179" s="148" t="s">
        <v>848</v>
      </c>
      <c r="N179" s="132" t="s">
        <v>1226</v>
      </c>
      <c r="O179" s="148" t="s">
        <v>1226</v>
      </c>
      <c r="P179" s="148"/>
      <c r="Q179" s="148"/>
      <c r="R179" s="222" t="s">
        <v>522</v>
      </c>
      <c r="S179" s="148" t="s">
        <v>19</v>
      </c>
      <c r="T179" s="133" t="s">
        <v>299</v>
      </c>
      <c r="U179" s="149" t="s">
        <v>849</v>
      </c>
      <c r="V179" s="149" t="s">
        <v>850</v>
      </c>
      <c r="W179" s="149" t="s">
        <v>46</v>
      </c>
      <c r="X179" s="218"/>
      <c r="Y179" s="218">
        <v>8</v>
      </c>
      <c r="Z179" s="218"/>
      <c r="AA179" s="218">
        <v>3</v>
      </c>
      <c r="AB179" s="765">
        <v>12</v>
      </c>
      <c r="AC179" s="766"/>
      <c r="AD179" s="766"/>
      <c r="AE179" s="766"/>
      <c r="AF179" s="766"/>
      <c r="AG179" s="767"/>
      <c r="AH179" s="765">
        <v>6</v>
      </c>
      <c r="AI179" s="766"/>
      <c r="AJ179" s="766"/>
      <c r="AK179" s="766"/>
      <c r="AL179" s="766"/>
      <c r="AM179" s="767"/>
      <c r="AN179" s="378"/>
      <c r="AO179" s="219"/>
      <c r="AP179" s="219">
        <f>AB179/Y179</f>
        <v>1.5</v>
      </c>
      <c r="AQ179" s="219"/>
      <c r="AR179" s="219">
        <f>AH179/AA179</f>
        <v>2</v>
      </c>
      <c r="AS179" s="558" t="str">
        <f t="shared" si="44"/>
        <v>POSITIVA</v>
      </c>
      <c r="AT179" s="138" t="str">
        <f t="shared" si="53"/>
        <v>NO APLICA</v>
      </c>
      <c r="AU179" s="138" t="str">
        <f t="shared" si="41"/>
        <v>SOBRESALIENTE</v>
      </c>
      <c r="AV179" s="138" t="str">
        <f t="shared" si="38"/>
        <v>NO APLICA</v>
      </c>
      <c r="AW179" s="138" t="str">
        <f t="shared" si="39"/>
        <v>SOBRESALIENTE</v>
      </c>
      <c r="AX179" s="250" t="s">
        <v>1219</v>
      </c>
      <c r="AY179" s="355" t="s">
        <v>1293</v>
      </c>
      <c r="AZ179" s="355"/>
    </row>
    <row r="180" spans="1:54" ht="14.25" hidden="1" customHeight="1" x14ac:dyDescent="0.15">
      <c r="A180" s="670">
        <f t="shared" si="45"/>
        <v>179</v>
      </c>
      <c r="B180" s="202" t="s">
        <v>705</v>
      </c>
      <c r="C180" s="202" t="s">
        <v>289</v>
      </c>
      <c r="D180" s="222" t="s">
        <v>1015</v>
      </c>
      <c r="E180" s="222" t="s">
        <v>224</v>
      </c>
      <c r="F180" s="222" t="s">
        <v>792</v>
      </c>
      <c r="G180" s="132" t="s">
        <v>151</v>
      </c>
      <c r="H180" s="222" t="s">
        <v>793</v>
      </c>
      <c r="I180" s="132" t="s">
        <v>169</v>
      </c>
      <c r="J180" s="222" t="s">
        <v>834</v>
      </c>
      <c r="K180" s="222" t="s">
        <v>835</v>
      </c>
      <c r="L180" s="148" t="s">
        <v>1313</v>
      </c>
      <c r="M180" s="148" t="s">
        <v>852</v>
      </c>
      <c r="N180" s="132" t="s">
        <v>1226</v>
      </c>
      <c r="O180" s="148" t="s">
        <v>1228</v>
      </c>
      <c r="P180" s="222" t="s">
        <v>1228</v>
      </c>
      <c r="Q180" s="148"/>
      <c r="R180" s="222" t="s">
        <v>522</v>
      </c>
      <c r="S180" s="148" t="s">
        <v>19</v>
      </c>
      <c r="T180" s="133" t="s">
        <v>299</v>
      </c>
      <c r="U180" s="149" t="s">
        <v>853</v>
      </c>
      <c r="V180" s="149" t="s">
        <v>850</v>
      </c>
      <c r="W180" s="149" t="s">
        <v>46</v>
      </c>
      <c r="X180" s="218"/>
      <c r="Y180" s="218">
        <v>8</v>
      </c>
      <c r="Z180" s="218"/>
      <c r="AA180" s="218">
        <v>8</v>
      </c>
      <c r="AB180" s="821"/>
      <c r="AC180" s="826"/>
      <c r="AD180" s="826"/>
      <c r="AE180" s="826"/>
      <c r="AF180" s="826"/>
      <c r="AG180" s="826"/>
      <c r="AH180" s="821"/>
      <c r="AI180" s="826"/>
      <c r="AJ180" s="826"/>
      <c r="AK180" s="826"/>
      <c r="AL180" s="826"/>
      <c r="AM180" s="826"/>
      <c r="AN180" s="380"/>
      <c r="AO180" s="218"/>
      <c r="AP180" s="227"/>
      <c r="AQ180" s="218"/>
      <c r="AR180" s="219">
        <f>AH180/AA180</f>
        <v>0</v>
      </c>
      <c r="AS180" s="558" t="str">
        <f t="shared" si="44"/>
        <v/>
      </c>
      <c r="AT180" s="138" t="str">
        <f t="shared" si="53"/>
        <v>NO APLICA</v>
      </c>
      <c r="AU180" s="138" t="str">
        <f>IF(AP180="","NO APLICA",IF(AP180&lt;40%,"CRÍTICO",IF(AP180&lt;60%,"BAJO",IF(AP180&lt;70%,"MEDIO",IF(AP180&lt;80%,"SATISFACTORIO",IF(AP180&gt;=80%,"SOBRESALIENTE",IF(AP180="","NO APLICA","")))))))</f>
        <v>NO APLICA</v>
      </c>
      <c r="AV180" s="138" t="str">
        <f>IF(AQ180="","NO APLICA",IF(AQ180&lt;40%,"CRÍTICO",IF(AQ180&lt;60%,"BAJO",IF(AQ180&lt;70%,"MEDIO",IF(AQ180&lt;80%,"SATISFACTORIO",IF(AQ180&gt;=80%,"SOBRESALIENTE",IF(AQ180="","NO APLICA","")))))))</f>
        <v>NO APLICA</v>
      </c>
      <c r="AW180" s="138" t="str">
        <f>IF(AR180&lt;40%,"CRÍTICO",IF(AR180&lt;60%,"BAJO",IF(AR180&lt;70%,"MEDIO",IF(AR180&lt;80%,"SATISFACTORIO",IF(AR180&gt;=80%,"SOBRESALIENTE","NO APLICA")))))</f>
        <v>CRÍTICO</v>
      </c>
      <c r="AX180" s="250" t="s">
        <v>1219</v>
      </c>
      <c r="AY180" s="250"/>
      <c r="AZ180" s="250"/>
    </row>
    <row r="181" spans="1:54" ht="14.25" hidden="1" customHeight="1" x14ac:dyDescent="0.15">
      <c r="A181" s="670">
        <f t="shared" si="45"/>
        <v>180</v>
      </c>
      <c r="B181" s="202" t="s">
        <v>705</v>
      </c>
      <c r="C181" s="202" t="s">
        <v>289</v>
      </c>
      <c r="D181" s="222" t="s">
        <v>1015</v>
      </c>
      <c r="E181" s="222" t="s">
        <v>1294</v>
      </c>
      <c r="F181" s="222" t="s">
        <v>1295</v>
      </c>
      <c r="G181" s="132" t="s">
        <v>151</v>
      </c>
      <c r="H181" s="222" t="s">
        <v>793</v>
      </c>
      <c r="I181" s="132" t="s">
        <v>169</v>
      </c>
      <c r="J181" s="222" t="s">
        <v>854</v>
      </c>
      <c r="K181" s="222" t="s">
        <v>855</v>
      </c>
      <c r="L181" s="148" t="s">
        <v>1297</v>
      </c>
      <c r="M181" s="148" t="s">
        <v>1296</v>
      </c>
      <c r="N181" s="132" t="s">
        <v>1227</v>
      </c>
      <c r="O181" s="148" t="s">
        <v>1226</v>
      </c>
      <c r="P181" s="148"/>
      <c r="Q181" s="148"/>
      <c r="R181" s="222" t="s">
        <v>522</v>
      </c>
      <c r="S181" s="148" t="s">
        <v>16</v>
      </c>
      <c r="T181" s="133" t="s">
        <v>17</v>
      </c>
      <c r="U181" s="149" t="s">
        <v>1314</v>
      </c>
      <c r="V181" s="149"/>
      <c r="W181" s="149" t="s">
        <v>46</v>
      </c>
      <c r="X181" s="360"/>
      <c r="Y181" s="360">
        <v>5</v>
      </c>
      <c r="Z181" s="360"/>
      <c r="AA181" s="360">
        <v>5</v>
      </c>
      <c r="AB181" s="765">
        <v>5</v>
      </c>
      <c r="AC181" s="766"/>
      <c r="AD181" s="766"/>
      <c r="AE181" s="766"/>
      <c r="AF181" s="766"/>
      <c r="AG181" s="767"/>
      <c r="AH181" s="765"/>
      <c r="AI181" s="766"/>
      <c r="AJ181" s="766"/>
      <c r="AK181" s="766"/>
      <c r="AL181" s="766"/>
      <c r="AM181" s="767"/>
      <c r="AN181" s="378"/>
      <c r="AO181" s="361"/>
      <c r="AP181" s="361">
        <f>AB181/Y181</f>
        <v>1</v>
      </c>
      <c r="AQ181" s="361"/>
      <c r="AR181" s="361"/>
      <c r="AS181" s="558" t="str">
        <f t="shared" si="44"/>
        <v/>
      </c>
      <c r="AT181" s="138" t="str">
        <f t="shared" si="53"/>
        <v>NO APLICA</v>
      </c>
      <c r="AU181" s="138" t="str">
        <f>IF(AP181="","NO APLICA",IF(AP181&lt;40%,"CRÍTICO",IF(AP181&lt;60%,"BAJO",IF(AP181&lt;70%,"MEDIO",IF(AP181&lt;80%,"SATISFACTORIO",IF(AP181&gt;=80%,"SOBRESALIENTE",IF(AP181="","NO APLICA","")))))))</f>
        <v>SOBRESALIENTE</v>
      </c>
      <c r="AV181" s="138"/>
      <c r="AW181" s="138"/>
      <c r="AX181" s="250" t="s">
        <v>1219</v>
      </c>
      <c r="AY181" s="355"/>
      <c r="AZ181" s="355"/>
    </row>
    <row r="182" spans="1:54" ht="14" hidden="1" x14ac:dyDescent="0.15">
      <c r="A182" s="670">
        <f t="shared" si="45"/>
        <v>181</v>
      </c>
      <c r="B182" s="202" t="s">
        <v>705</v>
      </c>
      <c r="C182" s="202" t="s">
        <v>289</v>
      </c>
      <c r="D182" s="222" t="s">
        <v>1015</v>
      </c>
      <c r="E182" s="355" t="s">
        <v>1294</v>
      </c>
      <c r="F182" s="243" t="s">
        <v>1295</v>
      </c>
      <c r="G182" s="132" t="s">
        <v>151</v>
      </c>
      <c r="H182" s="222" t="s">
        <v>793</v>
      </c>
      <c r="I182" s="132" t="s">
        <v>169</v>
      </c>
      <c r="J182" s="243" t="s">
        <v>854</v>
      </c>
      <c r="K182" s="243" t="s">
        <v>1315</v>
      </c>
      <c r="L182" s="148" t="s">
        <v>1316</v>
      </c>
      <c r="M182" s="243" t="s">
        <v>1317</v>
      </c>
      <c r="N182" s="355" t="s">
        <v>1227</v>
      </c>
      <c r="O182" s="148" t="s">
        <v>1226</v>
      </c>
      <c r="R182" s="222" t="s">
        <v>522</v>
      </c>
      <c r="S182" s="148" t="s">
        <v>16</v>
      </c>
      <c r="T182" s="133" t="s">
        <v>17</v>
      </c>
      <c r="U182" s="355" t="s">
        <v>1318</v>
      </c>
      <c r="W182" s="149" t="s">
        <v>46</v>
      </c>
      <c r="Y182" s="365">
        <v>1</v>
      </c>
      <c r="AA182" s="365">
        <v>1</v>
      </c>
      <c r="AB182" s="698">
        <v>0</v>
      </c>
      <c r="AC182" s="699"/>
      <c r="AD182" s="699"/>
      <c r="AE182" s="699"/>
      <c r="AF182" s="699"/>
      <c r="AG182" s="700"/>
      <c r="AH182" s="807"/>
      <c r="AI182" s="699"/>
      <c r="AJ182" s="699"/>
      <c r="AK182" s="699"/>
      <c r="AL182" s="699"/>
      <c r="AM182" s="700"/>
      <c r="AN182" s="376"/>
      <c r="AP182" s="365">
        <f>AB182/Y182</f>
        <v>0</v>
      </c>
      <c r="AS182" s="558" t="str">
        <f t="shared" si="44"/>
        <v/>
      </c>
      <c r="AT182" s="138" t="str">
        <f t="shared" si="53"/>
        <v>NO APLICA</v>
      </c>
      <c r="AU182" s="138" t="s">
        <v>1481</v>
      </c>
      <c r="AX182" s="250" t="s">
        <v>1219</v>
      </c>
      <c r="AY182" s="250" t="s">
        <v>1319</v>
      </c>
      <c r="AZ182" s="250"/>
    </row>
    <row r="183" spans="1:54" ht="14" hidden="1" x14ac:dyDescent="0.15">
      <c r="A183" s="670">
        <f t="shared" si="45"/>
        <v>182</v>
      </c>
      <c r="B183" s="202" t="s">
        <v>705</v>
      </c>
      <c r="C183" s="202" t="s">
        <v>289</v>
      </c>
      <c r="D183" s="222" t="s">
        <v>1015</v>
      </c>
      <c r="E183" s="222" t="s">
        <v>1017</v>
      </c>
      <c r="F183" s="222" t="s">
        <v>792</v>
      </c>
      <c r="G183" s="132" t="s">
        <v>151</v>
      </c>
      <c r="H183" s="222" t="s">
        <v>793</v>
      </c>
      <c r="I183" s="132" t="s">
        <v>169</v>
      </c>
      <c r="J183" s="222" t="s">
        <v>854</v>
      </c>
      <c r="K183" s="222" t="s">
        <v>855</v>
      </c>
      <c r="L183" s="148" t="s">
        <v>1441</v>
      </c>
      <c r="M183" s="148" t="s">
        <v>857</v>
      </c>
      <c r="N183" s="132" t="s">
        <v>1226</v>
      </c>
      <c r="O183" s="148" t="s">
        <v>1228</v>
      </c>
      <c r="P183" s="222" t="s">
        <v>1228</v>
      </c>
      <c r="Q183" s="148"/>
      <c r="R183" s="222" t="s">
        <v>522</v>
      </c>
      <c r="S183" s="148" t="s">
        <v>16</v>
      </c>
      <c r="T183" s="236" t="s">
        <v>17</v>
      </c>
      <c r="U183" s="149" t="s">
        <v>858</v>
      </c>
      <c r="V183" s="149" t="s">
        <v>18</v>
      </c>
      <c r="W183" s="337" t="s">
        <v>270</v>
      </c>
      <c r="X183" s="218"/>
      <c r="Y183" s="218"/>
      <c r="Z183" s="218"/>
      <c r="AA183" s="335">
        <v>0.5</v>
      </c>
      <c r="AB183" s="768"/>
      <c r="AC183" s="768"/>
      <c r="AD183" s="768"/>
      <c r="AE183" s="768"/>
      <c r="AF183" s="768"/>
      <c r="AG183" s="768"/>
      <c r="AH183" s="768"/>
      <c r="AI183" s="768"/>
      <c r="AJ183" s="768"/>
      <c r="AK183" s="768"/>
      <c r="AL183" s="768"/>
      <c r="AM183" s="768"/>
      <c r="AN183" s="397"/>
      <c r="AO183" s="218"/>
      <c r="AP183" s="218"/>
      <c r="AQ183" s="218"/>
      <c r="AR183" s="219">
        <f>AB183/AA183</f>
        <v>0</v>
      </c>
      <c r="AS183" s="558" t="str">
        <f t="shared" si="44"/>
        <v/>
      </c>
      <c r="AT183" s="138" t="str">
        <f t="shared" si="53"/>
        <v>NO APLICA</v>
      </c>
      <c r="AU183" s="138" t="str">
        <f t="shared" si="41"/>
        <v>NO APLICA</v>
      </c>
      <c r="AV183" s="138" t="str">
        <f t="shared" si="38"/>
        <v>NO APLICA</v>
      </c>
      <c r="AW183" s="138" t="str">
        <f t="shared" si="39"/>
        <v>CRÍTICO</v>
      </c>
      <c r="AX183" s="250" t="s">
        <v>1219</v>
      </c>
      <c r="AY183" s="250"/>
      <c r="AZ183" s="250"/>
    </row>
    <row r="184" spans="1:54" ht="14" hidden="1" x14ac:dyDescent="0.15">
      <c r="A184" s="670">
        <f t="shared" si="45"/>
        <v>183</v>
      </c>
      <c r="B184" s="424" t="s">
        <v>705</v>
      </c>
      <c r="C184" s="424" t="s">
        <v>289</v>
      </c>
      <c r="D184" s="424" t="s">
        <v>291</v>
      </c>
      <c r="E184" s="424" t="s">
        <v>202</v>
      </c>
      <c r="F184" s="243" t="s">
        <v>859</v>
      </c>
      <c r="G184" s="7" t="s">
        <v>151</v>
      </c>
      <c r="H184" s="243" t="s">
        <v>860</v>
      </c>
      <c r="I184" s="7" t="s">
        <v>861</v>
      </c>
      <c r="J184" s="243" t="s">
        <v>862</v>
      </c>
      <c r="K184" s="243" t="s">
        <v>863</v>
      </c>
      <c r="L184" s="243" t="s">
        <v>864</v>
      </c>
      <c r="M184" s="243" t="s">
        <v>865</v>
      </c>
      <c r="N184" s="7" t="s">
        <v>1226</v>
      </c>
      <c r="O184" s="7" t="s">
        <v>1226</v>
      </c>
      <c r="P184" s="243"/>
      <c r="Q184" s="243"/>
      <c r="R184" s="243" t="s">
        <v>354</v>
      </c>
      <c r="S184" s="116" t="s">
        <v>16</v>
      </c>
      <c r="T184" s="116" t="s">
        <v>17</v>
      </c>
      <c r="U184" s="116" t="s">
        <v>866</v>
      </c>
      <c r="V184" s="116" t="s">
        <v>18</v>
      </c>
      <c r="W184" s="116" t="s">
        <v>255</v>
      </c>
      <c r="X184" s="365">
        <v>1</v>
      </c>
      <c r="Y184" s="365">
        <v>1</v>
      </c>
      <c r="Z184" s="365">
        <v>1</v>
      </c>
      <c r="AA184" s="365">
        <v>1</v>
      </c>
      <c r="AB184" s="462">
        <f>12/12</f>
        <v>1</v>
      </c>
      <c r="AC184" s="462">
        <f>10/10</f>
        <v>1</v>
      </c>
      <c r="AD184" s="462">
        <f>4/4</f>
        <v>1</v>
      </c>
      <c r="AE184" s="462">
        <v>1</v>
      </c>
      <c r="AF184" s="462">
        <v>1</v>
      </c>
      <c r="AG184" s="462">
        <v>1</v>
      </c>
      <c r="AH184" s="462"/>
      <c r="AI184" s="462"/>
      <c r="AJ184" s="462"/>
      <c r="AK184" s="462"/>
      <c r="AL184" s="462"/>
      <c r="AM184" s="462"/>
      <c r="AN184" s="462"/>
      <c r="AO184" s="365">
        <f>AD184/X184</f>
        <v>1</v>
      </c>
      <c r="AP184" s="365">
        <f>AG184/Y184</f>
        <v>1</v>
      </c>
      <c r="AQ184" s="365">
        <f>AJ184/Z184</f>
        <v>0</v>
      </c>
      <c r="AR184" s="365">
        <f>AM184/AA184</f>
        <v>0</v>
      </c>
      <c r="AS184" s="558" t="str">
        <f t="shared" si="44"/>
        <v/>
      </c>
      <c r="AT184" s="83" t="str">
        <f t="shared" si="53"/>
        <v>SOBRESALIENTE</v>
      </c>
      <c r="AU184" s="83" t="str">
        <f t="shared" si="41"/>
        <v>SOBRESALIENTE</v>
      </c>
      <c r="AV184" s="83" t="str">
        <f t="shared" si="38"/>
        <v>CRÍTICO</v>
      </c>
      <c r="AW184" s="83" t="str">
        <f t="shared" si="39"/>
        <v>CRÍTICO</v>
      </c>
      <c r="AX184" s="416" t="s">
        <v>1218</v>
      </c>
      <c r="AY184" s="416"/>
      <c r="AZ184" s="672"/>
    </row>
    <row r="185" spans="1:54" ht="14" hidden="1" x14ac:dyDescent="0.15">
      <c r="A185" s="670">
        <f t="shared" si="45"/>
        <v>184</v>
      </c>
      <c r="B185" s="424" t="s">
        <v>705</v>
      </c>
      <c r="C185" s="424" t="s">
        <v>289</v>
      </c>
      <c r="D185" s="424" t="s">
        <v>291</v>
      </c>
      <c r="E185" s="424" t="s">
        <v>202</v>
      </c>
      <c r="F185" s="243" t="s">
        <v>859</v>
      </c>
      <c r="G185" s="7" t="s">
        <v>151</v>
      </c>
      <c r="H185" s="243" t="s">
        <v>860</v>
      </c>
      <c r="I185" s="7" t="s">
        <v>861</v>
      </c>
      <c r="J185" s="243" t="s">
        <v>867</v>
      </c>
      <c r="K185" s="243" t="s">
        <v>863</v>
      </c>
      <c r="L185" s="243" t="s">
        <v>868</v>
      </c>
      <c r="M185" s="243" t="s">
        <v>869</v>
      </c>
      <c r="N185" s="7" t="s">
        <v>1226</v>
      </c>
      <c r="O185" s="243" t="s">
        <v>1226</v>
      </c>
      <c r="P185" s="243"/>
      <c r="Q185" s="243"/>
      <c r="R185" s="243" t="s">
        <v>354</v>
      </c>
      <c r="S185" s="116" t="s">
        <v>16</v>
      </c>
      <c r="T185" s="116" t="s">
        <v>17</v>
      </c>
      <c r="U185" s="116" t="s">
        <v>870</v>
      </c>
      <c r="V185" s="116" t="s">
        <v>18</v>
      </c>
      <c r="W185" s="116" t="s">
        <v>20</v>
      </c>
      <c r="X185" s="365">
        <v>0.4</v>
      </c>
      <c r="Y185" s="365">
        <v>0.4</v>
      </c>
      <c r="Z185" s="365">
        <v>0.4</v>
      </c>
      <c r="AA185" s="365">
        <v>0.4</v>
      </c>
      <c r="AB185" s="750">
        <f>53237696/163094831</f>
        <v>0.32642172454870749</v>
      </c>
      <c r="AC185" s="750"/>
      <c r="AD185" s="750"/>
      <c r="AE185" s="750">
        <f>53237696/163094831</f>
        <v>0.32642172454870749</v>
      </c>
      <c r="AF185" s="750"/>
      <c r="AG185" s="750"/>
      <c r="AH185" s="750"/>
      <c r="AI185" s="750"/>
      <c r="AJ185" s="750"/>
      <c r="AK185" s="820"/>
      <c r="AL185" s="820"/>
      <c r="AM185" s="820"/>
      <c r="AN185" s="460"/>
      <c r="AO185" s="437">
        <f>AB185/X185</f>
        <v>0.81605431137176865</v>
      </c>
      <c r="AP185" s="365">
        <f>AE185/Y185</f>
        <v>0.81605431137176865</v>
      </c>
      <c r="AQ185" s="365">
        <f>AH185/Z185</f>
        <v>0</v>
      </c>
      <c r="AR185" s="217">
        <f>AK185/AA185</f>
        <v>0</v>
      </c>
      <c r="AS185" s="558" t="str">
        <f t="shared" si="44"/>
        <v/>
      </c>
      <c r="AT185" s="83" t="str">
        <f t="shared" si="53"/>
        <v>SOBRESALIENTE</v>
      </c>
      <c r="AU185" s="83" t="str">
        <f t="shared" si="41"/>
        <v>SOBRESALIENTE</v>
      </c>
      <c r="AV185" s="83" t="str">
        <f t="shared" si="38"/>
        <v>CRÍTICO</v>
      </c>
      <c r="AW185" s="83" t="str">
        <f t="shared" si="39"/>
        <v>CRÍTICO</v>
      </c>
      <c r="AX185" s="416" t="s">
        <v>1218</v>
      </c>
      <c r="AY185" s="416"/>
      <c r="AZ185" s="672"/>
    </row>
    <row r="186" spans="1:54" ht="14" hidden="1" x14ac:dyDescent="0.15">
      <c r="A186" s="670">
        <f t="shared" si="45"/>
        <v>185</v>
      </c>
      <c r="B186" s="424" t="s">
        <v>705</v>
      </c>
      <c r="C186" s="424" t="s">
        <v>289</v>
      </c>
      <c r="D186" s="424" t="s">
        <v>291</v>
      </c>
      <c r="E186" s="424" t="s">
        <v>202</v>
      </c>
      <c r="F186" s="243" t="s">
        <v>859</v>
      </c>
      <c r="G186" s="7" t="s">
        <v>151</v>
      </c>
      <c r="H186" s="243" t="s">
        <v>860</v>
      </c>
      <c r="I186" s="7" t="s">
        <v>861</v>
      </c>
      <c r="J186" s="243" t="s">
        <v>867</v>
      </c>
      <c r="K186" s="243" t="s">
        <v>871</v>
      </c>
      <c r="L186" s="243" t="s">
        <v>872</v>
      </c>
      <c r="M186" s="243" t="s">
        <v>873</v>
      </c>
      <c r="N186" s="7" t="s">
        <v>1226</v>
      </c>
      <c r="O186" s="7" t="s">
        <v>1226</v>
      </c>
      <c r="P186" s="243"/>
      <c r="Q186" s="243"/>
      <c r="R186" s="243" t="s">
        <v>354</v>
      </c>
      <c r="S186" s="116" t="s">
        <v>16</v>
      </c>
      <c r="T186" s="116" t="s">
        <v>17</v>
      </c>
      <c r="U186" s="116" t="s">
        <v>874</v>
      </c>
      <c r="V186" s="116" t="s">
        <v>18</v>
      </c>
      <c r="W186" s="116" t="s">
        <v>255</v>
      </c>
      <c r="X186" s="365">
        <v>0.08</v>
      </c>
      <c r="Y186" s="365">
        <v>0.08</v>
      </c>
      <c r="Z186" s="365">
        <v>0.08</v>
      </c>
      <c r="AA186" s="365">
        <v>0.08</v>
      </c>
      <c r="AB186" s="462">
        <v>0.18</v>
      </c>
      <c r="AC186" s="462">
        <v>0.16</v>
      </c>
      <c r="AD186" s="462">
        <v>0.59</v>
      </c>
      <c r="AE186" s="462">
        <v>0.02</v>
      </c>
      <c r="AF186" s="462">
        <v>6.68</v>
      </c>
      <c r="AG186" s="463">
        <v>-1.1299999999999999</v>
      </c>
      <c r="AH186" s="463"/>
      <c r="AI186" s="463"/>
      <c r="AJ186" s="463"/>
      <c r="AK186" s="463"/>
      <c r="AL186" s="464"/>
      <c r="AM186" s="464"/>
      <c r="AN186" s="464"/>
      <c r="AO186" s="365">
        <f>(28%/Y186)</f>
        <v>3.5000000000000004</v>
      </c>
      <c r="AP186" s="365">
        <f>-357.54%/Y186</f>
        <v>-44.692500000000003</v>
      </c>
      <c r="AQ186" s="365">
        <f>AJ186/Z186</f>
        <v>0</v>
      </c>
      <c r="AR186" s="365">
        <f>AM186/AA186</f>
        <v>0</v>
      </c>
      <c r="AS186" s="558" t="str">
        <f t="shared" si="44"/>
        <v/>
      </c>
      <c r="AT186" s="83" t="str">
        <f t="shared" si="53"/>
        <v>SOBRESALIENTE</v>
      </c>
      <c r="AU186" s="83" t="str">
        <f t="shared" si="41"/>
        <v>CRÍTICO</v>
      </c>
      <c r="AV186" s="83" t="str">
        <f t="shared" si="38"/>
        <v>CRÍTICO</v>
      </c>
      <c r="AW186" s="83" t="str">
        <f t="shared" si="39"/>
        <v>CRÍTICO</v>
      </c>
      <c r="AX186" s="416" t="s">
        <v>1218</v>
      </c>
      <c r="AY186" s="416"/>
      <c r="AZ186" s="672"/>
    </row>
    <row r="187" spans="1:54" s="225" customFormat="1" ht="15" hidden="1" x14ac:dyDescent="0.15">
      <c r="A187" s="670">
        <f t="shared" si="45"/>
        <v>186</v>
      </c>
      <c r="B187" s="243" t="s">
        <v>705</v>
      </c>
      <c r="C187" s="243"/>
      <c r="D187" s="243"/>
      <c r="E187" s="243"/>
      <c r="F187" s="214" t="s">
        <v>1132</v>
      </c>
      <c r="G187" s="7" t="s">
        <v>151</v>
      </c>
      <c r="H187" s="243" t="s">
        <v>978</v>
      </c>
      <c r="I187" s="7" t="s">
        <v>875</v>
      </c>
      <c r="J187" s="243"/>
      <c r="K187" s="243"/>
      <c r="L187" s="443" t="s">
        <v>1442</v>
      </c>
      <c r="M187" s="443" t="s">
        <v>1106</v>
      </c>
      <c r="N187" s="7" t="s">
        <v>1226</v>
      </c>
      <c r="O187" s="7" t="s">
        <v>1226</v>
      </c>
      <c r="P187" s="444"/>
      <c r="Q187" s="444"/>
      <c r="R187" s="444" t="s">
        <v>354</v>
      </c>
      <c r="S187" s="443" t="s">
        <v>16</v>
      </c>
      <c r="T187" s="443" t="s">
        <v>17</v>
      </c>
      <c r="U187" s="443" t="s">
        <v>1107</v>
      </c>
      <c r="V187" s="444" t="s">
        <v>18</v>
      </c>
      <c r="W187" s="443" t="s">
        <v>255</v>
      </c>
      <c r="X187" s="445">
        <v>0.05</v>
      </c>
      <c r="Y187" s="446">
        <v>0.05</v>
      </c>
      <c r="Z187" s="447"/>
      <c r="AA187" s="448"/>
      <c r="AB187" s="237">
        <v>2.7000000000000001E-3</v>
      </c>
      <c r="AC187" s="237">
        <v>3.7000000000000002E-3</v>
      </c>
      <c r="AD187" s="237">
        <v>4.3E-3</v>
      </c>
      <c r="AE187" s="489">
        <v>5.3248136315228972E-4</v>
      </c>
      <c r="AF187" s="489">
        <v>2.1265284423179162E-3</v>
      </c>
      <c r="AG187" s="489">
        <v>5.3078556263269638E-4</v>
      </c>
      <c r="AH187" s="755"/>
      <c r="AI187" s="756"/>
      <c r="AJ187" s="756"/>
      <c r="AK187" s="757"/>
      <c r="AL187" s="758"/>
      <c r="AM187" s="758"/>
      <c r="AN187" s="449"/>
      <c r="AO187" s="365">
        <f>X187/(20/5638)</f>
        <v>14.095000000000001</v>
      </c>
      <c r="AP187" s="365">
        <f>5%/(6/5643)</f>
        <v>47.024999999999999</v>
      </c>
      <c r="AQ187" s="217" t="e">
        <f>AH187/Z187</f>
        <v>#DIV/0!</v>
      </c>
      <c r="AR187" s="365" t="e">
        <f>AK187/AA187</f>
        <v>#DIV/0!</v>
      </c>
      <c r="AS187" s="558" t="str">
        <f t="shared" si="44"/>
        <v>POSITIVA</v>
      </c>
      <c r="AT187" s="83" t="str">
        <f t="shared" si="53"/>
        <v>SOBRESALIENTE</v>
      </c>
      <c r="AU187" s="83" t="str">
        <f t="shared" si="41"/>
        <v>SOBRESALIENTE</v>
      </c>
      <c r="AV187" s="198" t="e">
        <f t="shared" si="38"/>
        <v>#DIV/0!</v>
      </c>
      <c r="AW187" s="198" t="e">
        <f t="shared" si="39"/>
        <v>#DIV/0!</v>
      </c>
      <c r="AX187" s="416" t="s">
        <v>1218</v>
      </c>
      <c r="AY187" s="416"/>
      <c r="AZ187" s="672"/>
    </row>
    <row r="188" spans="1:54" s="225" customFormat="1" ht="15" hidden="1" x14ac:dyDescent="0.15">
      <c r="A188" s="670">
        <f t="shared" si="45"/>
        <v>187</v>
      </c>
      <c r="B188" s="243" t="s">
        <v>705</v>
      </c>
      <c r="C188" s="243"/>
      <c r="D188" s="243"/>
      <c r="E188" s="243"/>
      <c r="F188" s="214" t="s">
        <v>1132</v>
      </c>
      <c r="G188" s="7" t="s">
        <v>151</v>
      </c>
      <c r="H188" s="243" t="s">
        <v>978</v>
      </c>
      <c r="I188" s="7" t="s">
        <v>875</v>
      </c>
      <c r="J188" s="243"/>
      <c r="K188" s="243"/>
      <c r="L188" s="443" t="s">
        <v>1443</v>
      </c>
      <c r="M188" s="443" t="s">
        <v>1108</v>
      </c>
      <c r="N188" s="7" t="s">
        <v>1226</v>
      </c>
      <c r="O188" s="7" t="s">
        <v>1226</v>
      </c>
      <c r="P188" s="444"/>
      <c r="Q188" s="444"/>
      <c r="R188" s="444" t="s">
        <v>354</v>
      </c>
      <c r="S188" s="444" t="s">
        <v>41</v>
      </c>
      <c r="T188" s="444" t="s">
        <v>17</v>
      </c>
      <c r="U188" s="444" t="s">
        <v>1109</v>
      </c>
      <c r="V188" s="444" t="s">
        <v>18</v>
      </c>
      <c r="W188" s="443" t="s">
        <v>255</v>
      </c>
      <c r="X188" s="445">
        <v>0.3</v>
      </c>
      <c r="Y188" s="446">
        <v>0.3</v>
      </c>
      <c r="Z188" s="447"/>
      <c r="AA188" s="448"/>
      <c r="AB188" s="201">
        <v>0.46</v>
      </c>
      <c r="AC188" s="201">
        <v>0.5</v>
      </c>
      <c r="AD188" s="201">
        <v>0.5</v>
      </c>
      <c r="AE188" s="451">
        <v>0.46</v>
      </c>
      <c r="AF188" s="451">
        <v>0.46</v>
      </c>
      <c r="AG188" s="451">
        <v>0.46</v>
      </c>
      <c r="AH188" s="756"/>
      <c r="AI188" s="759"/>
      <c r="AJ188" s="759"/>
      <c r="AK188" s="756"/>
      <c r="AL188" s="759"/>
      <c r="AM188" s="759"/>
      <c r="AN188" s="452"/>
      <c r="AO188" s="365">
        <f>49%/X188</f>
        <v>1.6333333333333333</v>
      </c>
      <c r="AP188" s="437">
        <f>(39/84)/Y188</f>
        <v>1.5476190476190477</v>
      </c>
      <c r="AQ188" s="217"/>
      <c r="AR188" s="217"/>
      <c r="AS188" s="558" t="str">
        <f t="shared" si="44"/>
        <v>POSITIVA</v>
      </c>
      <c r="AT188" s="83" t="str">
        <f t="shared" ref="AT188:AV200" si="55">IF(AO188="","NO APLICA",IF(AO188&lt;40%,"CRÍTICO",IF(AO188&lt;60%,"BAJO",IF(AO188&lt;70%,"MEDIO",IF(AO188&lt;80%,"SATISFACTORIO",IF(AO188&gt;=80%,"SOBRESALIENTE",IF(AO188="","NO APLICA","")))))))</f>
        <v>SOBRESALIENTE</v>
      </c>
      <c r="AU188" s="83" t="str">
        <f t="shared" si="55"/>
        <v>SOBRESALIENTE</v>
      </c>
      <c r="AV188" s="198" t="str">
        <f t="shared" si="55"/>
        <v>NO APLICA</v>
      </c>
      <c r="AW188" s="198" t="str">
        <f t="shared" ref="AW188:AW200" si="56">IF(AR188&lt;40%,"CRÍTICO",IF(AR188&lt;60%,"BAJO",IF(AR188&lt;70%,"MEDIO",IF(AR188&lt;80%,"SATISFACTORIO",IF(AR188&gt;=80%,"SOBRESALIENTE","NO APLICA")))))</f>
        <v>CRÍTICO</v>
      </c>
      <c r="AX188" s="416" t="s">
        <v>1218</v>
      </c>
      <c r="AY188" s="416"/>
      <c r="AZ188" s="672"/>
    </row>
    <row r="189" spans="1:54" s="225" customFormat="1" ht="15" hidden="1" x14ac:dyDescent="0.15">
      <c r="A189" s="670">
        <f t="shared" si="45"/>
        <v>188</v>
      </c>
      <c r="B189" s="243" t="s">
        <v>705</v>
      </c>
      <c r="C189" s="243"/>
      <c r="D189" s="243"/>
      <c r="E189" s="243"/>
      <c r="F189" s="214" t="s">
        <v>1132</v>
      </c>
      <c r="G189" s="7" t="s">
        <v>151</v>
      </c>
      <c r="H189" s="243" t="s">
        <v>978</v>
      </c>
      <c r="I189" s="7" t="s">
        <v>875</v>
      </c>
      <c r="J189" s="243"/>
      <c r="K189" s="243"/>
      <c r="L189" s="443" t="s">
        <v>1444</v>
      </c>
      <c r="M189" s="443" t="s">
        <v>1110</v>
      </c>
      <c r="N189" s="7" t="s">
        <v>1226</v>
      </c>
      <c r="O189" s="7" t="s">
        <v>1226</v>
      </c>
      <c r="P189" s="444"/>
      <c r="Q189" s="444"/>
      <c r="R189" s="444" t="s">
        <v>354</v>
      </c>
      <c r="S189" s="444" t="s">
        <v>41</v>
      </c>
      <c r="T189" s="444" t="s">
        <v>17</v>
      </c>
      <c r="U189" s="444" t="s">
        <v>1111</v>
      </c>
      <c r="V189" s="444" t="s">
        <v>18</v>
      </c>
      <c r="W189" s="443" t="s">
        <v>255</v>
      </c>
      <c r="X189" s="445">
        <v>0.3</v>
      </c>
      <c r="Y189" s="446">
        <v>0.3</v>
      </c>
      <c r="Z189" s="447"/>
      <c r="AA189" s="448"/>
      <c r="AB189" s="201">
        <v>0.44</v>
      </c>
      <c r="AC189" s="201">
        <v>0.43</v>
      </c>
      <c r="AD189" s="201">
        <v>0.43</v>
      </c>
      <c r="AE189" s="451">
        <v>0.44</v>
      </c>
      <c r="AF189" s="451">
        <v>0.44</v>
      </c>
      <c r="AG189" s="451">
        <v>0.44</v>
      </c>
      <c r="AH189" s="755"/>
      <c r="AI189" s="756"/>
      <c r="AJ189" s="756"/>
      <c r="AK189" s="757"/>
      <c r="AL189" s="758"/>
      <c r="AM189" s="758"/>
      <c r="AN189" s="449"/>
      <c r="AO189" s="437">
        <f>(119/272)/X189</f>
        <v>1.4583333333333335</v>
      </c>
      <c r="AP189" s="365">
        <f>(120/270)/Y189</f>
        <v>1.4814814814814814</v>
      </c>
      <c r="AQ189" s="217" t="e">
        <f>AH189/Z189</f>
        <v>#DIV/0!</v>
      </c>
      <c r="AR189" s="365" t="e">
        <f>AK189/AA189</f>
        <v>#DIV/0!</v>
      </c>
      <c r="AS189" s="558" t="str">
        <f t="shared" si="44"/>
        <v>POSITIVA</v>
      </c>
      <c r="AT189" s="83" t="str">
        <f t="shared" si="55"/>
        <v>SOBRESALIENTE</v>
      </c>
      <c r="AU189" s="83" t="str">
        <f t="shared" si="55"/>
        <v>SOBRESALIENTE</v>
      </c>
      <c r="AV189" s="198" t="e">
        <f t="shared" si="55"/>
        <v>#DIV/0!</v>
      </c>
      <c r="AW189" s="198" t="e">
        <f t="shared" si="56"/>
        <v>#DIV/0!</v>
      </c>
      <c r="AX189" s="416" t="s">
        <v>1218</v>
      </c>
      <c r="AY189" s="416"/>
      <c r="AZ189" s="672"/>
    </row>
    <row r="190" spans="1:54" s="225" customFormat="1" ht="15" hidden="1" x14ac:dyDescent="0.15">
      <c r="A190" s="670">
        <f t="shared" si="45"/>
        <v>189</v>
      </c>
      <c r="B190" s="243" t="s">
        <v>705</v>
      </c>
      <c r="C190" s="243"/>
      <c r="D190" s="243"/>
      <c r="E190" s="243"/>
      <c r="F190" s="214" t="s">
        <v>1132</v>
      </c>
      <c r="G190" s="7" t="s">
        <v>151</v>
      </c>
      <c r="H190" s="243" t="s">
        <v>978</v>
      </c>
      <c r="I190" s="7" t="s">
        <v>875</v>
      </c>
      <c r="J190" s="243"/>
      <c r="K190" s="243"/>
      <c r="L190" s="443" t="s">
        <v>1445</v>
      </c>
      <c r="M190" s="443" t="s">
        <v>1112</v>
      </c>
      <c r="N190" s="7" t="s">
        <v>1226</v>
      </c>
      <c r="O190" s="443" t="s">
        <v>1226</v>
      </c>
      <c r="P190" s="444"/>
      <c r="Q190" s="444"/>
      <c r="R190" s="444" t="s">
        <v>354</v>
      </c>
      <c r="S190" s="444" t="s">
        <v>41</v>
      </c>
      <c r="T190" s="444" t="s">
        <v>17</v>
      </c>
      <c r="U190" s="443" t="s">
        <v>1283</v>
      </c>
      <c r="V190" s="444" t="s">
        <v>1113</v>
      </c>
      <c r="W190" s="443" t="s">
        <v>20</v>
      </c>
      <c r="X190" s="445">
        <v>-0.1</v>
      </c>
      <c r="Y190" s="341">
        <v>-0.1</v>
      </c>
      <c r="Z190" s="453">
        <v>-0.1</v>
      </c>
      <c r="AA190" s="341">
        <v>-0.1</v>
      </c>
      <c r="AB190" s="795">
        <v>0</v>
      </c>
      <c r="AC190" s="796"/>
      <c r="AD190" s="797"/>
      <c r="AE190" s="755">
        <v>0</v>
      </c>
      <c r="AF190" s="755"/>
      <c r="AG190" s="755"/>
      <c r="AH190" s="755"/>
      <c r="AI190" s="756"/>
      <c r="AJ190" s="756"/>
      <c r="AK190" s="757"/>
      <c r="AL190" s="758"/>
      <c r="AM190" s="758"/>
      <c r="AN190" s="449"/>
      <c r="AO190" s="365">
        <f>AB190/X190</f>
        <v>0</v>
      </c>
      <c r="AP190" s="365">
        <f>AE190/Y190</f>
        <v>0</v>
      </c>
      <c r="AQ190" s="217">
        <f>AH190/Z190</f>
        <v>0</v>
      </c>
      <c r="AR190" s="365">
        <f>AK190/AA190</f>
        <v>0</v>
      </c>
      <c r="AS190" s="558" t="str">
        <f t="shared" si="44"/>
        <v/>
      </c>
      <c r="AT190" s="83" t="str">
        <f t="shared" si="55"/>
        <v>CRÍTICO</v>
      </c>
      <c r="AU190" s="83" t="str">
        <f t="shared" si="55"/>
        <v>CRÍTICO</v>
      </c>
      <c r="AV190" s="83" t="str">
        <f t="shared" si="55"/>
        <v>CRÍTICO</v>
      </c>
      <c r="AW190" s="83" t="str">
        <f t="shared" si="56"/>
        <v>CRÍTICO</v>
      </c>
      <c r="AX190" s="416" t="s">
        <v>1218</v>
      </c>
      <c r="AY190" s="416"/>
      <c r="AZ190" s="672"/>
      <c r="BA190" s="217"/>
      <c r="BB190" s="217"/>
    </row>
    <row r="191" spans="1:54" s="225" customFormat="1" ht="15" hidden="1" x14ac:dyDescent="0.15">
      <c r="A191" s="670">
        <f t="shared" si="45"/>
        <v>190</v>
      </c>
      <c r="B191" s="243" t="s">
        <v>705</v>
      </c>
      <c r="C191" s="243"/>
      <c r="D191" s="243"/>
      <c r="E191" s="243"/>
      <c r="F191" s="214" t="s">
        <v>1132</v>
      </c>
      <c r="G191" s="7" t="s">
        <v>151</v>
      </c>
      <c r="H191" s="243" t="s">
        <v>978</v>
      </c>
      <c r="I191" s="7" t="s">
        <v>875</v>
      </c>
      <c r="J191" s="243"/>
      <c r="K191" s="243"/>
      <c r="L191" s="443" t="s">
        <v>1446</v>
      </c>
      <c r="M191" s="443" t="s">
        <v>889</v>
      </c>
      <c r="N191" s="7" t="s">
        <v>1226</v>
      </c>
      <c r="O191" s="443" t="s">
        <v>1226</v>
      </c>
      <c r="P191" s="444"/>
      <c r="Q191" s="444"/>
      <c r="R191" s="444" t="s">
        <v>354</v>
      </c>
      <c r="S191" s="444" t="s">
        <v>19</v>
      </c>
      <c r="T191" s="444" t="s">
        <v>299</v>
      </c>
      <c r="U191" s="443" t="s">
        <v>1114</v>
      </c>
      <c r="V191" s="444" t="s">
        <v>257</v>
      </c>
      <c r="W191" s="443" t="s">
        <v>20</v>
      </c>
      <c r="X191" s="444">
        <v>150</v>
      </c>
      <c r="Y191" s="350">
        <v>150</v>
      </c>
      <c r="Z191" s="454">
        <v>150</v>
      </c>
      <c r="AA191" s="350">
        <v>150</v>
      </c>
      <c r="AB191" s="798">
        <v>22.8</v>
      </c>
      <c r="AC191" s="799"/>
      <c r="AD191" s="800"/>
      <c r="AE191" s="801">
        <v>32.4</v>
      </c>
      <c r="AF191" s="802"/>
      <c r="AG191" s="803"/>
      <c r="AH191" s="755"/>
      <c r="AI191" s="756"/>
      <c r="AJ191" s="756"/>
      <c r="AK191" s="757"/>
      <c r="AL191" s="758"/>
      <c r="AM191" s="758"/>
      <c r="AN191" s="449"/>
      <c r="AO191" s="437">
        <f>X191/AB191</f>
        <v>6.5789473684210522</v>
      </c>
      <c r="AP191" s="365">
        <f>Y191/AE191</f>
        <v>4.6296296296296298</v>
      </c>
      <c r="AQ191" s="217">
        <f>AH191/Z191</f>
        <v>0</v>
      </c>
      <c r="AR191" s="365">
        <f>AK191/AA191</f>
        <v>0</v>
      </c>
      <c r="AS191" s="558" t="str">
        <f t="shared" si="44"/>
        <v>POSITIVA</v>
      </c>
      <c r="AT191" s="83" t="str">
        <f t="shared" si="55"/>
        <v>SOBRESALIENTE</v>
      </c>
      <c r="AU191" s="83" t="str">
        <f t="shared" si="55"/>
        <v>SOBRESALIENTE</v>
      </c>
      <c r="AV191" s="83" t="str">
        <f t="shared" si="55"/>
        <v>CRÍTICO</v>
      </c>
      <c r="AW191" s="83" t="str">
        <f t="shared" si="56"/>
        <v>CRÍTICO</v>
      </c>
      <c r="AX191" s="416" t="s">
        <v>1218</v>
      </c>
      <c r="AY191" s="416"/>
      <c r="AZ191" s="672"/>
      <c r="BA191" s="217"/>
      <c r="BB191" s="217"/>
    </row>
    <row r="192" spans="1:54" s="225" customFormat="1" ht="15" hidden="1" x14ac:dyDescent="0.15">
      <c r="A192" s="670">
        <f t="shared" si="45"/>
        <v>191</v>
      </c>
      <c r="B192" s="243" t="s">
        <v>705</v>
      </c>
      <c r="C192" s="243"/>
      <c r="D192" s="243"/>
      <c r="E192" s="243"/>
      <c r="F192" s="214" t="s">
        <v>1132</v>
      </c>
      <c r="G192" s="7" t="s">
        <v>151</v>
      </c>
      <c r="H192" s="243" t="s">
        <v>978</v>
      </c>
      <c r="I192" s="7" t="s">
        <v>875</v>
      </c>
      <c r="J192" s="243"/>
      <c r="K192" s="243"/>
      <c r="L192" s="443" t="s">
        <v>1447</v>
      </c>
      <c r="M192" s="443" t="s">
        <v>876</v>
      </c>
      <c r="N192" s="7" t="s">
        <v>1226</v>
      </c>
      <c r="O192" s="443" t="s">
        <v>1226</v>
      </c>
      <c r="P192" s="444"/>
      <c r="Q192" s="444"/>
      <c r="R192" s="444" t="s">
        <v>354</v>
      </c>
      <c r="S192" s="443" t="s">
        <v>16</v>
      </c>
      <c r="T192" s="443" t="s">
        <v>17</v>
      </c>
      <c r="U192" s="443" t="s">
        <v>1284</v>
      </c>
      <c r="V192" s="444" t="s">
        <v>18</v>
      </c>
      <c r="W192" s="443" t="s">
        <v>20</v>
      </c>
      <c r="X192" s="445">
        <v>0.85</v>
      </c>
      <c r="Y192" s="445">
        <v>0.85</v>
      </c>
      <c r="Z192" s="445">
        <v>0.85</v>
      </c>
      <c r="AA192" s="201">
        <v>0.85</v>
      </c>
      <c r="AB192" s="791">
        <v>3.86</v>
      </c>
      <c r="AC192" s="792"/>
      <c r="AD192" s="793"/>
      <c r="AE192" s="769">
        <v>1.33</v>
      </c>
      <c r="AF192" s="770"/>
      <c r="AG192" s="771"/>
      <c r="AH192" s="755"/>
      <c r="AI192" s="756"/>
      <c r="AJ192" s="756"/>
      <c r="AK192" s="757"/>
      <c r="AL192" s="758"/>
      <c r="AM192" s="758"/>
      <c r="AN192" s="449"/>
      <c r="AO192" s="437">
        <f>AB192/X192</f>
        <v>4.5411764705882351</v>
      </c>
      <c r="AP192" s="365">
        <f>AE192/Y192</f>
        <v>1.5647058823529414</v>
      </c>
      <c r="AQ192" s="217">
        <f>AH192/Z192</f>
        <v>0</v>
      </c>
      <c r="AR192" s="365">
        <f>AK192/AA192</f>
        <v>0</v>
      </c>
      <c r="AS192" s="558" t="str">
        <f t="shared" si="44"/>
        <v>POSITIVA</v>
      </c>
      <c r="AT192" s="83" t="str">
        <f t="shared" si="55"/>
        <v>SOBRESALIENTE</v>
      </c>
      <c r="AU192" s="83" t="str">
        <f t="shared" si="55"/>
        <v>SOBRESALIENTE</v>
      </c>
      <c r="AV192" s="83" t="str">
        <f t="shared" si="55"/>
        <v>CRÍTICO</v>
      </c>
      <c r="AW192" s="83" t="str">
        <f t="shared" si="56"/>
        <v>CRÍTICO</v>
      </c>
      <c r="AX192" s="416" t="s">
        <v>1218</v>
      </c>
      <c r="AY192" s="416"/>
      <c r="AZ192" s="672"/>
      <c r="BA192" s="217"/>
      <c r="BB192" s="217"/>
    </row>
    <row r="193" spans="1:54" s="225" customFormat="1" ht="15" hidden="1" x14ac:dyDescent="0.15">
      <c r="A193" s="670">
        <f t="shared" si="45"/>
        <v>192</v>
      </c>
      <c r="B193" s="243" t="s">
        <v>705</v>
      </c>
      <c r="C193" s="243"/>
      <c r="D193" s="243"/>
      <c r="E193" s="243"/>
      <c r="F193" s="214" t="s">
        <v>1132</v>
      </c>
      <c r="G193" s="7" t="s">
        <v>151</v>
      </c>
      <c r="H193" s="243" t="s">
        <v>978</v>
      </c>
      <c r="I193" s="7" t="s">
        <v>875</v>
      </c>
      <c r="J193" s="243"/>
      <c r="K193" s="243"/>
      <c r="L193" s="443" t="s">
        <v>1448</v>
      </c>
      <c r="M193" s="443" t="s">
        <v>1115</v>
      </c>
      <c r="N193" s="7" t="s">
        <v>1226</v>
      </c>
      <c r="O193" s="443" t="s">
        <v>1226</v>
      </c>
      <c r="P193" s="444"/>
      <c r="Q193" s="444"/>
      <c r="R193" s="443" t="s">
        <v>354</v>
      </c>
      <c r="S193" s="443" t="s">
        <v>16</v>
      </c>
      <c r="T193" s="443" t="s">
        <v>17</v>
      </c>
      <c r="U193" s="443" t="s">
        <v>1116</v>
      </c>
      <c r="V193" s="443" t="s">
        <v>18</v>
      </c>
      <c r="W193" s="443" t="s">
        <v>20</v>
      </c>
      <c r="X193" s="445">
        <v>0.9</v>
      </c>
      <c r="Y193" s="341">
        <v>0.9</v>
      </c>
      <c r="Z193" s="453">
        <v>0.9</v>
      </c>
      <c r="AA193" s="341">
        <v>0.9</v>
      </c>
      <c r="AB193" s="791">
        <v>0.77</v>
      </c>
      <c r="AC193" s="792"/>
      <c r="AD193" s="792"/>
      <c r="AE193" s="811">
        <v>0.86</v>
      </c>
      <c r="AF193" s="811"/>
      <c r="AG193" s="811"/>
      <c r="AH193" s="755"/>
      <c r="AI193" s="756"/>
      <c r="AJ193" s="756"/>
      <c r="AK193" s="757"/>
      <c r="AL193" s="758"/>
      <c r="AM193" s="758"/>
      <c r="AN193" s="449"/>
      <c r="AO193" s="476">
        <f>AB193/X193</f>
        <v>0.85555555555555551</v>
      </c>
      <c r="AP193" s="450">
        <f>AE193/Y193</f>
        <v>0.95555555555555549</v>
      </c>
      <c r="AQ193" s="217">
        <f>AH193/Z193</f>
        <v>0</v>
      </c>
      <c r="AR193" s="365">
        <f>AK193/AA193</f>
        <v>0</v>
      </c>
      <c r="AS193" s="558" t="str">
        <f t="shared" si="44"/>
        <v/>
      </c>
      <c r="AT193" s="83" t="str">
        <f t="shared" si="55"/>
        <v>SOBRESALIENTE</v>
      </c>
      <c r="AU193" s="83" t="str">
        <f t="shared" si="55"/>
        <v>SOBRESALIENTE</v>
      </c>
      <c r="AV193" s="198" t="str">
        <f t="shared" si="55"/>
        <v>CRÍTICO</v>
      </c>
      <c r="AW193" s="198" t="str">
        <f t="shared" si="56"/>
        <v>CRÍTICO</v>
      </c>
      <c r="AX193" s="416" t="s">
        <v>1218</v>
      </c>
      <c r="AY193" s="416"/>
      <c r="AZ193" s="672"/>
    </row>
    <row r="194" spans="1:54" s="225" customFormat="1" ht="15" hidden="1" x14ac:dyDescent="0.15">
      <c r="A194" s="670">
        <f t="shared" si="45"/>
        <v>193</v>
      </c>
      <c r="B194" s="243" t="s">
        <v>705</v>
      </c>
      <c r="C194" s="243"/>
      <c r="D194" s="243"/>
      <c r="E194" s="243"/>
      <c r="F194" s="214" t="s">
        <v>1132</v>
      </c>
      <c r="G194" s="7" t="s">
        <v>151</v>
      </c>
      <c r="H194" s="243" t="s">
        <v>978</v>
      </c>
      <c r="I194" s="7" t="s">
        <v>875</v>
      </c>
      <c r="J194" s="243"/>
      <c r="K194" s="243"/>
      <c r="L194" s="443" t="s">
        <v>1449</v>
      </c>
      <c r="M194" s="444" t="s">
        <v>1117</v>
      </c>
      <c r="N194" s="7" t="s">
        <v>1226</v>
      </c>
      <c r="O194" s="443" t="s">
        <v>1226</v>
      </c>
      <c r="P194" s="444"/>
      <c r="Q194" s="444"/>
      <c r="R194" s="444" t="s">
        <v>354</v>
      </c>
      <c r="S194" s="444" t="s">
        <v>19</v>
      </c>
      <c r="T194" s="444" t="s">
        <v>17</v>
      </c>
      <c r="U194" s="444" t="s">
        <v>1118</v>
      </c>
      <c r="V194" s="444" t="s">
        <v>18</v>
      </c>
      <c r="W194" s="455" t="s">
        <v>270</v>
      </c>
      <c r="X194" s="217"/>
      <c r="Y194" s="448"/>
      <c r="Z194" s="447"/>
      <c r="AA194" s="201">
        <v>0.9</v>
      </c>
      <c r="AB194" s="456"/>
      <c r="AC194" s="456"/>
      <c r="AD194" s="456"/>
      <c r="AE194" s="457"/>
      <c r="AF194" s="457"/>
      <c r="AG194" s="457"/>
      <c r="AH194" s="457"/>
      <c r="AI194" s="457"/>
      <c r="AJ194" s="457"/>
      <c r="AK194" s="457"/>
      <c r="AL194" s="457"/>
      <c r="AM194" s="457"/>
      <c r="AN194" s="457"/>
      <c r="AO194" s="437"/>
      <c r="AP194" s="437"/>
      <c r="AQ194" s="437" t="e">
        <f>AJ194/Z194</f>
        <v>#DIV/0!</v>
      </c>
      <c r="AR194" s="437" t="e">
        <f>AM194/#REF!</f>
        <v>#REF!</v>
      </c>
      <c r="AS194" s="558" t="str">
        <f t="shared" si="44"/>
        <v/>
      </c>
      <c r="AT194" s="83" t="str">
        <f t="shared" si="55"/>
        <v>NO APLICA</v>
      </c>
      <c r="AU194" s="83" t="str">
        <f t="shared" si="55"/>
        <v>NO APLICA</v>
      </c>
      <c r="AV194" s="198" t="e">
        <f t="shared" si="55"/>
        <v>#DIV/0!</v>
      </c>
      <c r="AW194" s="198" t="e">
        <f t="shared" si="56"/>
        <v>#REF!</v>
      </c>
      <c r="AX194" s="416" t="s">
        <v>1218</v>
      </c>
      <c r="AY194" s="416"/>
      <c r="AZ194" s="672"/>
    </row>
    <row r="195" spans="1:54" ht="15" hidden="1" x14ac:dyDescent="0.15">
      <c r="A195" s="670">
        <f t="shared" si="45"/>
        <v>194</v>
      </c>
      <c r="B195" s="243" t="s">
        <v>705</v>
      </c>
      <c r="C195" s="243"/>
      <c r="D195" s="243"/>
      <c r="E195" s="243"/>
      <c r="F195" s="214" t="s">
        <v>1132</v>
      </c>
      <c r="G195" s="7" t="s">
        <v>151</v>
      </c>
      <c r="H195" s="243" t="s">
        <v>978</v>
      </c>
      <c r="I195" s="7" t="s">
        <v>875</v>
      </c>
      <c r="J195" s="243"/>
      <c r="K195" s="243"/>
      <c r="L195" s="443" t="s">
        <v>1450</v>
      </c>
      <c r="M195" s="444" t="s">
        <v>1119</v>
      </c>
      <c r="N195" s="7" t="s">
        <v>1226</v>
      </c>
      <c r="O195" s="443" t="s">
        <v>1226</v>
      </c>
      <c r="P195" s="444"/>
      <c r="Q195" s="444"/>
      <c r="R195" s="444" t="s">
        <v>354</v>
      </c>
      <c r="S195" s="444" t="s">
        <v>41</v>
      </c>
      <c r="T195" s="444" t="s">
        <v>17</v>
      </c>
      <c r="U195" s="444" t="s">
        <v>1120</v>
      </c>
      <c r="V195" s="444" t="s">
        <v>1121</v>
      </c>
      <c r="W195" s="455" t="s">
        <v>270</v>
      </c>
      <c r="Y195" s="448"/>
      <c r="Z195" s="447"/>
      <c r="AA195" s="201">
        <v>1</v>
      </c>
      <c r="AB195" s="199"/>
      <c r="AC195" s="199"/>
      <c r="AD195" s="199"/>
      <c r="AE195" s="458"/>
      <c r="AF195" s="458"/>
      <c r="AG195" s="458"/>
      <c r="AH195" s="458"/>
      <c r="AI195" s="458"/>
      <c r="AJ195" s="458"/>
      <c r="AK195" s="458"/>
      <c r="AL195" s="458"/>
      <c r="AM195" s="458"/>
      <c r="AN195" s="458"/>
      <c r="AP195" s="365"/>
      <c r="AQ195" s="217" t="e">
        <f>AH195/Z195</f>
        <v>#DIV/0!</v>
      </c>
      <c r="AR195" s="365" t="e">
        <f>AK195/#REF!</f>
        <v>#REF!</v>
      </c>
      <c r="AS195" s="558" t="str">
        <f t="shared" si="44"/>
        <v/>
      </c>
      <c r="AT195" s="83" t="str">
        <f t="shared" si="55"/>
        <v>NO APLICA</v>
      </c>
      <c r="AU195" s="83" t="str">
        <f t="shared" si="55"/>
        <v>NO APLICA</v>
      </c>
      <c r="AV195" s="83" t="e">
        <f t="shared" si="55"/>
        <v>#DIV/0!</v>
      </c>
      <c r="AW195" s="83" t="e">
        <f t="shared" si="56"/>
        <v>#REF!</v>
      </c>
      <c r="AX195" s="416" t="s">
        <v>1218</v>
      </c>
      <c r="AY195" s="416"/>
      <c r="AZ195" s="672"/>
    </row>
    <row r="196" spans="1:54" ht="15" hidden="1" x14ac:dyDescent="0.15">
      <c r="A196" s="670">
        <f t="shared" si="45"/>
        <v>195</v>
      </c>
      <c r="B196" s="243" t="s">
        <v>705</v>
      </c>
      <c r="C196" s="243"/>
      <c r="D196" s="243"/>
      <c r="E196" s="243"/>
      <c r="F196" s="71" t="s">
        <v>1132</v>
      </c>
      <c r="G196" s="7" t="s">
        <v>151</v>
      </c>
      <c r="H196" s="243" t="s">
        <v>978</v>
      </c>
      <c r="I196" s="7" t="s">
        <v>875</v>
      </c>
      <c r="J196" s="243"/>
      <c r="K196" s="243"/>
      <c r="L196" s="275" t="s">
        <v>1451</v>
      </c>
      <c r="M196" s="275" t="s">
        <v>1122</v>
      </c>
      <c r="N196" s="7" t="s">
        <v>1226</v>
      </c>
      <c r="O196" s="275" t="s">
        <v>1226</v>
      </c>
      <c r="P196" s="200"/>
      <c r="Q196" s="200"/>
      <c r="R196" s="200" t="s">
        <v>354</v>
      </c>
      <c r="S196" s="275" t="s">
        <v>16</v>
      </c>
      <c r="T196" s="275" t="s">
        <v>17</v>
      </c>
      <c r="U196" s="275" t="s">
        <v>1123</v>
      </c>
      <c r="V196" s="200" t="s">
        <v>18</v>
      </c>
      <c r="W196" s="275" t="s">
        <v>20</v>
      </c>
      <c r="X196" s="201">
        <v>0.8</v>
      </c>
      <c r="Y196" s="201">
        <v>0.8</v>
      </c>
      <c r="Z196" s="201">
        <v>0.8</v>
      </c>
      <c r="AA196" s="201">
        <v>0.8</v>
      </c>
      <c r="AB196" s="791">
        <v>1</v>
      </c>
      <c r="AC196" s="792"/>
      <c r="AD196" s="793"/>
      <c r="AE196" s="769">
        <v>1</v>
      </c>
      <c r="AF196" s="770"/>
      <c r="AG196" s="771"/>
      <c r="AH196" s="451"/>
      <c r="AI196" s="451"/>
      <c r="AJ196" s="451"/>
      <c r="AK196" s="451"/>
      <c r="AL196" s="451"/>
      <c r="AM196" s="451"/>
      <c r="AN196" s="451"/>
      <c r="AO196" s="365">
        <f t="shared" ref="AO196:AO203" si="57">AB196/X196</f>
        <v>1.25</v>
      </c>
      <c r="AP196" s="365">
        <f t="shared" ref="AP196:AP203" si="58">AE196/Y196</f>
        <v>1.25</v>
      </c>
      <c r="AR196" s="365">
        <f>AB196/AA196</f>
        <v>1.25</v>
      </c>
      <c r="AS196" s="558" t="str">
        <f t="shared" si="44"/>
        <v>POSITIVA</v>
      </c>
      <c r="AT196" s="83" t="str">
        <f t="shared" si="55"/>
        <v>SOBRESALIENTE</v>
      </c>
      <c r="AU196" s="83" t="str">
        <f t="shared" si="55"/>
        <v>SOBRESALIENTE</v>
      </c>
      <c r="AV196" s="83" t="str">
        <f t="shared" si="55"/>
        <v>NO APLICA</v>
      </c>
      <c r="AW196" s="83" t="str">
        <f t="shared" si="56"/>
        <v>SOBRESALIENTE</v>
      </c>
      <c r="AX196" s="416" t="s">
        <v>1218</v>
      </c>
      <c r="AY196" s="416"/>
      <c r="AZ196" s="672"/>
    </row>
    <row r="197" spans="1:54" ht="15" hidden="1" x14ac:dyDescent="0.15">
      <c r="A197" s="670">
        <f t="shared" si="45"/>
        <v>196</v>
      </c>
      <c r="B197" s="243" t="s">
        <v>705</v>
      </c>
      <c r="C197" s="243"/>
      <c r="D197" s="243"/>
      <c r="E197" s="243"/>
      <c r="F197" s="71" t="s">
        <v>1132</v>
      </c>
      <c r="G197" s="7" t="s">
        <v>151</v>
      </c>
      <c r="H197" s="243" t="s">
        <v>978</v>
      </c>
      <c r="I197" s="7" t="s">
        <v>875</v>
      </c>
      <c r="J197" s="243"/>
      <c r="K197" s="243"/>
      <c r="L197" s="275" t="s">
        <v>1452</v>
      </c>
      <c r="M197" s="275" t="s">
        <v>1124</v>
      </c>
      <c r="N197" s="7" t="s">
        <v>1226</v>
      </c>
      <c r="O197" s="275" t="s">
        <v>1226</v>
      </c>
      <c r="P197" s="200"/>
      <c r="Q197" s="200"/>
      <c r="R197" s="200" t="s">
        <v>354</v>
      </c>
      <c r="S197" s="275" t="s">
        <v>16</v>
      </c>
      <c r="T197" s="275" t="s">
        <v>17</v>
      </c>
      <c r="U197" s="275" t="s">
        <v>1125</v>
      </c>
      <c r="V197" s="200" t="s">
        <v>1126</v>
      </c>
      <c r="W197" s="275" t="s">
        <v>20</v>
      </c>
      <c r="X197" s="201">
        <v>0.8</v>
      </c>
      <c r="Y197" s="201">
        <v>0.8</v>
      </c>
      <c r="Z197" s="201">
        <v>0.8</v>
      </c>
      <c r="AA197" s="201">
        <v>0.8</v>
      </c>
      <c r="AB197" s="791">
        <v>0.94</v>
      </c>
      <c r="AC197" s="792"/>
      <c r="AD197" s="793"/>
      <c r="AE197" s="769">
        <v>1.04</v>
      </c>
      <c r="AF197" s="772"/>
      <c r="AG197" s="773"/>
      <c r="AH197" s="458"/>
      <c r="AI197" s="458"/>
      <c r="AJ197" s="458"/>
      <c r="AK197" s="459"/>
      <c r="AL197" s="459"/>
      <c r="AM197" s="459"/>
      <c r="AN197" s="459"/>
      <c r="AO197" s="437">
        <f t="shared" si="57"/>
        <v>1.1749999999999998</v>
      </c>
      <c r="AP197" s="365">
        <f t="shared" si="58"/>
        <v>1.3</v>
      </c>
      <c r="AQ197" s="217">
        <f>AH197/Z197</f>
        <v>0</v>
      </c>
      <c r="AR197" s="365">
        <f>AK197/AA197</f>
        <v>0</v>
      </c>
      <c r="AS197" s="558" t="str">
        <f t="shared" ref="AS197:AS233" si="59">IF(AP197&gt;100%,"POSITIVA","")</f>
        <v>POSITIVA</v>
      </c>
      <c r="AT197" s="83" t="str">
        <f t="shared" si="55"/>
        <v>SOBRESALIENTE</v>
      </c>
      <c r="AU197" s="83" t="str">
        <f t="shared" si="55"/>
        <v>SOBRESALIENTE</v>
      </c>
      <c r="AV197" s="83" t="str">
        <f t="shared" si="55"/>
        <v>CRÍTICO</v>
      </c>
      <c r="AW197" s="83" t="str">
        <f t="shared" si="56"/>
        <v>CRÍTICO</v>
      </c>
      <c r="AX197" s="416" t="s">
        <v>1218</v>
      </c>
      <c r="AY197" s="416"/>
      <c r="AZ197" s="672"/>
    </row>
    <row r="198" spans="1:54" ht="12.75" hidden="1" customHeight="1" x14ac:dyDescent="0.15">
      <c r="A198" s="670">
        <f t="shared" si="45"/>
        <v>197</v>
      </c>
      <c r="B198" s="243" t="s">
        <v>705</v>
      </c>
      <c r="C198" s="243"/>
      <c r="D198" s="243"/>
      <c r="E198" s="243"/>
      <c r="F198" s="71" t="s">
        <v>1132</v>
      </c>
      <c r="G198" s="7" t="s">
        <v>151</v>
      </c>
      <c r="H198" s="243" t="s">
        <v>978</v>
      </c>
      <c r="I198" s="7" t="s">
        <v>875</v>
      </c>
      <c r="J198" s="243"/>
      <c r="K198" s="243"/>
      <c r="L198" s="275" t="s">
        <v>1453</v>
      </c>
      <c r="M198" s="275" t="s">
        <v>885</v>
      </c>
      <c r="N198" s="7" t="s">
        <v>1226</v>
      </c>
      <c r="O198" s="275" t="s">
        <v>1226</v>
      </c>
      <c r="P198" s="200"/>
      <c r="Q198" s="200"/>
      <c r="R198" s="200" t="s">
        <v>354</v>
      </c>
      <c r="S198" s="275" t="s">
        <v>16</v>
      </c>
      <c r="T198" s="275" t="s">
        <v>17</v>
      </c>
      <c r="U198" s="275" t="s">
        <v>1127</v>
      </c>
      <c r="V198" s="200" t="s">
        <v>1126</v>
      </c>
      <c r="W198" s="275" t="s">
        <v>20</v>
      </c>
      <c r="X198" s="201">
        <v>0.8</v>
      </c>
      <c r="Y198" s="201">
        <v>0.8</v>
      </c>
      <c r="Z198" s="201">
        <v>0.8</v>
      </c>
      <c r="AA198" s="201">
        <v>0.8</v>
      </c>
      <c r="AB198" s="791">
        <v>0.88</v>
      </c>
      <c r="AC198" s="792"/>
      <c r="AD198" s="793"/>
      <c r="AE198" s="769">
        <v>0.97</v>
      </c>
      <c r="AF198" s="770"/>
      <c r="AG198" s="771"/>
      <c r="AH198" s="451"/>
      <c r="AI198" s="458"/>
      <c r="AJ198" s="458"/>
      <c r="AK198" s="451"/>
      <c r="AL198" s="458"/>
      <c r="AM198" s="458"/>
      <c r="AN198" s="458"/>
      <c r="AO198" s="437">
        <f t="shared" si="57"/>
        <v>1.0999999999999999</v>
      </c>
      <c r="AP198" s="365">
        <f t="shared" si="58"/>
        <v>1.2124999999999999</v>
      </c>
      <c r="AQ198" s="217">
        <f>AH198/Z198</f>
        <v>0</v>
      </c>
      <c r="AR198" s="365">
        <f>AK198/AA198</f>
        <v>0</v>
      </c>
      <c r="AS198" s="558" t="str">
        <f t="shared" si="59"/>
        <v>POSITIVA</v>
      </c>
      <c r="AT198" s="83" t="str">
        <f t="shared" si="55"/>
        <v>SOBRESALIENTE</v>
      </c>
      <c r="AU198" s="83" t="str">
        <f t="shared" si="55"/>
        <v>SOBRESALIENTE</v>
      </c>
      <c r="AV198" s="83" t="str">
        <f t="shared" si="55"/>
        <v>CRÍTICO</v>
      </c>
      <c r="AW198" s="83" t="str">
        <f t="shared" si="56"/>
        <v>CRÍTICO</v>
      </c>
      <c r="AX198" s="416" t="s">
        <v>1218</v>
      </c>
      <c r="AY198" s="416"/>
      <c r="AZ198" s="672"/>
    </row>
    <row r="199" spans="1:54" ht="12.75" hidden="1" customHeight="1" x14ac:dyDescent="0.15">
      <c r="A199" s="670">
        <f t="shared" si="45"/>
        <v>198</v>
      </c>
      <c r="B199" s="243" t="s">
        <v>705</v>
      </c>
      <c r="C199" s="243"/>
      <c r="D199" s="243"/>
      <c r="E199" s="243"/>
      <c r="F199" s="71" t="s">
        <v>1132</v>
      </c>
      <c r="G199" s="7" t="s">
        <v>151</v>
      </c>
      <c r="H199" s="243" t="s">
        <v>978</v>
      </c>
      <c r="I199" s="7" t="s">
        <v>875</v>
      </c>
      <c r="J199" s="243"/>
      <c r="K199" s="243"/>
      <c r="L199" s="275" t="s">
        <v>1454</v>
      </c>
      <c r="M199" s="275" t="s">
        <v>887</v>
      </c>
      <c r="N199" s="7" t="s">
        <v>1226</v>
      </c>
      <c r="O199" s="275" t="s">
        <v>1226</v>
      </c>
      <c r="P199" s="200"/>
      <c r="Q199" s="200"/>
      <c r="R199" s="200" t="s">
        <v>354</v>
      </c>
      <c r="S199" s="275" t="s">
        <v>16</v>
      </c>
      <c r="T199" s="275" t="s">
        <v>17</v>
      </c>
      <c r="U199" s="275" t="s">
        <v>1128</v>
      </c>
      <c r="V199" s="200" t="s">
        <v>1126</v>
      </c>
      <c r="W199" s="275" t="s">
        <v>20</v>
      </c>
      <c r="X199" s="201">
        <v>1</v>
      </c>
      <c r="Y199" s="201">
        <v>1</v>
      </c>
      <c r="Z199" s="201">
        <v>1</v>
      </c>
      <c r="AA199" s="201">
        <v>1</v>
      </c>
      <c r="AB199" s="791">
        <v>1</v>
      </c>
      <c r="AC199" s="792"/>
      <c r="AD199" s="793"/>
      <c r="AE199" s="769">
        <v>0.51</v>
      </c>
      <c r="AF199" s="770"/>
      <c r="AG199" s="771"/>
      <c r="AH199" s="451"/>
      <c r="AI199" s="458"/>
      <c r="AJ199" s="458"/>
      <c r="AK199" s="451"/>
      <c r="AL199" s="458"/>
      <c r="AM199" s="458"/>
      <c r="AN199" s="458"/>
      <c r="AO199" s="437">
        <f t="shared" si="57"/>
        <v>1</v>
      </c>
      <c r="AP199" s="450">
        <f t="shared" si="58"/>
        <v>0.51</v>
      </c>
      <c r="AQ199" s="217">
        <f>AH199/Z199</f>
        <v>0</v>
      </c>
      <c r="AR199" s="365">
        <f>AK199/AA199</f>
        <v>0</v>
      </c>
      <c r="AS199" s="558" t="str">
        <f t="shared" si="59"/>
        <v/>
      </c>
      <c r="AT199" s="83" t="str">
        <f t="shared" si="55"/>
        <v>SOBRESALIENTE</v>
      </c>
      <c r="AU199" s="83" t="str">
        <f t="shared" si="55"/>
        <v>BAJO</v>
      </c>
      <c r="AV199" s="83" t="str">
        <f t="shared" si="55"/>
        <v>CRÍTICO</v>
      </c>
      <c r="AW199" s="83" t="str">
        <f t="shared" si="56"/>
        <v>CRÍTICO</v>
      </c>
      <c r="AX199" s="416" t="s">
        <v>1218</v>
      </c>
      <c r="AY199" s="416"/>
      <c r="AZ199" s="672"/>
    </row>
    <row r="200" spans="1:54" ht="15.75" hidden="1" customHeight="1" x14ac:dyDescent="0.15">
      <c r="A200" s="670">
        <f t="shared" si="45"/>
        <v>199</v>
      </c>
      <c r="B200" s="243" t="s">
        <v>705</v>
      </c>
      <c r="C200" s="243"/>
      <c r="D200" s="243"/>
      <c r="E200" s="243"/>
      <c r="F200" s="71" t="s">
        <v>1132</v>
      </c>
      <c r="G200" s="7" t="s">
        <v>151</v>
      </c>
      <c r="H200" s="243" t="s">
        <v>978</v>
      </c>
      <c r="I200" s="7" t="s">
        <v>875</v>
      </c>
      <c r="J200" s="243"/>
      <c r="K200" s="243"/>
      <c r="L200" s="275" t="s">
        <v>1455</v>
      </c>
      <c r="M200" s="275" t="s">
        <v>1129</v>
      </c>
      <c r="N200" s="7" t="s">
        <v>1226</v>
      </c>
      <c r="O200" s="275" t="s">
        <v>1226</v>
      </c>
      <c r="P200" s="200"/>
      <c r="Q200" s="200"/>
      <c r="R200" s="200" t="s">
        <v>354</v>
      </c>
      <c r="S200" s="200" t="s">
        <v>19</v>
      </c>
      <c r="T200" s="200" t="s">
        <v>17</v>
      </c>
      <c r="U200" s="275" t="s">
        <v>1130</v>
      </c>
      <c r="V200" s="200" t="s">
        <v>1131</v>
      </c>
      <c r="W200" s="275" t="s">
        <v>20</v>
      </c>
      <c r="X200" s="200">
        <v>5</v>
      </c>
      <c r="Y200" s="200">
        <v>5</v>
      </c>
      <c r="Z200" s="200">
        <v>5</v>
      </c>
      <c r="AA200" s="200">
        <v>5</v>
      </c>
      <c r="AB200" s="782">
        <v>0.93</v>
      </c>
      <c r="AC200" s="783"/>
      <c r="AD200" s="784"/>
      <c r="AE200" s="785">
        <v>0.93</v>
      </c>
      <c r="AF200" s="786"/>
      <c r="AG200" s="787"/>
      <c r="AH200" s="457"/>
      <c r="AI200" s="457"/>
      <c r="AJ200" s="457"/>
      <c r="AK200" s="457"/>
      <c r="AL200" s="457"/>
      <c r="AM200" s="457"/>
      <c r="AN200" s="457"/>
      <c r="AO200" s="437">
        <f t="shared" si="57"/>
        <v>0.186</v>
      </c>
      <c r="AP200" s="365">
        <f t="shared" si="58"/>
        <v>0.186</v>
      </c>
      <c r="AQ200" s="437">
        <f>AJ200/Z200</f>
        <v>0</v>
      </c>
      <c r="AR200" s="365">
        <f>AM200/AA200</f>
        <v>0</v>
      </c>
      <c r="AS200" s="558" t="str">
        <f t="shared" si="59"/>
        <v/>
      </c>
      <c r="AT200" s="83" t="str">
        <f t="shared" si="55"/>
        <v>CRÍTICO</v>
      </c>
      <c r="AU200" s="83" t="str">
        <f t="shared" si="55"/>
        <v>CRÍTICO</v>
      </c>
      <c r="AV200" s="83" t="str">
        <f t="shared" si="55"/>
        <v>CRÍTICO</v>
      </c>
      <c r="AW200" s="83" t="str">
        <f t="shared" si="56"/>
        <v>CRÍTICO</v>
      </c>
      <c r="AX200" s="416" t="s">
        <v>1218</v>
      </c>
      <c r="AY200" s="416"/>
      <c r="AZ200" s="672"/>
    </row>
    <row r="201" spans="1:54" ht="14" hidden="1" x14ac:dyDescent="0.15">
      <c r="A201" s="670">
        <f t="shared" si="45"/>
        <v>200</v>
      </c>
      <c r="B201" s="202" t="s">
        <v>705</v>
      </c>
      <c r="C201" s="202" t="s">
        <v>289</v>
      </c>
      <c r="D201" s="202" t="s">
        <v>291</v>
      </c>
      <c r="E201" s="202" t="s">
        <v>202</v>
      </c>
      <c r="F201" s="222" t="s">
        <v>897</v>
      </c>
      <c r="G201" s="132" t="s">
        <v>151</v>
      </c>
      <c r="H201" s="222" t="s">
        <v>898</v>
      </c>
      <c r="I201" s="132" t="s">
        <v>899</v>
      </c>
      <c r="J201" s="222" t="s">
        <v>900</v>
      </c>
      <c r="K201" s="222" t="s">
        <v>901</v>
      </c>
      <c r="L201" s="222" t="s">
        <v>902</v>
      </c>
      <c r="M201" s="222" t="s">
        <v>903</v>
      </c>
      <c r="N201" s="132" t="s">
        <v>1226</v>
      </c>
      <c r="O201" s="7" t="s">
        <v>1226</v>
      </c>
      <c r="P201" s="222" t="s">
        <v>1228</v>
      </c>
      <c r="Q201" s="222"/>
      <c r="R201" s="151" t="s">
        <v>904</v>
      </c>
      <c r="S201" s="155" t="s">
        <v>19</v>
      </c>
      <c r="T201" s="155" t="s">
        <v>17</v>
      </c>
      <c r="U201" s="155" t="s">
        <v>905</v>
      </c>
      <c r="V201" s="155" t="s">
        <v>18</v>
      </c>
      <c r="W201" s="155" t="s">
        <v>20</v>
      </c>
      <c r="X201" s="219">
        <v>1</v>
      </c>
      <c r="Y201" s="219">
        <v>1</v>
      </c>
      <c r="Z201" s="219">
        <v>1</v>
      </c>
      <c r="AA201" s="219">
        <v>1</v>
      </c>
      <c r="AB201" s="794">
        <v>0.97</v>
      </c>
      <c r="AC201" s="794"/>
      <c r="AD201" s="794"/>
      <c r="AE201" s="794">
        <v>0.92600000000000005</v>
      </c>
      <c r="AF201" s="794"/>
      <c r="AG201" s="794"/>
      <c r="AH201" s="777"/>
      <c r="AI201" s="777"/>
      <c r="AJ201" s="777"/>
      <c r="AK201" s="777"/>
      <c r="AL201" s="777"/>
      <c r="AM201" s="777"/>
      <c r="AN201" s="399"/>
      <c r="AO201" s="219">
        <f t="shared" si="57"/>
        <v>0.97</v>
      </c>
      <c r="AP201" s="219">
        <f t="shared" si="58"/>
        <v>0.92600000000000005</v>
      </c>
      <c r="AQ201" s="219">
        <f>AH201/Z201</f>
        <v>0</v>
      </c>
      <c r="AR201" s="219">
        <f>AK201/AA201</f>
        <v>0</v>
      </c>
      <c r="AS201" s="558" t="str">
        <f t="shared" si="59"/>
        <v/>
      </c>
      <c r="AT201" s="138" t="str">
        <f t="shared" ref="AT201:AV203" si="60">IF(AO201="","NO APLICA",IF(AO201&lt;40%,"CRÍTICO",IF(AO201&lt;60%,"BAJO",IF(AO201&lt;70%,"MEDIO",IF(AO201&lt;80%,"SATISFACTORIO",IF(AO201&gt;=80%,"SOBRESALIENTE",IF(AO201="","NO APLICA","")))))))</f>
        <v>SOBRESALIENTE</v>
      </c>
      <c r="AU201" s="138" t="str">
        <f t="shared" si="60"/>
        <v>SOBRESALIENTE</v>
      </c>
      <c r="AV201" s="138" t="str">
        <f t="shared" si="60"/>
        <v>CRÍTICO</v>
      </c>
      <c r="AW201" s="138" t="str">
        <f t="shared" ref="AW201:AW213" si="61">IF(AR201&lt;40%,"CRÍTICO",IF(AR201&lt;60%,"BAJO",IF(AR201&lt;70%,"MEDIO",IF(AR201&lt;80%,"SATISFACTORIO",IF(AR201&gt;=80%,"SOBRESALIENTE","NO APLICA")))))</f>
        <v>CRÍTICO</v>
      </c>
      <c r="AX201" s="250" t="s">
        <v>1224</v>
      </c>
      <c r="AY201" s="250"/>
      <c r="AZ201" s="250"/>
    </row>
    <row r="202" spans="1:54" ht="14" hidden="1" x14ac:dyDescent="0.15">
      <c r="A202" s="670">
        <f t="shared" si="45"/>
        <v>201</v>
      </c>
      <c r="B202" s="202" t="s">
        <v>705</v>
      </c>
      <c r="C202" s="202" t="s">
        <v>289</v>
      </c>
      <c r="D202" s="202" t="s">
        <v>291</v>
      </c>
      <c r="E202" s="202" t="s">
        <v>202</v>
      </c>
      <c r="F202" s="222" t="s">
        <v>897</v>
      </c>
      <c r="G202" s="132" t="s">
        <v>151</v>
      </c>
      <c r="H202" s="222" t="s">
        <v>898</v>
      </c>
      <c r="I202" s="132" t="s">
        <v>899</v>
      </c>
      <c r="J202" s="222" t="s">
        <v>906</v>
      </c>
      <c r="K202" s="222" t="s">
        <v>907</v>
      </c>
      <c r="L202" s="222" t="s">
        <v>908</v>
      </c>
      <c r="M202" s="222" t="s">
        <v>909</v>
      </c>
      <c r="N202" s="132" t="s">
        <v>1226</v>
      </c>
      <c r="O202" s="7" t="s">
        <v>1226</v>
      </c>
      <c r="P202" s="222" t="s">
        <v>1228</v>
      </c>
      <c r="Q202" s="222"/>
      <c r="R202" s="151" t="s">
        <v>904</v>
      </c>
      <c r="S202" s="155" t="s">
        <v>16</v>
      </c>
      <c r="T202" s="155" t="s">
        <v>17</v>
      </c>
      <c r="U202" s="155" t="s">
        <v>1285</v>
      </c>
      <c r="V202" s="155" t="s">
        <v>18</v>
      </c>
      <c r="W202" s="155" t="s">
        <v>20</v>
      </c>
      <c r="X202" s="219">
        <v>0.9</v>
      </c>
      <c r="Y202" s="219">
        <v>0.9</v>
      </c>
      <c r="Z202" s="219">
        <v>0.9</v>
      </c>
      <c r="AA202" s="219">
        <v>0.9</v>
      </c>
      <c r="AB202" s="794">
        <f>72/97</f>
        <v>0.74226804123711343</v>
      </c>
      <c r="AC202" s="794"/>
      <c r="AD202" s="794"/>
      <c r="AE202" s="794">
        <v>0.76800000000000002</v>
      </c>
      <c r="AF202" s="794"/>
      <c r="AG202" s="794"/>
      <c r="AH202" s="775"/>
      <c r="AI202" s="776"/>
      <c r="AJ202" s="776"/>
      <c r="AK202" s="775"/>
      <c r="AL202" s="776"/>
      <c r="AM202" s="776"/>
      <c r="AN202" s="398"/>
      <c r="AO202" s="219">
        <f t="shared" si="57"/>
        <v>0.82474226804123707</v>
      </c>
      <c r="AP202" s="219">
        <f t="shared" si="58"/>
        <v>0.85333333333333328</v>
      </c>
      <c r="AQ202" s="219">
        <f>AH202/Z202</f>
        <v>0</v>
      </c>
      <c r="AR202" s="219">
        <f>AK202/AA202</f>
        <v>0</v>
      </c>
      <c r="AS202" s="558" t="str">
        <f t="shared" si="59"/>
        <v/>
      </c>
      <c r="AT202" s="138" t="str">
        <f t="shared" si="60"/>
        <v>SOBRESALIENTE</v>
      </c>
      <c r="AU202" s="138" t="str">
        <f t="shared" si="60"/>
        <v>SOBRESALIENTE</v>
      </c>
      <c r="AV202" s="138" t="str">
        <f t="shared" si="60"/>
        <v>CRÍTICO</v>
      </c>
      <c r="AW202" s="138" t="str">
        <f t="shared" si="61"/>
        <v>CRÍTICO</v>
      </c>
      <c r="AX202" s="250" t="s">
        <v>1224</v>
      </c>
      <c r="AY202" s="250"/>
      <c r="AZ202" s="250"/>
    </row>
    <row r="203" spans="1:54" ht="14" hidden="1" x14ac:dyDescent="0.15">
      <c r="A203" s="670">
        <f t="shared" ref="A203:A233" si="62">A202+1</f>
        <v>202</v>
      </c>
      <c r="B203" s="202" t="s">
        <v>705</v>
      </c>
      <c r="C203" s="202" t="s">
        <v>289</v>
      </c>
      <c r="D203" s="202" t="s">
        <v>291</v>
      </c>
      <c r="E203" s="202" t="s">
        <v>202</v>
      </c>
      <c r="F203" s="222" t="s">
        <v>897</v>
      </c>
      <c r="G203" s="132" t="s">
        <v>151</v>
      </c>
      <c r="H203" s="222" t="s">
        <v>898</v>
      </c>
      <c r="I203" s="132" t="s">
        <v>899</v>
      </c>
      <c r="J203" s="222" t="s">
        <v>910</v>
      </c>
      <c r="K203" s="222" t="s">
        <v>911</v>
      </c>
      <c r="L203" s="222" t="s">
        <v>912</v>
      </c>
      <c r="M203" s="222" t="s">
        <v>913</v>
      </c>
      <c r="N203" s="132" t="s">
        <v>1226</v>
      </c>
      <c r="O203" s="7" t="s">
        <v>1226</v>
      </c>
      <c r="P203" s="222" t="s">
        <v>1228</v>
      </c>
      <c r="Q203" s="222"/>
      <c r="R203" s="151" t="s">
        <v>904</v>
      </c>
      <c r="S203" s="155" t="s">
        <v>41</v>
      </c>
      <c r="T203" s="155" t="s">
        <v>17</v>
      </c>
      <c r="U203" s="155" t="s">
        <v>914</v>
      </c>
      <c r="V203" s="155" t="s">
        <v>18</v>
      </c>
      <c r="W203" s="155" t="s">
        <v>20</v>
      </c>
      <c r="X203" s="219">
        <v>1</v>
      </c>
      <c r="Y203" s="219">
        <v>1</v>
      </c>
      <c r="Z203" s="219">
        <v>1</v>
      </c>
      <c r="AA203" s="219">
        <v>1</v>
      </c>
      <c r="AB203" s="794">
        <v>1</v>
      </c>
      <c r="AC203" s="794"/>
      <c r="AD203" s="794"/>
      <c r="AE203" s="794">
        <v>1</v>
      </c>
      <c r="AF203" s="794"/>
      <c r="AG203" s="794"/>
      <c r="AH203" s="775"/>
      <c r="AI203" s="776"/>
      <c r="AJ203" s="776"/>
      <c r="AK203" s="775"/>
      <c r="AL203" s="776"/>
      <c r="AM203" s="776"/>
      <c r="AN203" s="398"/>
      <c r="AO203" s="219">
        <f t="shared" si="57"/>
        <v>1</v>
      </c>
      <c r="AP203" s="219">
        <f t="shared" si="58"/>
        <v>1</v>
      </c>
      <c r="AQ203" s="219">
        <f>AH203/Z203</f>
        <v>0</v>
      </c>
      <c r="AR203" s="219">
        <f>AK203/AA203</f>
        <v>0</v>
      </c>
      <c r="AS203" s="558" t="str">
        <f t="shared" si="59"/>
        <v/>
      </c>
      <c r="AT203" s="138" t="str">
        <f t="shared" si="60"/>
        <v>SOBRESALIENTE</v>
      </c>
      <c r="AU203" s="138" t="str">
        <f t="shared" si="60"/>
        <v>SOBRESALIENTE</v>
      </c>
      <c r="AV203" s="138" t="str">
        <f t="shared" si="60"/>
        <v>CRÍTICO</v>
      </c>
      <c r="AW203" s="138" t="str">
        <f t="shared" si="61"/>
        <v>CRÍTICO</v>
      </c>
      <c r="AX203" s="250" t="s">
        <v>1224</v>
      </c>
      <c r="AY203" s="250"/>
      <c r="AZ203" s="250"/>
    </row>
    <row r="204" spans="1:54" ht="14" hidden="1" x14ac:dyDescent="0.15">
      <c r="A204" s="670">
        <f t="shared" si="62"/>
        <v>203</v>
      </c>
      <c r="B204" s="202" t="s">
        <v>705</v>
      </c>
      <c r="C204" s="202" t="s">
        <v>289</v>
      </c>
      <c r="D204" s="222" t="s">
        <v>915</v>
      </c>
      <c r="E204" s="222" t="s">
        <v>916</v>
      </c>
      <c r="F204" s="222" t="s">
        <v>917</v>
      </c>
      <c r="G204" s="132" t="s">
        <v>150</v>
      </c>
      <c r="H204" s="222" t="s">
        <v>918</v>
      </c>
      <c r="I204" s="132" t="s">
        <v>180</v>
      </c>
      <c r="J204" s="222" t="s">
        <v>224</v>
      </c>
      <c r="K204" s="222" t="s">
        <v>919</v>
      </c>
      <c r="L204" s="222" t="s">
        <v>920</v>
      </c>
      <c r="M204" s="222" t="s">
        <v>921</v>
      </c>
      <c r="N204" s="132" t="s">
        <v>1226</v>
      </c>
      <c r="O204" s="7" t="s">
        <v>1226</v>
      </c>
      <c r="P204" s="222"/>
      <c r="Q204" s="222"/>
      <c r="R204" s="133" t="s">
        <v>339</v>
      </c>
      <c r="S204" s="155" t="s">
        <v>16</v>
      </c>
      <c r="T204" s="155" t="s">
        <v>17</v>
      </c>
      <c r="U204" s="155" t="s">
        <v>922</v>
      </c>
      <c r="V204" s="155" t="s">
        <v>18</v>
      </c>
      <c r="W204" s="155" t="s">
        <v>46</v>
      </c>
      <c r="X204" s="219"/>
      <c r="Y204" s="219">
        <v>0.2</v>
      </c>
      <c r="Z204" s="219"/>
      <c r="AA204" s="219">
        <v>0.2</v>
      </c>
      <c r="AB204" s="813">
        <v>0.38</v>
      </c>
      <c r="AC204" s="814"/>
      <c r="AD204" s="814"/>
      <c r="AE204" s="814"/>
      <c r="AF204" s="814"/>
      <c r="AG204" s="815"/>
      <c r="AH204" s="775"/>
      <c r="AI204" s="776"/>
      <c r="AJ204" s="776"/>
      <c r="AK204" s="776"/>
      <c r="AL204" s="776"/>
      <c r="AM204" s="776"/>
      <c r="AN204" s="398"/>
      <c r="AO204" s="218"/>
      <c r="AP204" s="219">
        <f>AB204/Y204</f>
        <v>1.9</v>
      </c>
      <c r="AQ204" s="218"/>
      <c r="AR204" s="219">
        <f>AH204/AA204</f>
        <v>0</v>
      </c>
      <c r="AS204" s="558" t="str">
        <f t="shared" si="59"/>
        <v>POSITIVA</v>
      </c>
      <c r="AT204" s="138" t="str">
        <f t="shared" ref="AT204:AV213" si="63">IF(AO204="","NO APLICA",IF(AO204&lt;40%,"CRÍTICO",IF(AO204&lt;60%,"BAJO",IF(AO204&lt;70%,"MEDIO",IF(AO204&lt;80%,"SATISFACTORIO",IF(AO204&gt;=80%,"SOBRESALIENTE",IF(AO204="","NO APLICA","")))))))</f>
        <v>NO APLICA</v>
      </c>
      <c r="AU204" s="138" t="str">
        <f t="shared" si="63"/>
        <v>SOBRESALIENTE</v>
      </c>
      <c r="AV204" s="138" t="str">
        <f t="shared" si="63"/>
        <v>NO APLICA</v>
      </c>
      <c r="AW204" s="138" t="str">
        <f t="shared" si="61"/>
        <v>CRÍTICO</v>
      </c>
      <c r="AX204" s="250" t="s">
        <v>1223</v>
      </c>
      <c r="AY204" s="250"/>
      <c r="AZ204" s="250"/>
    </row>
    <row r="205" spans="1:54" ht="14" hidden="1" x14ac:dyDescent="0.15">
      <c r="A205" s="670">
        <f t="shared" si="62"/>
        <v>204</v>
      </c>
      <c r="B205" s="202" t="s">
        <v>705</v>
      </c>
      <c r="C205" s="202" t="s">
        <v>289</v>
      </c>
      <c r="D205" s="222" t="s">
        <v>915</v>
      </c>
      <c r="E205" s="222" t="s">
        <v>916</v>
      </c>
      <c r="F205" s="222" t="s">
        <v>917</v>
      </c>
      <c r="G205" s="132" t="s">
        <v>150</v>
      </c>
      <c r="H205" s="222" t="s">
        <v>918</v>
      </c>
      <c r="I205" s="132" t="s">
        <v>180</v>
      </c>
      <c r="J205" s="222" t="s">
        <v>224</v>
      </c>
      <c r="K205" s="222" t="s">
        <v>923</v>
      </c>
      <c r="L205" s="222" t="s">
        <v>924</v>
      </c>
      <c r="M205" s="222" t="s">
        <v>925</v>
      </c>
      <c r="N205" s="132" t="s">
        <v>1226</v>
      </c>
      <c r="O205" s="7" t="s">
        <v>1226</v>
      </c>
      <c r="P205" s="222"/>
      <c r="Q205" s="222"/>
      <c r="R205" s="133" t="s">
        <v>339</v>
      </c>
      <c r="S205" s="155" t="s">
        <v>16</v>
      </c>
      <c r="T205" s="155" t="s">
        <v>17</v>
      </c>
      <c r="U205" s="155" t="s">
        <v>926</v>
      </c>
      <c r="V205" s="155" t="s">
        <v>18</v>
      </c>
      <c r="W205" s="155" t="s">
        <v>46</v>
      </c>
      <c r="X205" s="219"/>
      <c r="Y205" s="219">
        <v>0.2</v>
      </c>
      <c r="Z205" s="219"/>
      <c r="AA205" s="219">
        <v>0.2</v>
      </c>
      <c r="AB205" s="777">
        <v>0.5</v>
      </c>
      <c r="AC205" s="777"/>
      <c r="AD205" s="777"/>
      <c r="AE205" s="777"/>
      <c r="AF205" s="777"/>
      <c r="AG205" s="777"/>
      <c r="AH205" s="775"/>
      <c r="AI205" s="776"/>
      <c r="AJ205" s="776"/>
      <c r="AK205" s="776"/>
      <c r="AL205" s="776"/>
      <c r="AM205" s="776"/>
      <c r="AN205" s="398"/>
      <c r="AO205" s="218"/>
      <c r="AP205" s="219">
        <f>AB205/Y205</f>
        <v>2.5</v>
      </c>
      <c r="AQ205" s="218"/>
      <c r="AR205" s="219">
        <f>AH205/AA205</f>
        <v>0</v>
      </c>
      <c r="AS205" s="558" t="str">
        <f t="shared" si="59"/>
        <v>POSITIVA</v>
      </c>
      <c r="AT205" s="138" t="str">
        <f t="shared" si="63"/>
        <v>NO APLICA</v>
      </c>
      <c r="AU205" s="138" t="str">
        <f t="shared" si="63"/>
        <v>SOBRESALIENTE</v>
      </c>
      <c r="AV205" s="138" t="str">
        <f t="shared" si="63"/>
        <v>NO APLICA</v>
      </c>
      <c r="AW205" s="138" t="str">
        <f t="shared" si="61"/>
        <v>CRÍTICO</v>
      </c>
      <c r="AX205" s="250" t="s">
        <v>1223</v>
      </c>
      <c r="AY205" s="250"/>
      <c r="AZ205" s="250"/>
    </row>
    <row r="206" spans="1:54" ht="14" hidden="1" x14ac:dyDescent="0.15">
      <c r="A206" s="670">
        <f t="shared" si="62"/>
        <v>205</v>
      </c>
      <c r="B206" s="202" t="s">
        <v>705</v>
      </c>
      <c r="C206" s="202" t="s">
        <v>289</v>
      </c>
      <c r="D206" s="222" t="s">
        <v>915</v>
      </c>
      <c r="E206" s="222" t="s">
        <v>916</v>
      </c>
      <c r="F206" s="222" t="s">
        <v>917</v>
      </c>
      <c r="G206" s="132" t="s">
        <v>150</v>
      </c>
      <c r="H206" s="222" t="s">
        <v>918</v>
      </c>
      <c r="I206" s="132" t="s">
        <v>180</v>
      </c>
      <c r="J206" s="222" t="s">
        <v>224</v>
      </c>
      <c r="K206" s="222" t="s">
        <v>927</v>
      </c>
      <c r="L206" s="222" t="s">
        <v>928</v>
      </c>
      <c r="M206" s="222" t="s">
        <v>929</v>
      </c>
      <c r="N206" s="132" t="s">
        <v>1226</v>
      </c>
      <c r="O206" s="7" t="s">
        <v>1226</v>
      </c>
      <c r="P206" s="222"/>
      <c r="Q206" s="222"/>
      <c r="R206" s="133" t="s">
        <v>339</v>
      </c>
      <c r="S206" s="155" t="s">
        <v>16</v>
      </c>
      <c r="T206" s="155" t="s">
        <v>17</v>
      </c>
      <c r="U206" s="155" t="s">
        <v>930</v>
      </c>
      <c r="V206" s="155" t="s">
        <v>931</v>
      </c>
      <c r="W206" s="155" t="s">
        <v>46</v>
      </c>
      <c r="X206" s="219"/>
      <c r="Y206" s="219">
        <v>0.2</v>
      </c>
      <c r="Z206" s="219"/>
      <c r="AA206" s="219">
        <v>0.2</v>
      </c>
      <c r="AB206" s="777">
        <v>0.92</v>
      </c>
      <c r="AC206" s="777"/>
      <c r="AD206" s="777"/>
      <c r="AE206" s="777"/>
      <c r="AF206" s="777"/>
      <c r="AG206" s="777"/>
      <c r="AH206" s="775"/>
      <c r="AI206" s="776"/>
      <c r="AJ206" s="776"/>
      <c r="AK206" s="776"/>
      <c r="AL206" s="776"/>
      <c r="AM206" s="776"/>
      <c r="AN206" s="398"/>
      <c r="AO206" s="218"/>
      <c r="AP206" s="219">
        <f>AB206/Y206</f>
        <v>4.5999999999999996</v>
      </c>
      <c r="AQ206" s="218"/>
      <c r="AR206" s="219">
        <f>AH206/AA206</f>
        <v>0</v>
      </c>
      <c r="AS206" s="558" t="str">
        <f t="shared" si="59"/>
        <v>POSITIVA</v>
      </c>
      <c r="AT206" s="138" t="str">
        <f t="shared" si="63"/>
        <v>NO APLICA</v>
      </c>
      <c r="AU206" s="138" t="str">
        <f t="shared" si="63"/>
        <v>SOBRESALIENTE</v>
      </c>
      <c r="AV206" s="138" t="str">
        <f t="shared" si="63"/>
        <v>NO APLICA</v>
      </c>
      <c r="AW206" s="138" t="str">
        <f t="shared" si="61"/>
        <v>CRÍTICO</v>
      </c>
      <c r="AX206" s="250" t="s">
        <v>1223</v>
      </c>
      <c r="AY206" s="250"/>
      <c r="AZ206" s="250"/>
    </row>
    <row r="207" spans="1:54" s="469" customFormat="1" ht="14" hidden="1" x14ac:dyDescent="0.15">
      <c r="A207" s="670">
        <f t="shared" si="62"/>
        <v>206</v>
      </c>
      <c r="B207" s="202" t="s">
        <v>705</v>
      </c>
      <c r="C207" s="222" t="s">
        <v>614</v>
      </c>
      <c r="D207" s="222" t="s">
        <v>932</v>
      </c>
      <c r="E207" s="222" t="s">
        <v>933</v>
      </c>
      <c r="F207" s="222" t="s">
        <v>934</v>
      </c>
      <c r="G207" s="132" t="s">
        <v>150</v>
      </c>
      <c r="H207" s="222" t="s">
        <v>935</v>
      </c>
      <c r="I207" s="132" t="s">
        <v>936</v>
      </c>
      <c r="J207" s="222" t="s">
        <v>937</v>
      </c>
      <c r="K207" s="222" t="s">
        <v>938</v>
      </c>
      <c r="L207" s="254" t="s">
        <v>939</v>
      </c>
      <c r="M207" s="222" t="s">
        <v>940</v>
      </c>
      <c r="N207" s="132" t="s">
        <v>1226</v>
      </c>
      <c r="O207" s="222" t="s">
        <v>1226</v>
      </c>
      <c r="P207" s="222"/>
      <c r="Q207" s="222"/>
      <c r="R207" s="222" t="s">
        <v>941</v>
      </c>
      <c r="S207" s="155" t="s">
        <v>16</v>
      </c>
      <c r="T207" s="238" t="s">
        <v>17</v>
      </c>
      <c r="U207" s="238" t="s">
        <v>942</v>
      </c>
      <c r="V207" s="155" t="s">
        <v>943</v>
      </c>
      <c r="W207" s="155" t="s">
        <v>255</v>
      </c>
      <c r="X207" s="500">
        <v>72</v>
      </c>
      <c r="Y207" s="500">
        <v>138</v>
      </c>
      <c r="Z207" s="468">
        <v>0.45</v>
      </c>
      <c r="AA207" s="468">
        <v>0.45</v>
      </c>
      <c r="AB207" s="471">
        <f>13/10</f>
        <v>1.3</v>
      </c>
      <c r="AC207" s="471">
        <f>33/32</f>
        <v>1.03125</v>
      </c>
      <c r="AD207" s="471">
        <f>65/30</f>
        <v>2.1666666666666665</v>
      </c>
      <c r="AE207" s="470">
        <v>1.6875</v>
      </c>
      <c r="AF207" s="470">
        <v>0.82222222222222219</v>
      </c>
      <c r="AG207" s="470">
        <v>0.84444444444444444</v>
      </c>
      <c r="AH207" s="239"/>
      <c r="AI207" s="239"/>
      <c r="AJ207" s="239"/>
      <c r="AK207" s="239"/>
      <c r="AL207" s="239"/>
      <c r="AM207" s="239"/>
      <c r="AN207" s="471"/>
      <c r="AO207" s="470">
        <v>1.54</v>
      </c>
      <c r="AP207" s="470">
        <v>1.1299999999999999</v>
      </c>
      <c r="AQ207" s="470">
        <f>AJ207/Z207</f>
        <v>0</v>
      </c>
      <c r="AR207" s="470">
        <f>AM207/AA207</f>
        <v>0</v>
      </c>
      <c r="AS207" s="558" t="str">
        <f t="shared" si="59"/>
        <v>POSITIVA</v>
      </c>
      <c r="AT207" s="138" t="str">
        <f t="shared" si="63"/>
        <v>SOBRESALIENTE</v>
      </c>
      <c r="AU207" s="138" t="str">
        <f t="shared" si="63"/>
        <v>SOBRESALIENTE</v>
      </c>
      <c r="AV207" s="138" t="str">
        <f t="shared" si="63"/>
        <v>CRÍTICO</v>
      </c>
      <c r="AW207" s="138" t="str">
        <f t="shared" si="61"/>
        <v>CRÍTICO</v>
      </c>
      <c r="AX207" s="328" t="s">
        <v>1224</v>
      </c>
      <c r="AY207" s="254" t="s">
        <v>1463</v>
      </c>
      <c r="AZ207" s="254"/>
    </row>
    <row r="208" spans="1:54" ht="15" hidden="1" customHeight="1" x14ac:dyDescent="0.15">
      <c r="A208" s="670">
        <f t="shared" si="62"/>
        <v>207</v>
      </c>
      <c r="B208" s="202" t="s">
        <v>705</v>
      </c>
      <c r="C208" s="222" t="s">
        <v>614</v>
      </c>
      <c r="D208" s="222" t="s">
        <v>932</v>
      </c>
      <c r="E208" s="222" t="s">
        <v>933</v>
      </c>
      <c r="F208" s="222" t="s">
        <v>934</v>
      </c>
      <c r="G208" s="132" t="s">
        <v>150</v>
      </c>
      <c r="H208" s="222" t="s">
        <v>935</v>
      </c>
      <c r="I208" s="132" t="s">
        <v>936</v>
      </c>
      <c r="J208" s="222" t="s">
        <v>937</v>
      </c>
      <c r="K208" s="222" t="s">
        <v>938</v>
      </c>
      <c r="L208" s="354" t="s">
        <v>1320</v>
      </c>
      <c r="M208" s="254" t="s">
        <v>945</v>
      </c>
      <c r="N208" s="132" t="s">
        <v>1226</v>
      </c>
      <c r="O208" s="222" t="s">
        <v>1226</v>
      </c>
      <c r="P208" s="222"/>
      <c r="Q208" s="222"/>
      <c r="R208" s="222" t="s">
        <v>941</v>
      </c>
      <c r="S208" s="155" t="s">
        <v>16</v>
      </c>
      <c r="T208" s="238" t="s">
        <v>17</v>
      </c>
      <c r="U208" s="238" t="s">
        <v>946</v>
      </c>
      <c r="V208" s="155" t="s">
        <v>943</v>
      </c>
      <c r="W208" s="155" t="s">
        <v>46</v>
      </c>
      <c r="X208" s="219">
        <v>0</v>
      </c>
      <c r="Y208" s="219">
        <v>0.15</v>
      </c>
      <c r="Z208" s="219">
        <v>0.32</v>
      </c>
      <c r="AA208" s="219">
        <v>0.33</v>
      </c>
      <c r="AB208" s="788">
        <v>0</v>
      </c>
      <c r="AC208" s="789"/>
      <c r="AD208" s="790"/>
      <c r="AE208" s="778">
        <v>0</v>
      </c>
      <c r="AF208" s="779"/>
      <c r="AG208" s="779"/>
      <c r="AH208" s="780"/>
      <c r="AI208" s="781"/>
      <c r="AJ208" s="781"/>
      <c r="AK208" s="775"/>
      <c r="AL208" s="776"/>
      <c r="AM208" s="776"/>
      <c r="AN208" s="398"/>
      <c r="AO208" s="162">
        <v>0</v>
      </c>
      <c r="AP208" s="227">
        <f>AE208/Y208</f>
        <v>0</v>
      </c>
      <c r="AQ208" s="227">
        <f>AH208/Z208</f>
        <v>0</v>
      </c>
      <c r="AR208" s="227">
        <f>AK208/AA208</f>
        <v>0</v>
      </c>
      <c r="AS208" s="558" t="str">
        <f t="shared" si="59"/>
        <v/>
      </c>
      <c r="AT208" s="138" t="s">
        <v>305</v>
      </c>
      <c r="AU208" s="138" t="str">
        <f t="shared" si="63"/>
        <v>CRÍTICO</v>
      </c>
      <c r="AV208" s="138" t="str">
        <f t="shared" si="63"/>
        <v>CRÍTICO</v>
      </c>
      <c r="AW208" s="138" t="str">
        <f t="shared" si="61"/>
        <v>CRÍTICO</v>
      </c>
      <c r="AX208" s="250" t="s">
        <v>1224</v>
      </c>
      <c r="AY208" s="351" t="s">
        <v>1497</v>
      </c>
      <c r="AZ208" s="673"/>
      <c r="BA208" s="352"/>
      <c r="BB208" s="353"/>
    </row>
    <row r="209" spans="1:52" s="367" customFormat="1" ht="16.5" hidden="1" customHeight="1" x14ac:dyDescent="0.15">
      <c r="A209" s="670">
        <f t="shared" si="62"/>
        <v>208</v>
      </c>
      <c r="B209" s="202" t="s">
        <v>705</v>
      </c>
      <c r="C209" s="222" t="s">
        <v>614</v>
      </c>
      <c r="D209" s="222" t="s">
        <v>947</v>
      </c>
      <c r="E209" s="222" t="s">
        <v>948</v>
      </c>
      <c r="F209" s="222" t="s">
        <v>615</v>
      </c>
      <c r="G209" s="132" t="s">
        <v>150</v>
      </c>
      <c r="H209" s="222" t="s">
        <v>949</v>
      </c>
      <c r="I209" s="132" t="s">
        <v>950</v>
      </c>
      <c r="J209" s="222" t="s">
        <v>951</v>
      </c>
      <c r="K209" s="222" t="s">
        <v>952</v>
      </c>
      <c r="L209" s="222" t="s">
        <v>953</v>
      </c>
      <c r="M209" s="222" t="s">
        <v>954</v>
      </c>
      <c r="N209" s="132" t="s">
        <v>1226</v>
      </c>
      <c r="O209" s="222" t="s">
        <v>1226</v>
      </c>
      <c r="P209" s="222"/>
      <c r="Q209" s="222"/>
      <c r="R209" s="222" t="s">
        <v>955</v>
      </c>
      <c r="S209" s="155" t="s">
        <v>19</v>
      </c>
      <c r="T209" s="155" t="s">
        <v>956</v>
      </c>
      <c r="U209" s="155" t="s">
        <v>957</v>
      </c>
      <c r="V209" s="155" t="s">
        <v>958</v>
      </c>
      <c r="W209" s="155" t="s">
        <v>255</v>
      </c>
      <c r="X209" s="411">
        <v>23</v>
      </c>
      <c r="Y209" s="411">
        <v>23</v>
      </c>
      <c r="Z209" s="411">
        <v>23</v>
      </c>
      <c r="AA209" s="417">
        <v>23</v>
      </c>
      <c r="AB209" s="419">
        <v>0.93958333333333333</v>
      </c>
      <c r="AC209" s="419">
        <v>0.89722222222222225</v>
      </c>
      <c r="AD209" s="419">
        <v>0.92291666666666661</v>
      </c>
      <c r="AE209" s="419">
        <v>0.96319444444444446</v>
      </c>
      <c r="AF209" s="419">
        <v>0.96666666666666667</v>
      </c>
      <c r="AG209" s="419">
        <v>0.96388888888888891</v>
      </c>
      <c r="AH209" s="217"/>
      <c r="AI209" s="217"/>
      <c r="AJ209" s="217"/>
      <c r="AK209" s="158"/>
      <c r="AL209" s="158"/>
      <c r="AM209" s="158"/>
      <c r="AN209" s="158"/>
      <c r="AO209" s="409">
        <f>1-AD209/X209</f>
        <v>0.95987318840579716</v>
      </c>
      <c r="AP209" s="465">
        <f>1-AG209/Y209</f>
        <v>0.95809178743961354</v>
      </c>
      <c r="AQ209" s="366" t="e">
        <f>#REF!/Z209</f>
        <v>#REF!</v>
      </c>
      <c r="AR209" s="366">
        <f>AM209/AA209</f>
        <v>0</v>
      </c>
      <c r="AS209" s="558" t="str">
        <f t="shared" si="59"/>
        <v/>
      </c>
      <c r="AT209" s="138" t="str">
        <f>IF(AO209="","NO APLICA",IF(AO209&gt;154%,"CRÍTICO",IF(AO209&gt;128%,"BAJO",IF(AO209&gt;100,"MEDIO",IF(AO209&gt;90%,"SATISFACTORIO",IF(AO209&lt;=80%,"SOBRESALIENTE",IF(AO209="","NO APLICA","")))))))</f>
        <v>SATISFACTORIO</v>
      </c>
      <c r="AU209" s="568" t="str">
        <f t="shared" si="63"/>
        <v>SOBRESALIENTE</v>
      </c>
      <c r="AV209" s="138" t="e">
        <f>IF(AQ209="","NO APLICA",IF(AQ209&gt;154%,"CRÍTICO",IF(AQ209&gt;128%,"BAJO",IF(AQ209&gt;100,"MEDIO",IF(AQ209&gt;90%,"SATISFACTORIO",IF(AQ209&lt;=80%,"SOBRESALIENTE",IF(AQ209="","NO APLICA","")))))))</f>
        <v>#REF!</v>
      </c>
      <c r="AW209" s="138" t="str">
        <f>IF(AR209="","NO APLICA",IF(AR209&gt;154%,"CRÍTICO",IF(AR209&gt;128%,"BAJO",IF(AR209&gt;100,"MEDIO",IF(AR209&gt;90%,"SATISFACTORIO",IF(AR209&lt;=80%,"SOBRESALIENTE",IF(AR209="","NO APLICA","")))))))</f>
        <v>SOBRESALIENTE</v>
      </c>
      <c r="AX209" s="328" t="s">
        <v>1220</v>
      </c>
      <c r="AY209" s="254" t="s">
        <v>1206</v>
      </c>
      <c r="AZ209" s="254"/>
    </row>
    <row r="210" spans="1:52" ht="14" hidden="1" x14ac:dyDescent="0.15">
      <c r="A210" s="670">
        <f t="shared" si="62"/>
        <v>209</v>
      </c>
      <c r="B210" s="202" t="s">
        <v>705</v>
      </c>
      <c r="C210" s="222" t="s">
        <v>614</v>
      </c>
      <c r="D210" s="222" t="s">
        <v>947</v>
      </c>
      <c r="E210" s="222" t="s">
        <v>948</v>
      </c>
      <c r="F210" s="222" t="s">
        <v>615</v>
      </c>
      <c r="G210" s="132" t="s">
        <v>150</v>
      </c>
      <c r="H210" s="222" t="s">
        <v>949</v>
      </c>
      <c r="I210" s="132" t="s">
        <v>950</v>
      </c>
      <c r="J210" s="222" t="s">
        <v>951</v>
      </c>
      <c r="K210" s="222" t="s">
        <v>952</v>
      </c>
      <c r="L210" s="222" t="s">
        <v>959</v>
      </c>
      <c r="M210" s="222" t="s">
        <v>960</v>
      </c>
      <c r="N210" s="132" t="s">
        <v>1226</v>
      </c>
      <c r="O210" s="222" t="s">
        <v>1226</v>
      </c>
      <c r="P210" s="222"/>
      <c r="Q210" s="222"/>
      <c r="R210" s="222" t="s">
        <v>955</v>
      </c>
      <c r="S210" s="155" t="s">
        <v>41</v>
      </c>
      <c r="T210" s="155" t="s">
        <v>961</v>
      </c>
      <c r="U210" s="155" t="s">
        <v>962</v>
      </c>
      <c r="V210" s="155" t="s">
        <v>963</v>
      </c>
      <c r="W210" s="155" t="s">
        <v>255</v>
      </c>
      <c r="X210" s="218">
        <v>9</v>
      </c>
      <c r="Y210" s="218">
        <v>9</v>
      </c>
      <c r="Z210" s="218">
        <v>9</v>
      </c>
      <c r="AA210" s="218">
        <v>9</v>
      </c>
      <c r="AB210" s="418" t="s">
        <v>1197</v>
      </c>
      <c r="AC210" s="418" t="s">
        <v>1198</v>
      </c>
      <c r="AD210" s="418">
        <v>1.59</v>
      </c>
      <c r="AE210" s="418">
        <v>0.94</v>
      </c>
      <c r="AF210" s="418">
        <v>1.06</v>
      </c>
      <c r="AG210" s="418">
        <v>0.94</v>
      </c>
      <c r="AH210" s="196"/>
      <c r="AI210" s="196"/>
      <c r="AJ210" s="196"/>
      <c r="AK210" s="196"/>
      <c r="AL210" s="196"/>
      <c r="AM210" s="196"/>
      <c r="AN210" s="196"/>
      <c r="AO210" s="227">
        <f>1-(AD210/X210)</f>
        <v>0.82333333333333336</v>
      </c>
      <c r="AP210" s="409">
        <f>AE210/Y210</f>
        <v>0.10444444444444444</v>
      </c>
      <c r="AQ210" s="227">
        <f>1-AJ210/Z210</f>
        <v>1</v>
      </c>
      <c r="AR210" s="227">
        <f>1-AM210/AA210</f>
        <v>1</v>
      </c>
      <c r="AS210" s="558" t="str">
        <f t="shared" si="59"/>
        <v/>
      </c>
      <c r="AT210" s="138" t="str">
        <f t="shared" ref="AT210:AU213" si="64">IF(AO210="","NO APLICA",IF(AO210&gt;154%,"CRÍTICO",IF(AO210&gt;128%,"BAJO",IF(AO210&gt;100,"MEDIO",IF(AO210&gt;90%,"SATISFACTORIO",IF(AO210&lt;=80%,"SOBRESALIENTE",IF(AO210="","NO APLICA","")))))))</f>
        <v/>
      </c>
      <c r="AU210" s="138" t="str">
        <f t="shared" si="64"/>
        <v>SOBRESALIENTE</v>
      </c>
      <c r="AV210" s="138" t="str">
        <f t="shared" si="63"/>
        <v>SOBRESALIENTE</v>
      </c>
      <c r="AW210" s="138" t="str">
        <f t="shared" si="61"/>
        <v>SOBRESALIENTE</v>
      </c>
      <c r="AX210" s="250" t="s">
        <v>1220</v>
      </c>
      <c r="AY210" s="250"/>
      <c r="AZ210" s="250"/>
    </row>
    <row r="211" spans="1:52" ht="14" hidden="1" x14ac:dyDescent="0.15">
      <c r="A211" s="670">
        <f t="shared" si="62"/>
        <v>210</v>
      </c>
      <c r="B211" s="202" t="s">
        <v>705</v>
      </c>
      <c r="C211" s="222" t="s">
        <v>614</v>
      </c>
      <c r="D211" s="222" t="s">
        <v>947</v>
      </c>
      <c r="E211" s="222" t="s">
        <v>948</v>
      </c>
      <c r="F211" s="222" t="s">
        <v>615</v>
      </c>
      <c r="G211" s="132" t="s">
        <v>150</v>
      </c>
      <c r="H211" s="222" t="s">
        <v>949</v>
      </c>
      <c r="I211" s="132" t="s">
        <v>950</v>
      </c>
      <c r="J211" s="222" t="s">
        <v>964</v>
      </c>
      <c r="K211" s="222" t="s">
        <v>965</v>
      </c>
      <c r="L211" s="222" t="s">
        <v>966</v>
      </c>
      <c r="M211" s="222" t="s">
        <v>967</v>
      </c>
      <c r="N211" s="132" t="s">
        <v>1226</v>
      </c>
      <c r="O211" s="222" t="s">
        <v>1226</v>
      </c>
      <c r="P211" s="222"/>
      <c r="Q211" s="222"/>
      <c r="R211" s="222" t="s">
        <v>955</v>
      </c>
      <c r="S211" s="155" t="s">
        <v>16</v>
      </c>
      <c r="T211" s="155" t="s">
        <v>17</v>
      </c>
      <c r="U211" s="155" t="s">
        <v>968</v>
      </c>
      <c r="V211" s="155" t="s">
        <v>18</v>
      </c>
      <c r="W211" s="155" t="s">
        <v>20</v>
      </c>
      <c r="X211" s="219">
        <v>0.9</v>
      </c>
      <c r="Y211" s="219">
        <v>0.9</v>
      </c>
      <c r="Z211" s="219">
        <v>0.9</v>
      </c>
      <c r="AA211" s="219">
        <v>0.9</v>
      </c>
      <c r="AB211" s="774">
        <f>12/13</f>
        <v>0.92307692307692313</v>
      </c>
      <c r="AC211" s="774"/>
      <c r="AD211" s="774"/>
      <c r="AE211" s="774">
        <v>0.9</v>
      </c>
      <c r="AF211" s="774"/>
      <c r="AG211" s="774"/>
      <c r="AH211" s="775"/>
      <c r="AI211" s="776"/>
      <c r="AJ211" s="776"/>
      <c r="AK211" s="775"/>
      <c r="AL211" s="776"/>
      <c r="AM211" s="776"/>
      <c r="AN211" s="398"/>
      <c r="AO211" s="227">
        <f>AB211/X211</f>
        <v>1.0256410256410258</v>
      </c>
      <c r="AP211" s="227">
        <f>AE211/Y211</f>
        <v>1</v>
      </c>
      <c r="AQ211" s="227">
        <f>AH211/Z211</f>
        <v>0</v>
      </c>
      <c r="AR211" s="227">
        <f>AK211/AA211</f>
        <v>0</v>
      </c>
      <c r="AS211" s="558" t="str">
        <f t="shared" si="59"/>
        <v/>
      </c>
      <c r="AT211" s="138" t="str">
        <f t="shared" si="64"/>
        <v>SATISFACTORIO</v>
      </c>
      <c r="AU211" s="568" t="str">
        <f t="shared" ref="AU211:AU213" si="65">IF(AP211="","NO APLICA",IF(AP211&lt;40%,"CRÍTICO",IF(AP211&lt;60%,"BAJO",IF(AP211&lt;70%,"MEDIO",IF(AP211&lt;80%,"SATISFACTORIO",IF(AP211&gt;=80%,"SOBRESALIENTE",IF(AP211="","NO APLICA","")))))))</f>
        <v>SOBRESALIENTE</v>
      </c>
      <c r="AV211" s="138" t="str">
        <f t="shared" si="63"/>
        <v>CRÍTICO</v>
      </c>
      <c r="AW211" s="138" t="str">
        <f t="shared" si="61"/>
        <v>CRÍTICO</v>
      </c>
      <c r="AX211" s="250" t="s">
        <v>1220</v>
      </c>
      <c r="AY211" s="250"/>
      <c r="AZ211" s="250"/>
    </row>
    <row r="212" spans="1:52" ht="14.25" hidden="1" customHeight="1" x14ac:dyDescent="0.15">
      <c r="A212" s="670">
        <f t="shared" si="62"/>
        <v>211</v>
      </c>
      <c r="B212" s="202" t="s">
        <v>705</v>
      </c>
      <c r="C212" s="222" t="s">
        <v>614</v>
      </c>
      <c r="D212" s="222" t="s">
        <v>947</v>
      </c>
      <c r="E212" s="222" t="s">
        <v>948</v>
      </c>
      <c r="F212" s="222" t="s">
        <v>615</v>
      </c>
      <c r="G212" s="132" t="s">
        <v>150</v>
      </c>
      <c r="H212" s="222" t="s">
        <v>949</v>
      </c>
      <c r="I212" s="132" t="s">
        <v>950</v>
      </c>
      <c r="J212" s="222" t="s">
        <v>964</v>
      </c>
      <c r="K212" s="222" t="s">
        <v>969</v>
      </c>
      <c r="L212" s="240" t="s">
        <v>970</v>
      </c>
      <c r="M212" s="222" t="s">
        <v>971</v>
      </c>
      <c r="N212" s="132" t="s">
        <v>1226</v>
      </c>
      <c r="O212" s="222" t="s">
        <v>1226</v>
      </c>
      <c r="P212" s="222"/>
      <c r="Q212" s="222"/>
      <c r="R212" s="222" t="s">
        <v>955</v>
      </c>
      <c r="S212" s="155" t="s">
        <v>16</v>
      </c>
      <c r="T212" s="155" t="s">
        <v>17</v>
      </c>
      <c r="U212" s="155" t="s">
        <v>972</v>
      </c>
      <c r="V212" s="155" t="s">
        <v>973</v>
      </c>
      <c r="W212" s="155" t="s">
        <v>20</v>
      </c>
      <c r="X212" s="219">
        <v>0.04</v>
      </c>
      <c r="Y212" s="335">
        <v>0.04</v>
      </c>
      <c r="Z212" s="335">
        <v>7.0000000000000007E-2</v>
      </c>
      <c r="AA212" s="335">
        <v>7.0000000000000007E-2</v>
      </c>
      <c r="AB212" s="774">
        <f>(9-15)/15</f>
        <v>-0.4</v>
      </c>
      <c r="AC212" s="774"/>
      <c r="AD212" s="774"/>
      <c r="AE212" s="774">
        <v>0.19</v>
      </c>
      <c r="AF212" s="774"/>
      <c r="AG212" s="774"/>
      <c r="AH212" s="775"/>
      <c r="AI212" s="776"/>
      <c r="AJ212" s="776"/>
      <c r="AK212" s="775"/>
      <c r="AL212" s="776"/>
      <c r="AM212" s="776"/>
      <c r="AN212" s="398"/>
      <c r="AO212" s="227">
        <f>AB212/X212</f>
        <v>-10</v>
      </c>
      <c r="AP212" s="409">
        <f>AE212/Y212</f>
        <v>4.75</v>
      </c>
      <c r="AQ212" s="227">
        <f>AH212/Z212</f>
        <v>0</v>
      </c>
      <c r="AR212" s="227">
        <f>AK212/AA212</f>
        <v>0</v>
      </c>
      <c r="AS212" s="558" t="str">
        <f t="shared" si="59"/>
        <v>POSITIVA</v>
      </c>
      <c r="AT212" s="138" t="str">
        <f t="shared" si="64"/>
        <v>SOBRESALIENTE</v>
      </c>
      <c r="AU212" s="568" t="str">
        <f t="shared" si="65"/>
        <v>SOBRESALIENTE</v>
      </c>
      <c r="AV212" s="138" t="str">
        <f t="shared" si="63"/>
        <v>CRÍTICO</v>
      </c>
      <c r="AW212" s="138" t="str">
        <f t="shared" si="61"/>
        <v>CRÍTICO</v>
      </c>
      <c r="AX212" s="250" t="s">
        <v>1220</v>
      </c>
      <c r="AY212" s="250"/>
      <c r="AZ212" s="250"/>
    </row>
    <row r="213" spans="1:52" ht="14" hidden="1" x14ac:dyDescent="0.15">
      <c r="A213" s="670">
        <f t="shared" si="62"/>
        <v>212</v>
      </c>
      <c r="B213" s="202" t="s">
        <v>705</v>
      </c>
      <c r="C213" s="222" t="s">
        <v>614</v>
      </c>
      <c r="D213" s="222" t="s">
        <v>947</v>
      </c>
      <c r="E213" s="222" t="s">
        <v>948</v>
      </c>
      <c r="F213" s="222" t="s">
        <v>615</v>
      </c>
      <c r="G213" s="132" t="s">
        <v>150</v>
      </c>
      <c r="H213" s="222" t="s">
        <v>949</v>
      </c>
      <c r="I213" s="132" t="s">
        <v>950</v>
      </c>
      <c r="J213" s="222" t="s">
        <v>964</v>
      </c>
      <c r="K213" s="222" t="s">
        <v>969</v>
      </c>
      <c r="L213" s="222" t="s">
        <v>974</v>
      </c>
      <c r="M213" s="222" t="s">
        <v>975</v>
      </c>
      <c r="N213" s="132" t="s">
        <v>1226</v>
      </c>
      <c r="O213" s="222" t="s">
        <v>1226</v>
      </c>
      <c r="P213" s="222"/>
      <c r="Q213" s="222"/>
      <c r="R213" s="222" t="s">
        <v>955</v>
      </c>
      <c r="S213" s="155" t="s">
        <v>16</v>
      </c>
      <c r="T213" s="155" t="s">
        <v>17</v>
      </c>
      <c r="U213" s="155" t="s">
        <v>976</v>
      </c>
      <c r="V213" s="155" t="s">
        <v>977</v>
      </c>
      <c r="W213" s="155" t="s">
        <v>20</v>
      </c>
      <c r="X213" s="219">
        <v>0.03</v>
      </c>
      <c r="Y213" s="219">
        <v>0.03</v>
      </c>
      <c r="Z213" s="219">
        <v>7.0000000000000007E-2</v>
      </c>
      <c r="AA213" s="219">
        <v>7.0000000000000007E-2</v>
      </c>
      <c r="AB213" s="774">
        <f>(221-224)/224</f>
        <v>-1.3392857142857142E-2</v>
      </c>
      <c r="AC213" s="774"/>
      <c r="AD213" s="774"/>
      <c r="AE213" s="774">
        <v>0.33</v>
      </c>
      <c r="AF213" s="774"/>
      <c r="AG213" s="774"/>
      <c r="AH213" s="775"/>
      <c r="AI213" s="776"/>
      <c r="AJ213" s="776"/>
      <c r="AK213" s="775"/>
      <c r="AL213" s="776"/>
      <c r="AM213" s="776"/>
      <c r="AN213" s="398"/>
      <c r="AO213" s="227">
        <f>AB213/X213</f>
        <v>-0.4464285714285714</v>
      </c>
      <c r="AP213" s="409">
        <f>AE213/Y213</f>
        <v>11.000000000000002</v>
      </c>
      <c r="AQ213" s="227">
        <f>AH213/Z213</f>
        <v>0</v>
      </c>
      <c r="AR213" s="227">
        <f>AK213/AA213</f>
        <v>0</v>
      </c>
      <c r="AS213" s="558" t="str">
        <f t="shared" si="59"/>
        <v>POSITIVA</v>
      </c>
      <c r="AT213" s="138" t="str">
        <f t="shared" si="64"/>
        <v>SOBRESALIENTE</v>
      </c>
      <c r="AU213" s="568" t="str">
        <f t="shared" si="65"/>
        <v>SOBRESALIENTE</v>
      </c>
      <c r="AV213" s="138" t="str">
        <f t="shared" si="63"/>
        <v>CRÍTICO</v>
      </c>
      <c r="AW213" s="138" t="str">
        <f t="shared" si="61"/>
        <v>CRÍTICO</v>
      </c>
      <c r="AX213" s="250" t="s">
        <v>1220</v>
      </c>
      <c r="AY213" s="250"/>
      <c r="AZ213" s="250"/>
    </row>
    <row r="214" spans="1:52" ht="15" hidden="1" x14ac:dyDescent="0.15">
      <c r="A214" s="670">
        <f t="shared" si="62"/>
        <v>213</v>
      </c>
      <c r="B214" s="424" t="s">
        <v>705</v>
      </c>
      <c r="C214" s="243" t="s">
        <v>542</v>
      </c>
      <c r="D214" s="243" t="s">
        <v>986</v>
      </c>
      <c r="E214" s="243" t="s">
        <v>987</v>
      </c>
      <c r="F214" s="243" t="s">
        <v>988</v>
      </c>
      <c r="G214" s="7" t="s">
        <v>150</v>
      </c>
      <c r="H214" s="243" t="s">
        <v>989</v>
      </c>
      <c r="I214" s="7" t="s">
        <v>174</v>
      </c>
      <c r="J214" s="243" t="s">
        <v>224</v>
      </c>
      <c r="K214" s="243" t="s">
        <v>991</v>
      </c>
      <c r="L214" s="243" t="s">
        <v>993</v>
      </c>
      <c r="M214" s="243" t="s">
        <v>992</v>
      </c>
      <c r="N214" s="7" t="s">
        <v>1226</v>
      </c>
      <c r="O214" s="243" t="s">
        <v>1226</v>
      </c>
      <c r="P214" s="243"/>
      <c r="Q214" s="243"/>
      <c r="R214" s="243" t="s">
        <v>990</v>
      </c>
      <c r="S214" s="131" t="s">
        <v>16</v>
      </c>
      <c r="T214" s="431" t="s">
        <v>17</v>
      </c>
      <c r="U214" s="243" t="s">
        <v>994</v>
      </c>
      <c r="V214" s="131" t="s">
        <v>943</v>
      </c>
      <c r="W214" s="243" t="s">
        <v>46</v>
      </c>
      <c r="Y214" s="365">
        <v>0.3</v>
      </c>
      <c r="AA214" s="365">
        <v>0.7</v>
      </c>
      <c r="AB214" s="698">
        <v>0.3</v>
      </c>
      <c r="AC214" s="699"/>
      <c r="AD214" s="699"/>
      <c r="AE214" s="699"/>
      <c r="AF214" s="699"/>
      <c r="AG214" s="700"/>
      <c r="AP214" s="365">
        <f>AB214/Y214</f>
        <v>1</v>
      </c>
      <c r="AS214" s="558" t="str">
        <f t="shared" si="59"/>
        <v/>
      </c>
      <c r="AT214" s="83" t="str">
        <f>IF(AO214="","NO APLICA",IF(AO214&gt;154%,"CRÍTICO",IF(AO214&gt;128%,"BAJO",IF(AO214&gt;100,"MEDIO",IF(AO214&gt;90%,"SATISFACTORIO",IF(AO214&lt;=80%,"SOBRESALIENTE",IF(AO214="","NO APLICA","")))))))</f>
        <v>NO APLICA</v>
      </c>
      <c r="AU214" s="138" t="str">
        <f>IF(AP214="","NO APLICA",IF(AP214&lt;40%,"CRÍTICO",IF(AP214&lt;60%,"BAJO",IF(AP214&lt;70%,"MEDIO",IF(AP214&lt;80%,"SATISFACTORIO",IF(AP214&gt;=80%,"SOBRESALIENTE",IF(AP214="","NO APLICA","")))))))</f>
        <v>SOBRESALIENTE</v>
      </c>
      <c r="AV214" s="217" t="s">
        <v>141</v>
      </c>
      <c r="AW214" s="83" t="str">
        <f>IF(AR214="","NO APLICA",IF(AR214&gt;154%,"CRÍTICO",IF(AR214&gt;128%,"BAJO",IF(AR214&gt;100,"MEDIO",IF(AR214&gt;90%,"SATISFACTORIO",IF(AR214&lt;=80%,"SOBRESALIENTE",IF(AR214="","NO APLICA","")))))))</f>
        <v>NO APLICA</v>
      </c>
      <c r="AX214" s="416" t="s">
        <v>1223</v>
      </c>
      <c r="AY214" s="416"/>
      <c r="AZ214" s="672"/>
    </row>
    <row r="215" spans="1:52" ht="15" hidden="1" x14ac:dyDescent="0.15">
      <c r="A215" s="670">
        <f t="shared" si="62"/>
        <v>214</v>
      </c>
      <c r="B215" s="424" t="s">
        <v>705</v>
      </c>
      <c r="C215" s="243" t="s">
        <v>542</v>
      </c>
      <c r="D215" s="243" t="s">
        <v>986</v>
      </c>
      <c r="E215" s="243" t="s">
        <v>987</v>
      </c>
      <c r="F215" s="243" t="s">
        <v>988</v>
      </c>
      <c r="G215" s="7" t="s">
        <v>150</v>
      </c>
      <c r="H215" s="243" t="s">
        <v>989</v>
      </c>
      <c r="I215" s="7" t="s">
        <v>174</v>
      </c>
      <c r="J215" s="243" t="s">
        <v>224</v>
      </c>
      <c r="K215" s="243" t="s">
        <v>995</v>
      </c>
      <c r="L215" s="243" t="s">
        <v>996</v>
      </c>
      <c r="M215" s="243" t="s">
        <v>997</v>
      </c>
      <c r="N215" s="7" t="s">
        <v>1226</v>
      </c>
      <c r="O215" s="243" t="s">
        <v>1226</v>
      </c>
      <c r="P215" s="243"/>
      <c r="Q215" s="243"/>
      <c r="R215" s="243" t="s">
        <v>990</v>
      </c>
      <c r="S215" s="131" t="s">
        <v>16</v>
      </c>
      <c r="T215" s="431" t="s">
        <v>17</v>
      </c>
      <c r="U215" s="243" t="s">
        <v>998</v>
      </c>
      <c r="V215" s="131" t="s">
        <v>943</v>
      </c>
      <c r="W215" s="243" t="s">
        <v>46</v>
      </c>
      <c r="Y215" s="365">
        <v>0.4</v>
      </c>
      <c r="AA215" s="365">
        <v>0.6</v>
      </c>
      <c r="AB215" s="816">
        <v>0.50800000000000001</v>
      </c>
      <c r="AC215" s="699"/>
      <c r="AD215" s="699"/>
      <c r="AE215" s="699"/>
      <c r="AF215" s="699"/>
      <c r="AG215" s="700"/>
      <c r="AO215" s="365">
        <f>AB215/Y215</f>
        <v>1.27</v>
      </c>
      <c r="AP215" s="365">
        <f>AB215/Y215</f>
        <v>1.27</v>
      </c>
      <c r="AS215" s="558" t="str">
        <f t="shared" si="59"/>
        <v>POSITIVA</v>
      </c>
      <c r="AT215" s="217" t="s">
        <v>141</v>
      </c>
      <c r="AU215" s="138" t="str">
        <f>IF(AP215="","NO APLICA",IF(AP215&lt;40%,"CRÍTICO",IF(AP215&lt;60%,"BAJO",IF(AP215&lt;70%,"MEDIO",IF(AP215&lt;80%,"SATISFACTORIO",IF(AP215&gt;=80%,"SOBRESALIENTE",IF(AP215="","NO APLICA","")))))))</f>
        <v>SOBRESALIENTE</v>
      </c>
      <c r="AV215" s="217" t="s">
        <v>141</v>
      </c>
      <c r="AW215" s="217" t="s">
        <v>141</v>
      </c>
      <c r="AX215" s="416" t="s">
        <v>1223</v>
      </c>
      <c r="AY215" s="416"/>
      <c r="AZ215" s="672"/>
    </row>
    <row r="216" spans="1:52" s="272" customFormat="1" ht="14.25" hidden="1" customHeight="1" x14ac:dyDescent="0.15">
      <c r="A216" s="670">
        <f t="shared" si="62"/>
        <v>215</v>
      </c>
      <c r="B216" s="432" t="s">
        <v>705</v>
      </c>
      <c r="C216" s="433" t="s">
        <v>542</v>
      </c>
      <c r="D216" s="433" t="s">
        <v>986</v>
      </c>
      <c r="E216" s="433" t="s">
        <v>987</v>
      </c>
      <c r="F216" s="433" t="s">
        <v>988</v>
      </c>
      <c r="G216" s="434" t="s">
        <v>150</v>
      </c>
      <c r="H216" s="433" t="s">
        <v>989</v>
      </c>
      <c r="I216" s="434" t="s">
        <v>174</v>
      </c>
      <c r="J216" s="433" t="s">
        <v>224</v>
      </c>
      <c r="K216" s="243" t="s">
        <v>999</v>
      </c>
      <c r="L216" s="433" t="s">
        <v>1000</v>
      </c>
      <c r="M216" s="433" t="s">
        <v>1001</v>
      </c>
      <c r="N216" s="7" t="s">
        <v>1226</v>
      </c>
      <c r="O216" s="433" t="s">
        <v>1226</v>
      </c>
      <c r="P216" s="433"/>
      <c r="Q216" s="433"/>
      <c r="R216" s="433" t="s">
        <v>990</v>
      </c>
      <c r="S216" s="435" t="s">
        <v>16</v>
      </c>
      <c r="T216" s="431" t="s">
        <v>17</v>
      </c>
      <c r="U216" s="433" t="s">
        <v>1002</v>
      </c>
      <c r="V216" s="435" t="s">
        <v>943</v>
      </c>
      <c r="W216" s="434" t="s">
        <v>46</v>
      </c>
      <c r="Y216" s="436">
        <v>0.4</v>
      </c>
      <c r="AA216" s="436">
        <v>0.6</v>
      </c>
      <c r="AB216" s="817">
        <v>1.1040000000000001</v>
      </c>
      <c r="AC216" s="818"/>
      <c r="AD216" s="818"/>
      <c r="AE216" s="818"/>
      <c r="AF216" s="818"/>
      <c r="AG216" s="819"/>
      <c r="AO216" s="365">
        <f>AB216/Y216</f>
        <v>2.7600000000000002</v>
      </c>
      <c r="AP216" s="365">
        <f>AB216/Y216</f>
        <v>2.7600000000000002</v>
      </c>
      <c r="AS216" s="558" t="str">
        <f t="shared" si="59"/>
        <v>POSITIVA</v>
      </c>
      <c r="AT216" s="272" t="s">
        <v>141</v>
      </c>
      <c r="AU216" s="138" t="str">
        <f>IF(AP216="","NO APLICA",IF(AP216&lt;40%,"CRÍTICO",IF(AP216&lt;60%,"BAJO",IF(AP216&lt;70%,"MEDIO",IF(AP216&lt;80%,"SATISFACTORIO",IF(AP216&gt;=80%,"SOBRESALIENTE",IF(AP216="","NO APLICA","")))))))</f>
        <v>SOBRESALIENTE</v>
      </c>
      <c r="AV216" s="272" t="s">
        <v>141</v>
      </c>
      <c r="AW216" s="272" t="s">
        <v>141</v>
      </c>
      <c r="AX216" s="416" t="s">
        <v>1223</v>
      </c>
      <c r="AY216" s="416"/>
      <c r="AZ216" s="672"/>
    </row>
    <row r="217" spans="1:52" ht="14" hidden="1" x14ac:dyDescent="0.15">
      <c r="A217" s="670">
        <f t="shared" si="62"/>
        <v>216</v>
      </c>
      <c r="B217" s="424" t="s">
        <v>705</v>
      </c>
      <c r="C217" s="243" t="s">
        <v>542</v>
      </c>
      <c r="D217" s="243" t="s">
        <v>1003</v>
      </c>
      <c r="E217" s="243" t="s">
        <v>1004</v>
      </c>
      <c r="F217" s="243" t="s">
        <v>988</v>
      </c>
      <c r="G217" s="7" t="s">
        <v>150</v>
      </c>
      <c r="H217" s="243" t="s">
        <v>989</v>
      </c>
      <c r="I217" s="7" t="s">
        <v>174</v>
      </c>
      <c r="J217" s="243" t="s">
        <v>224</v>
      </c>
      <c r="K217" s="243" t="s">
        <v>1005</v>
      </c>
      <c r="L217" s="243" t="s">
        <v>1006</v>
      </c>
      <c r="M217" s="243" t="s">
        <v>1007</v>
      </c>
      <c r="N217" s="7" t="s">
        <v>1226</v>
      </c>
      <c r="O217" s="243" t="s">
        <v>1226</v>
      </c>
      <c r="P217" s="243"/>
      <c r="Q217" s="243"/>
      <c r="R217" s="243" t="s">
        <v>990</v>
      </c>
      <c r="S217" s="243" t="s">
        <v>16</v>
      </c>
      <c r="T217" s="243" t="s">
        <v>17</v>
      </c>
      <c r="U217" s="243" t="s">
        <v>1008</v>
      </c>
      <c r="V217" s="131" t="s">
        <v>943</v>
      </c>
      <c r="W217" s="243" t="s">
        <v>20</v>
      </c>
      <c r="X217" s="365">
        <v>0.05</v>
      </c>
      <c r="Y217" s="365">
        <v>0.3</v>
      </c>
      <c r="Z217" s="365">
        <v>0.35</v>
      </c>
      <c r="AA217" s="365">
        <v>0.3</v>
      </c>
      <c r="AB217" s="812">
        <v>0.11</v>
      </c>
      <c r="AC217" s="812"/>
      <c r="AD217" s="812"/>
      <c r="AE217" s="698">
        <v>0.37</v>
      </c>
      <c r="AF217" s="699"/>
      <c r="AG217" s="700"/>
      <c r="AO217" s="365">
        <f>AB217/X217</f>
        <v>2.1999999999999997</v>
      </c>
      <c r="AP217" s="365">
        <f>AE217/Y217</f>
        <v>1.2333333333333334</v>
      </c>
      <c r="AS217" s="558" t="str">
        <f t="shared" si="59"/>
        <v>POSITIVA</v>
      </c>
      <c r="AT217" s="416" t="str">
        <f>IF(AO217="","NO APLICA",IF(AO217&lt;40%,"CRÍTICO",IF(AO217&lt;60%,"BAJO",IF(AO217&lt;70%,"MEDIO",IF(AO217&lt;80%,"SATISFACTORIO",IF(AO217&gt;=80%,"SOBRESALIENTE",IF(AO217="","NO APLICA","")))))))</f>
        <v>SOBRESALIENTE</v>
      </c>
      <c r="AU217" s="568" t="str">
        <f t="shared" ref="AU217" si="66">IF(AP217="","NO APLICA",IF(AP217&lt;40%,"CRÍTICO",IF(AP217&lt;60%,"BAJO",IF(AP217&lt;70%,"MEDIO",IF(AP217&lt;80%,"SATISFACTORIO",IF(AP217&gt;=80%,"SOBRESALIENTE",IF(AP217="","NO APLICA","")))))))</f>
        <v>SOBRESALIENTE</v>
      </c>
      <c r="AV217" s="217" t="s">
        <v>141</v>
      </c>
      <c r="AW217" s="217" t="s">
        <v>141</v>
      </c>
      <c r="AX217" s="416" t="s">
        <v>1223</v>
      </c>
      <c r="AY217" s="416"/>
      <c r="AZ217" s="672"/>
    </row>
    <row r="218" spans="1:52" ht="14" hidden="1" x14ac:dyDescent="0.15">
      <c r="A218" s="670">
        <f t="shared" si="62"/>
        <v>217</v>
      </c>
      <c r="B218" s="424" t="s">
        <v>705</v>
      </c>
      <c r="C218" s="243" t="s">
        <v>542</v>
      </c>
      <c r="D218" s="243" t="s">
        <v>1009</v>
      </c>
      <c r="E218" s="243" t="s">
        <v>1004</v>
      </c>
      <c r="F218" s="243" t="s">
        <v>988</v>
      </c>
      <c r="G218" s="7" t="s">
        <v>150</v>
      </c>
      <c r="H218" s="243" t="s">
        <v>989</v>
      </c>
      <c r="I218" s="7" t="s">
        <v>174</v>
      </c>
      <c r="J218" s="243" t="s">
        <v>224</v>
      </c>
      <c r="K218" s="243" t="s">
        <v>1010</v>
      </c>
      <c r="L218" s="243" t="s">
        <v>1011</v>
      </c>
      <c r="M218" s="243" t="s">
        <v>1012</v>
      </c>
      <c r="N218" s="7" t="s">
        <v>1226</v>
      </c>
      <c r="O218" s="243" t="s">
        <v>1226</v>
      </c>
      <c r="P218" s="243"/>
      <c r="Q218" s="243"/>
      <c r="R218" s="355" t="s">
        <v>990</v>
      </c>
      <c r="S218" s="243" t="s">
        <v>16</v>
      </c>
      <c r="T218" s="243" t="s">
        <v>17</v>
      </c>
      <c r="U218" s="243" t="s">
        <v>1013</v>
      </c>
      <c r="V218" s="131"/>
      <c r="W218" s="243" t="s">
        <v>46</v>
      </c>
      <c r="X218" s="365"/>
      <c r="Y218" s="365">
        <v>0.4</v>
      </c>
      <c r="Z218" s="365"/>
      <c r="AA218" s="365">
        <v>0.6</v>
      </c>
      <c r="AB218" s="808">
        <v>0.56000000000000005</v>
      </c>
      <c r="AC218" s="809"/>
      <c r="AD218" s="809"/>
      <c r="AE218" s="809"/>
      <c r="AF218" s="809"/>
      <c r="AG218" s="810"/>
      <c r="AO218" s="365"/>
      <c r="AP218" s="365">
        <f>AB218/Y218</f>
        <v>1.4000000000000001</v>
      </c>
      <c r="AS218" s="558" t="str">
        <f t="shared" si="59"/>
        <v>POSITIVA</v>
      </c>
      <c r="AT218" s="416" t="str">
        <f>IF(AO218="","NO APLICA",IF(AO218&lt;40%,"CRÍTICO",IF(AO218&lt;60%,"BAJO",IF(AO218&lt;70%,"MEDIO",IF(AO218&lt;80%,"SATISFACTORIO",IF(AO218&gt;=80%,"SOBRESALIENTE",IF(AO218="","NO APLICA","")))))))</f>
        <v>NO APLICA</v>
      </c>
      <c r="AU218" s="83" t="str">
        <f>IF(AP218="","NO APLICA",IF(AP219&gt;154%,"CRÍTICO",IF(AP219&gt;128%,"BAJO",IF(AP219&gt;100,"MEDIO",IF(AP219&gt;90%,"SATISFACTORIO",IF(AP219&lt;=80%,"SOBRESALIENTE",IF(AP219="","NO APLICA","")))))))</f>
        <v>SOBRESALIENTE</v>
      </c>
      <c r="AX218" s="416" t="s">
        <v>1223</v>
      </c>
      <c r="AY218" s="416"/>
      <c r="AZ218" s="672"/>
    </row>
    <row r="219" spans="1:52" ht="14" hidden="1" x14ac:dyDescent="0.15">
      <c r="A219" s="670">
        <f t="shared" si="62"/>
        <v>218</v>
      </c>
      <c r="B219" s="424" t="s">
        <v>705</v>
      </c>
      <c r="C219" s="243" t="s">
        <v>542</v>
      </c>
      <c r="D219" s="243" t="s">
        <v>986</v>
      </c>
      <c r="E219" s="243" t="s">
        <v>987</v>
      </c>
      <c r="F219" s="243" t="s">
        <v>988</v>
      </c>
      <c r="G219" s="7" t="s">
        <v>150</v>
      </c>
      <c r="H219" s="243" t="s">
        <v>989</v>
      </c>
      <c r="I219" s="7" t="s">
        <v>174</v>
      </c>
      <c r="J219" s="243" t="s">
        <v>224</v>
      </c>
      <c r="K219" s="243" t="s">
        <v>1337</v>
      </c>
      <c r="L219" s="243" t="s">
        <v>1340</v>
      </c>
      <c r="M219" s="243" t="s">
        <v>1341</v>
      </c>
      <c r="N219" s="132" t="s">
        <v>141</v>
      </c>
      <c r="O219" s="243" t="s">
        <v>1227</v>
      </c>
      <c r="P219" s="243"/>
      <c r="Q219" s="243"/>
      <c r="R219" s="243" t="s">
        <v>990</v>
      </c>
      <c r="S219" s="68" t="s">
        <v>16</v>
      </c>
      <c r="T219" s="68" t="s">
        <v>17</v>
      </c>
      <c r="U219" s="243" t="s">
        <v>1341</v>
      </c>
      <c r="V219" s="131" t="s">
        <v>943</v>
      </c>
      <c r="W219" s="68" t="s">
        <v>20</v>
      </c>
      <c r="X219" s="365">
        <v>0.05</v>
      </c>
      <c r="Y219" s="365">
        <v>0.3</v>
      </c>
      <c r="Z219" s="365">
        <v>0.5</v>
      </c>
      <c r="AA219" s="365">
        <v>0.15</v>
      </c>
      <c r="AB219" s="807"/>
      <c r="AC219" s="699"/>
      <c r="AD219" s="700"/>
      <c r="AE219" s="807"/>
      <c r="AF219" s="699"/>
      <c r="AG219" s="700"/>
      <c r="AH219" s="807"/>
      <c r="AI219" s="699"/>
      <c r="AJ219" s="700"/>
      <c r="AK219" s="807"/>
      <c r="AL219" s="699"/>
      <c r="AM219" s="700"/>
      <c r="AN219" s="414"/>
      <c r="AS219" s="558" t="str">
        <f t="shared" si="59"/>
        <v/>
      </c>
      <c r="AT219" s="416" t="s">
        <v>141</v>
      </c>
      <c r="AU219" s="416" t="s">
        <v>1207</v>
      </c>
      <c r="AV219" s="217" t="s">
        <v>141</v>
      </c>
      <c r="AW219" s="217" t="s">
        <v>141</v>
      </c>
      <c r="AX219" s="416" t="s">
        <v>1223</v>
      </c>
      <c r="AY219" s="68" t="s">
        <v>1342</v>
      </c>
      <c r="AZ219" s="68"/>
    </row>
    <row r="220" spans="1:52" ht="14.25" hidden="1" customHeight="1" x14ac:dyDescent="0.15">
      <c r="A220" s="670">
        <f t="shared" si="62"/>
        <v>219</v>
      </c>
      <c r="B220" s="241" t="s">
        <v>1133</v>
      </c>
      <c r="C220" s="241" t="s">
        <v>1134</v>
      </c>
      <c r="D220" s="241" t="s">
        <v>1135</v>
      </c>
      <c r="E220" s="241" t="s">
        <v>1136</v>
      </c>
      <c r="F220" s="241" t="s">
        <v>591</v>
      </c>
      <c r="G220" s="241" t="s">
        <v>150</v>
      </c>
      <c r="H220" s="241" t="s">
        <v>1137</v>
      </c>
      <c r="I220" s="241" t="s">
        <v>170</v>
      </c>
      <c r="J220" s="241" t="s">
        <v>1138</v>
      </c>
      <c r="K220" s="241" t="s">
        <v>1338</v>
      </c>
      <c r="L220" s="241" t="s">
        <v>1140</v>
      </c>
      <c r="M220" s="371" t="s">
        <v>1470</v>
      </c>
      <c r="N220" s="132" t="s">
        <v>1226</v>
      </c>
      <c r="O220" s="243" t="s">
        <v>1226</v>
      </c>
      <c r="P220" s="241"/>
      <c r="Q220" s="241"/>
      <c r="R220" s="241" t="s">
        <v>1141</v>
      </c>
      <c r="S220" s="371" t="s">
        <v>16</v>
      </c>
      <c r="T220" s="241" t="s">
        <v>17</v>
      </c>
      <c r="U220" s="241" t="s">
        <v>1142</v>
      </c>
      <c r="V220" s="241" t="s">
        <v>1143</v>
      </c>
      <c r="W220" s="155" t="s">
        <v>20</v>
      </c>
      <c r="Y220" s="365">
        <v>0.5</v>
      </c>
      <c r="AB220" s="804" t="s">
        <v>1199</v>
      </c>
      <c r="AC220" s="805"/>
      <c r="AD220" s="806"/>
      <c r="AE220" s="698">
        <v>0.81</v>
      </c>
      <c r="AF220" s="699"/>
      <c r="AG220" s="700"/>
      <c r="AH220" s="807"/>
      <c r="AI220" s="699"/>
      <c r="AJ220" s="700"/>
      <c r="AK220" s="807"/>
      <c r="AL220" s="699"/>
      <c r="AM220" s="700"/>
      <c r="AN220" s="376"/>
      <c r="AO220" s="250" t="s">
        <v>1207</v>
      </c>
      <c r="AP220" s="365">
        <f t="shared" ref="AP220:AP226" si="67">AE220/Y220</f>
        <v>1.62</v>
      </c>
      <c r="AS220" s="558" t="str">
        <f t="shared" si="59"/>
        <v>POSITIVA</v>
      </c>
      <c r="AT220" s="250" t="s">
        <v>1207</v>
      </c>
      <c r="AU220" s="138" t="str">
        <f t="shared" ref="AU220:AU226" si="68">IF(AP220="","NO APLICA",IF(AP220&lt;40%,"CRÍTICO",IF(AP220&lt;60%,"BAJO",IF(AP220&lt;70%,"MEDIO",IF(AP220&lt;80%,"SATISFACTORIO",IF(AP220&gt;=80%,"SOBRESALIENTE",IF(AP220="","NO APLICA","")))))))</f>
        <v>SOBRESALIENTE</v>
      </c>
      <c r="AV220" s="268" t="s">
        <v>141</v>
      </c>
      <c r="AW220" s="268" t="s">
        <v>141</v>
      </c>
      <c r="AX220" s="250" t="s">
        <v>1223</v>
      </c>
      <c r="AY220" s="250"/>
      <c r="AZ220" s="250"/>
    </row>
    <row r="221" spans="1:52" ht="14.25" hidden="1" customHeight="1" x14ac:dyDescent="0.15">
      <c r="A221" s="670">
        <f t="shared" si="62"/>
        <v>220</v>
      </c>
      <c r="B221" s="241" t="s">
        <v>1133</v>
      </c>
      <c r="C221" s="241" t="s">
        <v>1134</v>
      </c>
      <c r="D221" s="241" t="s">
        <v>1135</v>
      </c>
      <c r="E221" s="241" t="s">
        <v>1136</v>
      </c>
      <c r="F221" s="241" t="s">
        <v>591</v>
      </c>
      <c r="G221" s="241" t="s">
        <v>150</v>
      </c>
      <c r="H221" s="241" t="s">
        <v>1137</v>
      </c>
      <c r="I221" s="241" t="s">
        <v>170</v>
      </c>
      <c r="J221" s="241" t="s">
        <v>1138</v>
      </c>
      <c r="K221" s="241" t="s">
        <v>1339</v>
      </c>
      <c r="L221" s="241" t="s">
        <v>1144</v>
      </c>
      <c r="M221" s="241" t="s">
        <v>1145</v>
      </c>
      <c r="N221" s="132" t="s">
        <v>1226</v>
      </c>
      <c r="O221" s="243" t="s">
        <v>1226</v>
      </c>
      <c r="P221" s="241"/>
      <c r="Q221" s="241"/>
      <c r="R221" s="241" t="s">
        <v>1141</v>
      </c>
      <c r="S221" s="371" t="s">
        <v>16</v>
      </c>
      <c r="T221" s="241" t="s">
        <v>1146</v>
      </c>
      <c r="U221" s="241" t="s">
        <v>1147</v>
      </c>
      <c r="V221" s="241" t="s">
        <v>1148</v>
      </c>
      <c r="W221" s="155" t="s">
        <v>20</v>
      </c>
      <c r="Y221" s="365">
        <v>1</v>
      </c>
      <c r="AB221" s="804" t="s">
        <v>1199</v>
      </c>
      <c r="AC221" s="805"/>
      <c r="AD221" s="806"/>
      <c r="AE221" s="698">
        <v>0.95</v>
      </c>
      <c r="AF221" s="699"/>
      <c r="AG221" s="700"/>
      <c r="AH221" s="807"/>
      <c r="AI221" s="699"/>
      <c r="AJ221" s="700"/>
      <c r="AK221" s="807"/>
      <c r="AL221" s="699"/>
      <c r="AM221" s="700"/>
      <c r="AN221" s="376"/>
      <c r="AO221" s="250" t="s">
        <v>1207</v>
      </c>
      <c r="AP221" s="365">
        <f t="shared" si="67"/>
        <v>0.95</v>
      </c>
      <c r="AS221" s="558" t="str">
        <f t="shared" si="59"/>
        <v/>
      </c>
      <c r="AT221" s="250" t="s">
        <v>1207</v>
      </c>
      <c r="AU221" s="138" t="str">
        <f t="shared" si="68"/>
        <v>SOBRESALIENTE</v>
      </c>
      <c r="AV221" s="268" t="s">
        <v>141</v>
      </c>
      <c r="AW221" s="268" t="s">
        <v>141</v>
      </c>
      <c r="AX221" s="250" t="s">
        <v>1223</v>
      </c>
      <c r="AY221" s="250"/>
      <c r="AZ221" s="250"/>
    </row>
    <row r="222" spans="1:52" ht="14" hidden="1" x14ac:dyDescent="0.15">
      <c r="A222" s="670">
        <f t="shared" si="62"/>
        <v>221</v>
      </c>
      <c r="B222" s="241" t="s">
        <v>1133</v>
      </c>
      <c r="C222" s="241" t="s">
        <v>1134</v>
      </c>
      <c r="D222" s="241" t="s">
        <v>1135</v>
      </c>
      <c r="E222" s="241" t="s">
        <v>1136</v>
      </c>
      <c r="F222" s="241" t="s">
        <v>591</v>
      </c>
      <c r="G222" s="241" t="s">
        <v>150</v>
      </c>
      <c r="H222" s="241" t="s">
        <v>1137</v>
      </c>
      <c r="I222" s="241" t="s">
        <v>170</v>
      </c>
      <c r="J222" s="241" t="s">
        <v>1138</v>
      </c>
      <c r="K222" s="241" t="s">
        <v>1139</v>
      </c>
      <c r="L222" s="241" t="s">
        <v>1149</v>
      </c>
      <c r="M222" s="241" t="s">
        <v>1150</v>
      </c>
      <c r="N222" s="132" t="s">
        <v>1226</v>
      </c>
      <c r="O222" s="243" t="s">
        <v>1226</v>
      </c>
      <c r="P222" s="241"/>
      <c r="Q222" s="241"/>
      <c r="R222" s="241" t="s">
        <v>1141</v>
      </c>
      <c r="S222" s="371" t="s">
        <v>16</v>
      </c>
      <c r="T222" s="241" t="s">
        <v>1146</v>
      </c>
      <c r="U222" s="241" t="s">
        <v>1151</v>
      </c>
      <c r="V222" s="241" t="s">
        <v>1152</v>
      </c>
      <c r="W222" s="155" t="s">
        <v>20</v>
      </c>
      <c r="Y222" s="365">
        <v>0.5</v>
      </c>
      <c r="AB222" s="804" t="s">
        <v>1199</v>
      </c>
      <c r="AC222" s="805"/>
      <c r="AD222" s="806"/>
      <c r="AE222" s="698">
        <v>0.6</v>
      </c>
      <c r="AF222" s="699"/>
      <c r="AG222" s="700"/>
      <c r="AH222" s="807"/>
      <c r="AI222" s="699"/>
      <c r="AJ222" s="700"/>
      <c r="AK222" s="807"/>
      <c r="AL222" s="699"/>
      <c r="AM222" s="700"/>
      <c r="AN222" s="376"/>
      <c r="AO222" s="250" t="s">
        <v>1207</v>
      </c>
      <c r="AP222" s="365">
        <f t="shared" si="67"/>
        <v>1.2</v>
      </c>
      <c r="AS222" s="558" t="str">
        <f t="shared" si="59"/>
        <v>POSITIVA</v>
      </c>
      <c r="AT222" s="250" t="s">
        <v>1207</v>
      </c>
      <c r="AU222" s="138" t="str">
        <f t="shared" si="68"/>
        <v>SOBRESALIENTE</v>
      </c>
      <c r="AV222" s="268" t="s">
        <v>141</v>
      </c>
      <c r="AW222" s="268" t="s">
        <v>141</v>
      </c>
      <c r="AX222" s="250" t="s">
        <v>1223</v>
      </c>
      <c r="AY222" s="250"/>
      <c r="AZ222" s="250"/>
    </row>
    <row r="223" spans="1:52" ht="14" hidden="1" x14ac:dyDescent="0.15">
      <c r="A223" s="670">
        <f t="shared" si="62"/>
        <v>222</v>
      </c>
      <c r="B223" s="241" t="s">
        <v>1133</v>
      </c>
      <c r="C223" s="241" t="s">
        <v>1134</v>
      </c>
      <c r="D223" s="241" t="s">
        <v>1135</v>
      </c>
      <c r="E223" s="241" t="s">
        <v>1136</v>
      </c>
      <c r="F223" s="241" t="s">
        <v>591</v>
      </c>
      <c r="G223" s="241" t="s">
        <v>150</v>
      </c>
      <c r="H223" s="241" t="s">
        <v>1137</v>
      </c>
      <c r="I223" s="241" t="s">
        <v>170</v>
      </c>
      <c r="J223" s="241" t="s">
        <v>1138</v>
      </c>
      <c r="K223" s="241" t="s">
        <v>1139</v>
      </c>
      <c r="L223" s="241" t="s">
        <v>1153</v>
      </c>
      <c r="M223" s="241" t="s">
        <v>1154</v>
      </c>
      <c r="N223" s="132" t="s">
        <v>1226</v>
      </c>
      <c r="O223" s="243" t="s">
        <v>1226</v>
      </c>
      <c r="P223" s="241"/>
      <c r="Q223" s="241"/>
      <c r="R223" s="241" t="s">
        <v>1141</v>
      </c>
      <c r="S223" s="371" t="s">
        <v>16</v>
      </c>
      <c r="T223" s="241" t="s">
        <v>1146</v>
      </c>
      <c r="U223" s="241" t="s">
        <v>1155</v>
      </c>
      <c r="V223" s="241" t="s">
        <v>1156</v>
      </c>
      <c r="W223" s="155" t="s">
        <v>20</v>
      </c>
      <c r="Y223" s="365">
        <v>1</v>
      </c>
      <c r="AB223" s="804" t="s">
        <v>1199</v>
      </c>
      <c r="AC223" s="805"/>
      <c r="AD223" s="806"/>
      <c r="AE223" s="698">
        <v>0.95</v>
      </c>
      <c r="AF223" s="699"/>
      <c r="AG223" s="700"/>
      <c r="AH223" s="807"/>
      <c r="AI223" s="699"/>
      <c r="AJ223" s="700"/>
      <c r="AK223" s="807"/>
      <c r="AL223" s="699"/>
      <c r="AM223" s="700"/>
      <c r="AN223" s="376"/>
      <c r="AO223" s="250" t="s">
        <v>1207</v>
      </c>
      <c r="AP223" s="365">
        <f t="shared" si="67"/>
        <v>0.95</v>
      </c>
      <c r="AS223" s="558" t="str">
        <f t="shared" si="59"/>
        <v/>
      </c>
      <c r="AT223" s="250" t="s">
        <v>1207</v>
      </c>
      <c r="AU223" s="138" t="str">
        <f t="shared" si="68"/>
        <v>SOBRESALIENTE</v>
      </c>
      <c r="AV223" s="268" t="s">
        <v>141</v>
      </c>
      <c r="AW223" s="268" t="s">
        <v>141</v>
      </c>
      <c r="AX223" s="250" t="s">
        <v>1223</v>
      </c>
      <c r="AY223" s="250"/>
      <c r="AZ223" s="250"/>
    </row>
    <row r="224" spans="1:52" ht="14" hidden="1" x14ac:dyDescent="0.15">
      <c r="A224" s="670">
        <f t="shared" si="62"/>
        <v>223</v>
      </c>
      <c r="B224" s="241" t="s">
        <v>1133</v>
      </c>
      <c r="C224" s="241" t="s">
        <v>1134</v>
      </c>
      <c r="D224" s="241" t="s">
        <v>1135</v>
      </c>
      <c r="E224" s="241" t="s">
        <v>1136</v>
      </c>
      <c r="F224" s="241" t="s">
        <v>591</v>
      </c>
      <c r="G224" s="241" t="s">
        <v>150</v>
      </c>
      <c r="H224" s="241" t="s">
        <v>1137</v>
      </c>
      <c r="I224" s="241" t="s">
        <v>170</v>
      </c>
      <c r="J224" s="241" t="s">
        <v>1138</v>
      </c>
      <c r="K224" s="241" t="s">
        <v>1139</v>
      </c>
      <c r="L224" s="241" t="s">
        <v>1157</v>
      </c>
      <c r="M224" s="241" t="s">
        <v>1158</v>
      </c>
      <c r="N224" s="132" t="s">
        <v>1226</v>
      </c>
      <c r="O224" s="243" t="s">
        <v>1226</v>
      </c>
      <c r="P224" s="241"/>
      <c r="Q224" s="241"/>
      <c r="R224" s="241" t="s">
        <v>1141</v>
      </c>
      <c r="S224" s="371" t="s">
        <v>16</v>
      </c>
      <c r="T224" s="241" t="s">
        <v>1146</v>
      </c>
      <c r="U224" s="241" t="s">
        <v>1159</v>
      </c>
      <c r="V224" s="241" t="s">
        <v>1152</v>
      </c>
      <c r="W224" s="155" t="s">
        <v>20</v>
      </c>
      <c r="Y224" s="365">
        <v>0.5</v>
      </c>
      <c r="AB224" s="804" t="s">
        <v>1199</v>
      </c>
      <c r="AC224" s="805"/>
      <c r="AD224" s="806"/>
      <c r="AE224" s="698">
        <v>0.96</v>
      </c>
      <c r="AF224" s="699"/>
      <c r="AG224" s="700"/>
      <c r="AH224" s="807"/>
      <c r="AI224" s="699"/>
      <c r="AJ224" s="700"/>
      <c r="AK224" s="807"/>
      <c r="AL224" s="699"/>
      <c r="AM224" s="700"/>
      <c r="AN224" s="376"/>
      <c r="AO224" s="250" t="s">
        <v>1207</v>
      </c>
      <c r="AP224" s="365">
        <f t="shared" si="67"/>
        <v>1.92</v>
      </c>
      <c r="AS224" s="558" t="str">
        <f t="shared" si="59"/>
        <v>POSITIVA</v>
      </c>
      <c r="AT224" s="250" t="s">
        <v>1207</v>
      </c>
      <c r="AU224" s="138" t="str">
        <f t="shared" si="68"/>
        <v>SOBRESALIENTE</v>
      </c>
      <c r="AV224" s="268" t="s">
        <v>141</v>
      </c>
      <c r="AW224" s="268" t="s">
        <v>141</v>
      </c>
      <c r="AX224" s="250" t="s">
        <v>1223</v>
      </c>
      <c r="AY224" s="250"/>
      <c r="AZ224" s="250"/>
    </row>
    <row r="225" spans="1:52" ht="14" hidden="1" x14ac:dyDescent="0.15">
      <c r="A225" s="670">
        <f t="shared" si="62"/>
        <v>224</v>
      </c>
      <c r="B225" s="241" t="s">
        <v>1133</v>
      </c>
      <c r="C225" s="241" t="s">
        <v>1134</v>
      </c>
      <c r="D225" s="241" t="s">
        <v>1135</v>
      </c>
      <c r="E225" s="241" t="s">
        <v>1136</v>
      </c>
      <c r="F225" s="241" t="s">
        <v>591</v>
      </c>
      <c r="G225" s="241" t="s">
        <v>150</v>
      </c>
      <c r="H225" s="241" t="s">
        <v>1137</v>
      </c>
      <c r="I225" s="241" t="s">
        <v>170</v>
      </c>
      <c r="J225" s="241" t="s">
        <v>1138</v>
      </c>
      <c r="K225" s="241" t="s">
        <v>1139</v>
      </c>
      <c r="L225" s="371" t="s">
        <v>1160</v>
      </c>
      <c r="M225" s="241" t="s">
        <v>1161</v>
      </c>
      <c r="N225" s="132" t="s">
        <v>1226</v>
      </c>
      <c r="O225" s="243" t="s">
        <v>1226</v>
      </c>
      <c r="P225" s="241"/>
      <c r="Q225" s="241"/>
      <c r="R225" s="241" t="s">
        <v>1141</v>
      </c>
      <c r="S225" s="371" t="s">
        <v>16</v>
      </c>
      <c r="T225" s="241" t="s">
        <v>1146</v>
      </c>
      <c r="U225" s="241" t="s">
        <v>1162</v>
      </c>
      <c r="V225" s="241" t="s">
        <v>1163</v>
      </c>
      <c r="W225" s="155" t="s">
        <v>20</v>
      </c>
      <c r="Y225" s="365">
        <v>1</v>
      </c>
      <c r="AB225" s="804" t="s">
        <v>1199</v>
      </c>
      <c r="AC225" s="805"/>
      <c r="AD225" s="806"/>
      <c r="AE225" s="698">
        <v>0.42</v>
      </c>
      <c r="AF225" s="699"/>
      <c r="AG225" s="700"/>
      <c r="AH225" s="807"/>
      <c r="AI225" s="699"/>
      <c r="AJ225" s="700"/>
      <c r="AK225" s="807"/>
      <c r="AL225" s="699"/>
      <c r="AM225" s="700"/>
      <c r="AN225" s="376"/>
      <c r="AO225" s="250" t="s">
        <v>1207</v>
      </c>
      <c r="AP225" s="450">
        <f t="shared" si="67"/>
        <v>0.42</v>
      </c>
      <c r="AS225" s="558" t="str">
        <f t="shared" si="59"/>
        <v/>
      </c>
      <c r="AT225" s="250" t="s">
        <v>1207</v>
      </c>
      <c r="AU225" s="138" t="str">
        <f t="shared" si="68"/>
        <v>BAJO</v>
      </c>
      <c r="AV225" s="268" t="s">
        <v>141</v>
      </c>
      <c r="AW225" s="268" t="s">
        <v>141</v>
      </c>
      <c r="AX225" s="250" t="s">
        <v>1223</v>
      </c>
      <c r="AY225" s="250"/>
      <c r="AZ225" s="250"/>
    </row>
    <row r="226" spans="1:52" ht="14" hidden="1" x14ac:dyDescent="0.15">
      <c r="A226" s="670">
        <f t="shared" si="62"/>
        <v>225</v>
      </c>
      <c r="B226" s="241" t="s">
        <v>1133</v>
      </c>
      <c r="C226" s="241" t="s">
        <v>1134</v>
      </c>
      <c r="D226" s="241" t="s">
        <v>1135</v>
      </c>
      <c r="E226" s="241" t="s">
        <v>1136</v>
      </c>
      <c r="F226" s="241" t="s">
        <v>591</v>
      </c>
      <c r="G226" s="241" t="s">
        <v>150</v>
      </c>
      <c r="H226" s="241" t="s">
        <v>1137</v>
      </c>
      <c r="I226" s="241" t="s">
        <v>170</v>
      </c>
      <c r="J226" s="241" t="s">
        <v>1138</v>
      </c>
      <c r="K226" s="241" t="s">
        <v>1139</v>
      </c>
      <c r="L226" s="241" t="s">
        <v>1164</v>
      </c>
      <c r="M226" s="241" t="s">
        <v>1165</v>
      </c>
      <c r="N226" s="132" t="s">
        <v>1226</v>
      </c>
      <c r="O226" s="243" t="s">
        <v>1226</v>
      </c>
      <c r="P226" s="241"/>
      <c r="Q226" s="241"/>
      <c r="R226" s="371" t="s">
        <v>1141</v>
      </c>
      <c r="S226" s="355" t="s">
        <v>16</v>
      </c>
      <c r="T226" s="241" t="s">
        <v>1146</v>
      </c>
      <c r="U226" s="371" t="s">
        <v>1166</v>
      </c>
      <c r="W226" s="155" t="s">
        <v>20</v>
      </c>
      <c r="Y226" s="365">
        <v>0.5</v>
      </c>
      <c r="AB226" s="804" t="s">
        <v>1199</v>
      </c>
      <c r="AC226" s="805"/>
      <c r="AD226" s="806"/>
      <c r="AE226" s="698">
        <v>0.48</v>
      </c>
      <c r="AF226" s="699"/>
      <c r="AG226" s="700"/>
      <c r="AH226" s="807"/>
      <c r="AI226" s="699"/>
      <c r="AJ226" s="700"/>
      <c r="AK226" s="807"/>
      <c r="AL226" s="699"/>
      <c r="AM226" s="700"/>
      <c r="AN226" s="376"/>
      <c r="AO226" s="250" t="s">
        <v>1207</v>
      </c>
      <c r="AP226" s="372">
        <f t="shared" si="67"/>
        <v>0.96</v>
      </c>
      <c r="AQ226" s="250"/>
      <c r="AS226" s="558" t="str">
        <f t="shared" si="59"/>
        <v/>
      </c>
      <c r="AT226" s="250" t="s">
        <v>1207</v>
      </c>
      <c r="AU226" s="138" t="str">
        <f t="shared" si="68"/>
        <v>SOBRESALIENTE</v>
      </c>
      <c r="AV226" s="367"/>
      <c r="AW226" s="367"/>
      <c r="AX226" s="250" t="s">
        <v>1223</v>
      </c>
      <c r="AY226" s="250"/>
      <c r="AZ226" s="250"/>
    </row>
    <row r="227" spans="1:52" ht="14" hidden="1" x14ac:dyDescent="0.15">
      <c r="A227" s="670">
        <f t="shared" si="62"/>
        <v>226</v>
      </c>
      <c r="B227" s="241" t="s">
        <v>1133</v>
      </c>
      <c r="C227" s="241" t="s">
        <v>1326</v>
      </c>
      <c r="D227" s="241" t="s">
        <v>1135</v>
      </c>
      <c r="E227" s="241" t="s">
        <v>1136</v>
      </c>
      <c r="F227" s="241" t="s">
        <v>591</v>
      </c>
      <c r="G227" s="241" t="s">
        <v>150</v>
      </c>
      <c r="H227" s="241" t="s">
        <v>1137</v>
      </c>
      <c r="I227" s="241" t="s">
        <v>170</v>
      </c>
      <c r="J227" s="241" t="s">
        <v>1138</v>
      </c>
      <c r="K227" s="241" t="s">
        <v>1139</v>
      </c>
      <c r="L227" s="241" t="s">
        <v>1327</v>
      </c>
      <c r="M227" s="241" t="s">
        <v>1328</v>
      </c>
      <c r="N227" s="132" t="s">
        <v>141</v>
      </c>
      <c r="O227" s="243" t="s">
        <v>1227</v>
      </c>
      <c r="P227" s="241"/>
      <c r="Q227" s="241"/>
      <c r="R227" s="371" t="s">
        <v>1141</v>
      </c>
      <c r="S227" s="371" t="s">
        <v>41</v>
      </c>
      <c r="T227" s="155" t="s">
        <v>17</v>
      </c>
      <c r="U227" s="355" t="s">
        <v>1330</v>
      </c>
      <c r="W227" s="355" t="s">
        <v>20</v>
      </c>
      <c r="Y227" s="242"/>
      <c r="AB227" s="804"/>
      <c r="AC227" s="805"/>
      <c r="AD227" s="806"/>
      <c r="AE227" s="698"/>
      <c r="AF227" s="699"/>
      <c r="AG227" s="700"/>
      <c r="AH227" s="807"/>
      <c r="AI227" s="699"/>
      <c r="AJ227" s="700"/>
      <c r="AK227" s="807"/>
      <c r="AL227" s="699"/>
      <c r="AM227" s="700"/>
      <c r="AN227" s="376"/>
      <c r="AO227" s="367"/>
      <c r="AP227" s="250"/>
      <c r="AQ227" s="250"/>
      <c r="AS227" s="558" t="str">
        <f t="shared" si="59"/>
        <v/>
      </c>
      <c r="AT227" s="250"/>
      <c r="AU227" s="250" t="s">
        <v>1207</v>
      </c>
      <c r="AV227" s="367"/>
      <c r="AW227" s="367"/>
      <c r="AX227" s="250" t="s">
        <v>1223</v>
      </c>
      <c r="AY227" s="355" t="s">
        <v>1329</v>
      </c>
      <c r="AZ227" s="355"/>
    </row>
    <row r="228" spans="1:52" ht="14" hidden="1" x14ac:dyDescent="0.15">
      <c r="A228" s="670">
        <f t="shared" si="62"/>
        <v>227</v>
      </c>
      <c r="B228" s="241" t="s">
        <v>1133</v>
      </c>
      <c r="C228" s="241" t="s">
        <v>1326</v>
      </c>
      <c r="D228" s="241" t="s">
        <v>1135</v>
      </c>
      <c r="E228" s="241" t="s">
        <v>1136</v>
      </c>
      <c r="F228" s="241" t="s">
        <v>591</v>
      </c>
      <c r="G228" s="241" t="s">
        <v>150</v>
      </c>
      <c r="H228" s="241" t="s">
        <v>1137</v>
      </c>
      <c r="I228" s="241" t="s">
        <v>170</v>
      </c>
      <c r="J228" s="241" t="s">
        <v>1138</v>
      </c>
      <c r="K228" s="241" t="s">
        <v>1139</v>
      </c>
      <c r="L228" s="241" t="s">
        <v>1331</v>
      </c>
      <c r="M228" s="241" t="s">
        <v>1332</v>
      </c>
      <c r="N228" s="132" t="s">
        <v>141</v>
      </c>
      <c r="O228" s="243" t="s">
        <v>1227</v>
      </c>
      <c r="P228" s="241"/>
      <c r="Q228" s="241"/>
      <c r="R228" s="371" t="s">
        <v>1141</v>
      </c>
      <c r="S228" s="371" t="s">
        <v>41</v>
      </c>
      <c r="T228" s="155" t="s">
        <v>17</v>
      </c>
      <c r="U228" s="355" t="s">
        <v>1333</v>
      </c>
      <c r="W228" s="355" t="s">
        <v>20</v>
      </c>
      <c r="Y228" s="242"/>
      <c r="AB228" s="804"/>
      <c r="AC228" s="805"/>
      <c r="AD228" s="806"/>
      <c r="AE228" s="698"/>
      <c r="AF228" s="699"/>
      <c r="AG228" s="700"/>
      <c r="AH228" s="807"/>
      <c r="AI228" s="699"/>
      <c r="AJ228" s="700"/>
      <c r="AK228" s="807"/>
      <c r="AL228" s="699"/>
      <c r="AM228" s="700"/>
      <c r="AN228" s="376"/>
      <c r="AO228" s="367"/>
      <c r="AP228" s="250"/>
      <c r="AQ228" s="250"/>
      <c r="AS228" s="558" t="str">
        <f t="shared" si="59"/>
        <v/>
      </c>
      <c r="AT228" s="250"/>
      <c r="AU228" s="250" t="s">
        <v>1207</v>
      </c>
      <c r="AV228" s="367"/>
      <c r="AW228" s="367"/>
      <c r="AX228" s="250" t="s">
        <v>1223</v>
      </c>
      <c r="AY228" s="355" t="s">
        <v>1329</v>
      </c>
      <c r="AZ228" s="355"/>
    </row>
    <row r="229" spans="1:52" ht="14" hidden="1" x14ac:dyDescent="0.15">
      <c r="A229" s="670">
        <f t="shared" si="62"/>
        <v>228</v>
      </c>
      <c r="B229" s="241" t="s">
        <v>1133</v>
      </c>
      <c r="C229" s="241" t="s">
        <v>1326</v>
      </c>
      <c r="D229" s="241" t="s">
        <v>1135</v>
      </c>
      <c r="E229" s="241" t="s">
        <v>1136</v>
      </c>
      <c r="F229" s="241" t="s">
        <v>591</v>
      </c>
      <c r="G229" s="241" t="s">
        <v>150</v>
      </c>
      <c r="H229" s="241" t="s">
        <v>1137</v>
      </c>
      <c r="I229" s="241" t="s">
        <v>170</v>
      </c>
      <c r="J229" s="241" t="s">
        <v>1138</v>
      </c>
      <c r="K229" s="241" t="s">
        <v>1139</v>
      </c>
      <c r="L229" s="241" t="s">
        <v>1334</v>
      </c>
      <c r="M229" s="241" t="s">
        <v>1335</v>
      </c>
      <c r="N229" s="132" t="s">
        <v>141</v>
      </c>
      <c r="O229" s="243" t="s">
        <v>1227</v>
      </c>
      <c r="P229" s="241"/>
      <c r="Q229" s="241"/>
      <c r="R229" s="241" t="s">
        <v>1141</v>
      </c>
      <c r="S229" s="371" t="s">
        <v>41</v>
      </c>
      <c r="T229" s="371" t="s">
        <v>17</v>
      </c>
      <c r="U229" s="371" t="s">
        <v>1336</v>
      </c>
      <c r="V229" s="241" t="s">
        <v>1167</v>
      </c>
      <c r="W229" s="155" t="s">
        <v>20</v>
      </c>
      <c r="AB229" s="804"/>
      <c r="AC229" s="805"/>
      <c r="AD229" s="806"/>
      <c r="AE229" s="698"/>
      <c r="AF229" s="699"/>
      <c r="AG229" s="700"/>
      <c r="AH229" s="807"/>
      <c r="AI229" s="699"/>
      <c r="AJ229" s="700"/>
      <c r="AK229" s="807"/>
      <c r="AL229" s="699"/>
      <c r="AM229" s="700"/>
      <c r="AN229" s="376"/>
      <c r="AO229" s="250"/>
      <c r="AS229" s="558" t="str">
        <f t="shared" si="59"/>
        <v/>
      </c>
      <c r="AT229" s="250"/>
      <c r="AU229" s="250" t="s">
        <v>1207</v>
      </c>
      <c r="AV229" s="268" t="s">
        <v>141</v>
      </c>
      <c r="AW229" s="268" t="s">
        <v>141</v>
      </c>
      <c r="AX229" s="250" t="s">
        <v>1223</v>
      </c>
      <c r="AY229" s="355" t="s">
        <v>1329</v>
      </c>
      <c r="AZ229" s="355"/>
    </row>
    <row r="230" spans="1:52" ht="14" hidden="1" x14ac:dyDescent="0.15">
      <c r="A230" s="670">
        <f t="shared" si="62"/>
        <v>229</v>
      </c>
      <c r="B230" s="241" t="s">
        <v>1133</v>
      </c>
      <c r="C230" s="241"/>
      <c r="D230" s="241"/>
      <c r="E230" s="241"/>
      <c r="F230" s="241" t="s">
        <v>1168</v>
      </c>
      <c r="G230" s="243" t="s">
        <v>150</v>
      </c>
      <c r="H230" s="241" t="s">
        <v>1465</v>
      </c>
      <c r="I230" s="241" t="s">
        <v>184</v>
      </c>
      <c r="J230" s="241" t="s">
        <v>1169</v>
      </c>
      <c r="K230" s="241" t="s">
        <v>1170</v>
      </c>
      <c r="L230" s="371" t="s">
        <v>1171</v>
      </c>
      <c r="M230" s="241" t="s">
        <v>1172</v>
      </c>
      <c r="N230" s="132" t="s">
        <v>1226</v>
      </c>
      <c r="O230" s="243" t="s">
        <v>1227</v>
      </c>
      <c r="P230" s="241"/>
      <c r="Q230" s="241"/>
      <c r="R230" s="241" t="s">
        <v>1173</v>
      </c>
      <c r="S230" s="241" t="s">
        <v>1174</v>
      </c>
      <c r="T230" s="241" t="s">
        <v>17</v>
      </c>
      <c r="U230" s="241" t="s">
        <v>1175</v>
      </c>
      <c r="V230" s="241" t="s">
        <v>1176</v>
      </c>
      <c r="W230" s="241" t="s">
        <v>46</v>
      </c>
      <c r="AB230" s="242" t="s">
        <v>1199</v>
      </c>
      <c r="AO230" s="250" t="s">
        <v>1207</v>
      </c>
      <c r="AS230" s="558" t="str">
        <f t="shared" si="59"/>
        <v/>
      </c>
      <c r="AT230" s="250" t="s">
        <v>1207</v>
      </c>
      <c r="AU230" s="268" t="s">
        <v>141</v>
      </c>
      <c r="AV230" s="268" t="s">
        <v>141</v>
      </c>
      <c r="AW230" s="268" t="s">
        <v>141</v>
      </c>
      <c r="AX230" s="250" t="s">
        <v>1224</v>
      </c>
      <c r="AY230" s="250"/>
      <c r="AZ230" s="250"/>
    </row>
    <row r="231" spans="1:52" ht="14" hidden="1" x14ac:dyDescent="0.15">
      <c r="A231" s="670">
        <f t="shared" si="62"/>
        <v>230</v>
      </c>
      <c r="B231" s="241" t="s">
        <v>1133</v>
      </c>
      <c r="C231" s="241"/>
      <c r="D231" s="241"/>
      <c r="E231" s="241"/>
      <c r="F231" s="241" t="s">
        <v>1177</v>
      </c>
      <c r="G231" s="243" t="s">
        <v>150</v>
      </c>
      <c r="H231" s="241" t="s">
        <v>1465</v>
      </c>
      <c r="I231" s="241" t="s">
        <v>184</v>
      </c>
      <c r="J231" s="241" t="s">
        <v>1178</v>
      </c>
      <c r="K231" s="241" t="s">
        <v>1179</v>
      </c>
      <c r="L231" s="241" t="s">
        <v>1180</v>
      </c>
      <c r="M231" s="241" t="s">
        <v>1181</v>
      </c>
      <c r="N231" s="132" t="s">
        <v>1226</v>
      </c>
      <c r="O231" s="7" t="s">
        <v>1226</v>
      </c>
      <c r="P231" s="241"/>
      <c r="Q231" s="241"/>
      <c r="R231" s="241" t="s">
        <v>1173</v>
      </c>
      <c r="S231" s="241" t="s">
        <v>1174</v>
      </c>
      <c r="T231" s="241" t="s">
        <v>17</v>
      </c>
      <c r="U231" s="241" t="s">
        <v>1182</v>
      </c>
      <c r="V231" s="241" t="s">
        <v>1183</v>
      </c>
      <c r="W231" s="338" t="s">
        <v>270</v>
      </c>
      <c r="AB231" s="242"/>
      <c r="AO231" s="250" t="s">
        <v>1207</v>
      </c>
      <c r="AS231" s="558" t="str">
        <f t="shared" si="59"/>
        <v/>
      </c>
      <c r="AT231" s="250" t="s">
        <v>1207</v>
      </c>
      <c r="AU231" s="268" t="s">
        <v>141</v>
      </c>
      <c r="AV231" s="268" t="s">
        <v>141</v>
      </c>
      <c r="AW231" s="268" t="s">
        <v>141</v>
      </c>
      <c r="AX231" s="250" t="s">
        <v>1224</v>
      </c>
      <c r="AY231" s="250"/>
      <c r="AZ231" s="250"/>
    </row>
    <row r="232" spans="1:52" ht="14" hidden="1" x14ac:dyDescent="0.15">
      <c r="A232" s="670">
        <f t="shared" si="62"/>
        <v>231</v>
      </c>
      <c r="B232" s="241" t="s">
        <v>1133</v>
      </c>
      <c r="C232" s="241"/>
      <c r="D232" s="241"/>
      <c r="E232" s="241"/>
      <c r="F232" s="241" t="s">
        <v>1177</v>
      </c>
      <c r="G232" s="243" t="s">
        <v>150</v>
      </c>
      <c r="H232" s="241" t="s">
        <v>1465</v>
      </c>
      <c r="I232" s="241" t="s">
        <v>184</v>
      </c>
      <c r="J232" s="241" t="s">
        <v>1184</v>
      </c>
      <c r="K232" s="241" t="s">
        <v>1185</v>
      </c>
      <c r="L232" s="241" t="s">
        <v>1186</v>
      </c>
      <c r="M232" s="241" t="s">
        <v>1187</v>
      </c>
      <c r="N232" s="132" t="s">
        <v>1226</v>
      </c>
      <c r="O232" s="7" t="s">
        <v>1226</v>
      </c>
      <c r="P232" s="241"/>
      <c r="Q232" s="241"/>
      <c r="R232" s="241" t="s">
        <v>1173</v>
      </c>
      <c r="S232" s="241" t="s">
        <v>1188</v>
      </c>
      <c r="T232" s="241" t="s">
        <v>17</v>
      </c>
      <c r="U232" s="241" t="s">
        <v>1189</v>
      </c>
      <c r="V232" s="241" t="s">
        <v>1190</v>
      </c>
      <c r="W232" s="338" t="s">
        <v>270</v>
      </c>
      <c r="AB232" s="242"/>
      <c r="AO232" s="250" t="s">
        <v>1207</v>
      </c>
      <c r="AS232" s="558" t="str">
        <f t="shared" si="59"/>
        <v/>
      </c>
      <c r="AT232" s="250" t="s">
        <v>1207</v>
      </c>
      <c r="AU232" s="268" t="s">
        <v>141</v>
      </c>
      <c r="AV232" s="268" t="s">
        <v>141</v>
      </c>
      <c r="AW232" s="268" t="s">
        <v>141</v>
      </c>
      <c r="AX232" s="250" t="s">
        <v>1224</v>
      </c>
      <c r="AY232" s="250"/>
      <c r="AZ232" s="250"/>
    </row>
    <row r="233" spans="1:52" ht="14" hidden="1" x14ac:dyDescent="0.15">
      <c r="A233" s="670">
        <f t="shared" si="62"/>
        <v>232</v>
      </c>
      <c r="B233" s="241" t="s">
        <v>1133</v>
      </c>
      <c r="C233" s="241"/>
      <c r="D233" s="241"/>
      <c r="E233" s="241"/>
      <c r="F233" s="241" t="s">
        <v>1177</v>
      </c>
      <c r="G233" s="243" t="s">
        <v>150</v>
      </c>
      <c r="H233" s="241" t="s">
        <v>1465</v>
      </c>
      <c r="I233" s="241" t="s">
        <v>184</v>
      </c>
      <c r="J233" s="241" t="s">
        <v>1184</v>
      </c>
      <c r="K233" s="241" t="s">
        <v>1185</v>
      </c>
      <c r="L233" s="241" t="s">
        <v>1191</v>
      </c>
      <c r="M233" s="241" t="s">
        <v>1192</v>
      </c>
      <c r="N233" s="132" t="s">
        <v>1226</v>
      </c>
      <c r="O233" s="7" t="s">
        <v>1226</v>
      </c>
      <c r="P233" s="241"/>
      <c r="Q233" s="241"/>
      <c r="R233" s="241" t="s">
        <v>1173</v>
      </c>
      <c r="S233" s="241" t="s">
        <v>1188</v>
      </c>
      <c r="T233" s="241" t="s">
        <v>17</v>
      </c>
      <c r="U233" s="241" t="s">
        <v>1193</v>
      </c>
      <c r="V233" s="241" t="s">
        <v>1194</v>
      </c>
      <c r="W233" s="338" t="s">
        <v>270</v>
      </c>
      <c r="AB233" s="242"/>
      <c r="AO233" s="250" t="s">
        <v>1207</v>
      </c>
      <c r="AS233" s="558" t="str">
        <f t="shared" si="59"/>
        <v/>
      </c>
      <c r="AT233" s="250" t="s">
        <v>1207</v>
      </c>
      <c r="AU233" s="268" t="s">
        <v>141</v>
      </c>
      <c r="AV233" s="268" t="s">
        <v>141</v>
      </c>
      <c r="AW233" s="268" t="s">
        <v>141</v>
      </c>
      <c r="AX233" s="250" t="s">
        <v>1224</v>
      </c>
      <c r="AY233" s="250"/>
      <c r="AZ233" s="250"/>
    </row>
    <row r="234" spans="1:52" ht="16.5" customHeight="1" x14ac:dyDescent="0.15">
      <c r="L234" s="254"/>
      <c r="R234" s="222"/>
      <c r="AE234" s="654"/>
      <c r="AF234" s="654"/>
      <c r="AG234" s="654"/>
    </row>
    <row r="235" spans="1:52" ht="16.5" customHeight="1" x14ac:dyDescent="0.15">
      <c r="L235" s="254"/>
      <c r="M235" s="355"/>
      <c r="AO235" s="217" t="s">
        <v>1424</v>
      </c>
    </row>
    <row r="236" spans="1:52" ht="16.5" customHeight="1" x14ac:dyDescent="0.15">
      <c r="L236" s="254"/>
      <c r="M236" s="132"/>
    </row>
    <row r="237" spans="1:52" ht="16.5" customHeight="1" x14ac:dyDescent="0.15">
      <c r="L237" s="254"/>
      <c r="M237" s="243"/>
      <c r="AC237" s="422"/>
    </row>
    <row r="238" spans="1:52" ht="16.5" customHeight="1" x14ac:dyDescent="0.15">
      <c r="AC238" s="422"/>
    </row>
    <row r="239" spans="1:52" ht="16.5" customHeight="1" x14ac:dyDescent="0.15">
      <c r="AC239" s="644"/>
      <c r="AD239" s="422"/>
    </row>
    <row r="240" spans="1:52" ht="16.5" customHeight="1" x14ac:dyDescent="0.15">
      <c r="AC240" s="644"/>
      <c r="AD240" s="422"/>
    </row>
    <row r="241" spans="29:30" ht="16.5" customHeight="1" x14ac:dyDescent="0.15">
      <c r="AC241" s="639"/>
      <c r="AD241" s="422"/>
    </row>
  </sheetData>
  <autoFilter ref="A1:BA233" xr:uid="{00000000-0009-0000-0000-000002000000}">
    <filterColumn colId="8">
      <filters>
        <filter val="Información Estratégica"/>
        <filter val="Servicios Públicos"/>
      </filters>
    </filterColumn>
  </autoFilter>
  <mergeCells count="494">
    <mergeCell ref="AB165:AC165"/>
    <mergeCell ref="AF164:AG164"/>
    <mergeCell ref="AF165:AG165"/>
    <mergeCell ref="AD164:AE164"/>
    <mergeCell ref="AD165:AE165"/>
    <mergeCell ref="AH164:AI164"/>
    <mergeCell ref="AH160:AJ160"/>
    <mergeCell ref="AK160:AM160"/>
    <mergeCell ref="AB162:AD162"/>
    <mergeCell ref="AE162:AG162"/>
    <mergeCell ref="AH162:AJ162"/>
    <mergeCell ref="AK76:AM76"/>
    <mergeCell ref="AB164:AC164"/>
    <mergeCell ref="AK90:AM90"/>
    <mergeCell ref="AK67:AM67"/>
    <mergeCell ref="AE63:AG63"/>
    <mergeCell ref="AH63:AJ63"/>
    <mergeCell ref="AK63:AM63"/>
    <mergeCell ref="AB63:AD63"/>
    <mergeCell ref="AB78:AD78"/>
    <mergeCell ref="AE78:AG78"/>
    <mergeCell ref="AK185:AM185"/>
    <mergeCell ref="AB182:AG182"/>
    <mergeCell ref="AH182:AM182"/>
    <mergeCell ref="AH170:AJ170"/>
    <mergeCell ref="AK170:AM170"/>
    <mergeCell ref="AB178:AM178"/>
    <mergeCell ref="AB175:AD175"/>
    <mergeCell ref="AE175:AG175"/>
    <mergeCell ref="AB176:AD176"/>
    <mergeCell ref="AE176:AG176"/>
    <mergeCell ref="AB177:AD177"/>
    <mergeCell ref="AE177:AG177"/>
    <mergeCell ref="AB179:AG179"/>
    <mergeCell ref="AB181:AG181"/>
    <mergeCell ref="AH181:AM181"/>
    <mergeCell ref="AB180:AG180"/>
    <mergeCell ref="AE170:AG170"/>
    <mergeCell ref="AB170:AD170"/>
    <mergeCell ref="AH180:AM180"/>
    <mergeCell ref="AH219:AJ219"/>
    <mergeCell ref="AK219:AM219"/>
    <mergeCell ref="AB227:AD227"/>
    <mergeCell ref="AB228:AD228"/>
    <mergeCell ref="AE227:AG227"/>
    <mergeCell ref="AE228:AG228"/>
    <mergeCell ref="AH227:AJ227"/>
    <mergeCell ref="AK227:AM227"/>
    <mergeCell ref="AH228:AJ228"/>
    <mergeCell ref="AK228:AM228"/>
    <mergeCell ref="AB223:AD223"/>
    <mergeCell ref="AB224:AD224"/>
    <mergeCell ref="AB225:AD225"/>
    <mergeCell ref="AE221:AG221"/>
    <mergeCell ref="AE222:AG222"/>
    <mergeCell ref="AE223:AG223"/>
    <mergeCell ref="AE224:AG224"/>
    <mergeCell ref="AE225:AG225"/>
    <mergeCell ref="AH229:AJ229"/>
    <mergeCell ref="AK229:AM229"/>
    <mergeCell ref="AH220:AJ220"/>
    <mergeCell ref="AH221:AJ221"/>
    <mergeCell ref="AH222:AJ222"/>
    <mergeCell ref="AH223:AJ223"/>
    <mergeCell ref="AH224:AJ224"/>
    <mergeCell ref="AH225:AJ225"/>
    <mergeCell ref="AH226:AJ226"/>
    <mergeCell ref="AK220:AM220"/>
    <mergeCell ref="AK221:AM221"/>
    <mergeCell ref="AK222:AM222"/>
    <mergeCell ref="AK223:AM223"/>
    <mergeCell ref="AK224:AM224"/>
    <mergeCell ref="AK225:AM225"/>
    <mergeCell ref="AK226:AM226"/>
    <mergeCell ref="AB190:AD190"/>
    <mergeCell ref="AB191:AD191"/>
    <mergeCell ref="AB196:AD196"/>
    <mergeCell ref="AE190:AG190"/>
    <mergeCell ref="AE191:AG191"/>
    <mergeCell ref="AB229:AD229"/>
    <mergeCell ref="AE229:AG229"/>
    <mergeCell ref="AE226:AG226"/>
    <mergeCell ref="AB226:AD226"/>
    <mergeCell ref="AB220:AD220"/>
    <mergeCell ref="AE220:AG220"/>
    <mergeCell ref="AB221:AD221"/>
    <mergeCell ref="AB222:AD222"/>
    <mergeCell ref="AB219:AD219"/>
    <mergeCell ref="AE219:AG219"/>
    <mergeCell ref="AB218:AG218"/>
    <mergeCell ref="AB193:AD193"/>
    <mergeCell ref="AE193:AG193"/>
    <mergeCell ref="AB192:AD192"/>
    <mergeCell ref="AB217:AD217"/>
    <mergeCell ref="AB204:AG204"/>
    <mergeCell ref="AB214:AG214"/>
    <mergeCell ref="AB215:AG215"/>
    <mergeCell ref="AB216:AG216"/>
    <mergeCell ref="AH204:AM204"/>
    <mergeCell ref="AB212:AD212"/>
    <mergeCell ref="AE212:AG212"/>
    <mergeCell ref="AH212:AJ212"/>
    <mergeCell ref="AK212:AM212"/>
    <mergeCell ref="AB201:AD201"/>
    <mergeCell ref="AE201:AG201"/>
    <mergeCell ref="AH201:AJ201"/>
    <mergeCell ref="AK201:AM201"/>
    <mergeCell ref="AB202:AD202"/>
    <mergeCell ref="AE202:AG202"/>
    <mergeCell ref="AH202:AJ202"/>
    <mergeCell ref="AK202:AM202"/>
    <mergeCell ref="AB203:AD203"/>
    <mergeCell ref="AE203:AG203"/>
    <mergeCell ref="AH203:AJ203"/>
    <mergeCell ref="AK203:AM203"/>
    <mergeCell ref="AE217:AG217"/>
    <mergeCell ref="AH193:AJ193"/>
    <mergeCell ref="AK193:AM193"/>
    <mergeCell ref="AB213:AD213"/>
    <mergeCell ref="AE213:AG213"/>
    <mergeCell ref="AH213:AJ213"/>
    <mergeCell ref="AK213:AM213"/>
    <mergeCell ref="AB205:AG205"/>
    <mergeCell ref="AH205:AM205"/>
    <mergeCell ref="AB206:AG206"/>
    <mergeCell ref="AH206:AM206"/>
    <mergeCell ref="AE208:AG208"/>
    <mergeCell ref="AH208:AJ208"/>
    <mergeCell ref="AK208:AM208"/>
    <mergeCell ref="AB211:AD211"/>
    <mergeCell ref="AE211:AG211"/>
    <mergeCell ref="AH211:AJ211"/>
    <mergeCell ref="AK211:AM211"/>
    <mergeCell ref="AB200:AD200"/>
    <mergeCell ref="AE200:AG200"/>
    <mergeCell ref="AB208:AD208"/>
    <mergeCell ref="AB197:AD197"/>
    <mergeCell ref="AB198:AD198"/>
    <mergeCell ref="AB199:AD199"/>
    <mergeCell ref="AE196:AG196"/>
    <mergeCell ref="AH191:AJ191"/>
    <mergeCell ref="AK191:AM191"/>
    <mergeCell ref="AE192:AG192"/>
    <mergeCell ref="AH192:AJ192"/>
    <mergeCell ref="AK192:AM192"/>
    <mergeCell ref="AE197:AG197"/>
    <mergeCell ref="AE198:AG198"/>
    <mergeCell ref="AE199:AG199"/>
    <mergeCell ref="AH187:AJ187"/>
    <mergeCell ref="AK187:AM187"/>
    <mergeCell ref="AH188:AJ188"/>
    <mergeCell ref="AK188:AM188"/>
    <mergeCell ref="AH189:AJ189"/>
    <mergeCell ref="AK189:AM189"/>
    <mergeCell ref="AH190:AJ190"/>
    <mergeCell ref="AK190:AM190"/>
    <mergeCell ref="AJ164:AK164"/>
    <mergeCell ref="AL164:AM164"/>
    <mergeCell ref="AH165:AI165"/>
    <mergeCell ref="AJ165:AK165"/>
    <mergeCell ref="AL165:AM165"/>
    <mergeCell ref="AH175:AJ175"/>
    <mergeCell ref="AK175:AM175"/>
    <mergeCell ref="AH176:AJ176"/>
    <mergeCell ref="AK176:AM176"/>
    <mergeCell ref="AH177:AJ177"/>
    <mergeCell ref="AK177:AM177"/>
    <mergeCell ref="AH179:AM179"/>
    <mergeCell ref="AB183:AM183"/>
    <mergeCell ref="AB185:AD185"/>
    <mergeCell ref="AE185:AG185"/>
    <mergeCell ref="AH185:AJ185"/>
    <mergeCell ref="AK162:AM162"/>
    <mergeCell ref="AB163:AD163"/>
    <mergeCell ref="AH163:AJ163"/>
    <mergeCell ref="AK163:AM163"/>
    <mergeCell ref="AE163:AG163"/>
    <mergeCell ref="AB160:AD160"/>
    <mergeCell ref="AE160:AG160"/>
    <mergeCell ref="AH159:AJ159"/>
    <mergeCell ref="AK159:AM159"/>
    <mergeCell ref="AB158:AG158"/>
    <mergeCell ref="AB159:AG159"/>
    <mergeCell ref="AK153:AM153"/>
    <mergeCell ref="AB157:AD157"/>
    <mergeCell ref="AH154:AJ154"/>
    <mergeCell ref="AK154:AM154"/>
    <mergeCell ref="AB155:AD155"/>
    <mergeCell ref="AE155:AG155"/>
    <mergeCell ref="AH155:AJ155"/>
    <mergeCell ref="AK155:AM155"/>
    <mergeCell ref="AH156:AJ156"/>
    <mergeCell ref="AK156:AM156"/>
    <mergeCell ref="AB154:AG154"/>
    <mergeCell ref="AB156:AG156"/>
    <mergeCell ref="AB85:AG85"/>
    <mergeCell ref="AH68:AJ68"/>
    <mergeCell ref="AK68:AM68"/>
    <mergeCell ref="AK152:AM152"/>
    <mergeCell ref="AH153:AJ153"/>
    <mergeCell ref="AE157:AG157"/>
    <mergeCell ref="AH157:AJ157"/>
    <mergeCell ref="AK157:AM157"/>
    <mergeCell ref="AH158:AJ158"/>
    <mergeCell ref="AK158:AM158"/>
    <mergeCell ref="AB95:AD95"/>
    <mergeCell ref="AE95:AG95"/>
    <mergeCell ref="AH95:AJ95"/>
    <mergeCell ref="AK95:AM95"/>
    <mergeCell ref="AB96:AD96"/>
    <mergeCell ref="AE96:AG96"/>
    <mergeCell ref="AH96:AJ96"/>
    <mergeCell ref="AK96:AM96"/>
    <mergeCell ref="AB72:AD72"/>
    <mergeCell ref="AE72:AG72"/>
    <mergeCell ref="AH72:AJ72"/>
    <mergeCell ref="AK72:AM72"/>
    <mergeCell ref="AH85:AM85"/>
    <mergeCell ref="AH89:AJ89"/>
    <mergeCell ref="AH142:AJ142"/>
    <mergeCell ref="AK142:AM142"/>
    <mergeCell ref="AB105:AD105"/>
    <mergeCell ref="AE105:AG105"/>
    <mergeCell ref="AH105:AJ105"/>
    <mergeCell ref="AK105:AM105"/>
    <mergeCell ref="AB88:AG88"/>
    <mergeCell ref="AH88:AM88"/>
    <mergeCell ref="AB89:AD89"/>
    <mergeCell ref="AE89:AG89"/>
    <mergeCell ref="AB107:AM107"/>
    <mergeCell ref="AB108:AG108"/>
    <mergeCell ref="AH108:AM108"/>
    <mergeCell ref="AB109:AG109"/>
    <mergeCell ref="AH109:AM109"/>
    <mergeCell ref="AH140:AJ140"/>
    <mergeCell ref="AK140:AM140"/>
    <mergeCell ref="AB97:AD97"/>
    <mergeCell ref="AE97:AG97"/>
    <mergeCell ref="AH97:AJ97"/>
    <mergeCell ref="AK89:AM89"/>
    <mergeCell ref="AB90:AD90"/>
    <mergeCell ref="AE90:AG90"/>
    <mergeCell ref="AH90:AJ90"/>
    <mergeCell ref="AB10:AG10"/>
    <mergeCell ref="AH10:AM10"/>
    <mergeCell ref="AB11:AD11"/>
    <mergeCell ref="AE11:AG11"/>
    <mergeCell ref="AH11:AJ11"/>
    <mergeCell ref="AK11:AM11"/>
    <mergeCell ref="AB2:AG2"/>
    <mergeCell ref="AH2:AM2"/>
    <mergeCell ref="AB3:AG3"/>
    <mergeCell ref="AH3:AM3"/>
    <mergeCell ref="AB4:AG4"/>
    <mergeCell ref="AH4:AM4"/>
    <mergeCell ref="AB8:AG8"/>
    <mergeCell ref="AH8:AM8"/>
    <mergeCell ref="AB9:AG9"/>
    <mergeCell ref="AB5:AG5"/>
    <mergeCell ref="AH5:AM5"/>
    <mergeCell ref="AB6:AG6"/>
    <mergeCell ref="AH6:AM6"/>
    <mergeCell ref="AB7:AG7"/>
    <mergeCell ref="AH7:AM7"/>
    <mergeCell ref="AH9:AM9"/>
    <mergeCell ref="AB15:AG15"/>
    <mergeCell ref="AH15:AM15"/>
    <mergeCell ref="AB16:AG16"/>
    <mergeCell ref="AH16:AM16"/>
    <mergeCell ref="AB17:AG17"/>
    <mergeCell ref="AH17:AM17"/>
    <mergeCell ref="AB12:AG12"/>
    <mergeCell ref="AH12:AM12"/>
    <mergeCell ref="AB13:AG13"/>
    <mergeCell ref="AH13:AM13"/>
    <mergeCell ref="AB14:AG14"/>
    <mergeCell ref="AH14:AM14"/>
    <mergeCell ref="AB43:AG43"/>
    <mergeCell ref="AH43:AM43"/>
    <mergeCell ref="AB18:AD18"/>
    <mergeCell ref="AE18:AG18"/>
    <mergeCell ref="AH18:AJ18"/>
    <mergeCell ref="AK18:AM18"/>
    <mergeCell ref="AB19:AD19"/>
    <mergeCell ref="AE19:AG19"/>
    <mergeCell ref="AH19:AJ19"/>
    <mergeCell ref="AK19:AM19"/>
    <mergeCell ref="AB20:AD20"/>
    <mergeCell ref="AE20:AG20"/>
    <mergeCell ref="AH20:AJ20"/>
    <mergeCell ref="AK20:AM20"/>
    <mergeCell ref="AE26:AG26"/>
    <mergeCell ref="AH26:AJ26"/>
    <mergeCell ref="AB40:AD40"/>
    <mergeCell ref="AE40:AG40"/>
    <mergeCell ref="AB23:AM23"/>
    <mergeCell ref="AK26:AM26"/>
    <mergeCell ref="AB26:AD26"/>
    <mergeCell ref="AB39:AD39"/>
    <mergeCell ref="AB38:AD38"/>
    <mergeCell ref="AK37:AM37"/>
    <mergeCell ref="AB44:AG44"/>
    <mergeCell ref="AH44:AM44"/>
    <mergeCell ref="AB47:AD47"/>
    <mergeCell ref="AE47:AG47"/>
    <mergeCell ref="AH56:AJ56"/>
    <mergeCell ref="AB51:AM51"/>
    <mergeCell ref="AH58:AM58"/>
    <mergeCell ref="AH47:AJ47"/>
    <mergeCell ref="AB56:AD56"/>
    <mergeCell ref="AE56:AG56"/>
    <mergeCell ref="AB53:AM53"/>
    <mergeCell ref="AK56:AM56"/>
    <mergeCell ref="AB58:AG58"/>
    <mergeCell ref="AB52:AD52"/>
    <mergeCell ref="AE52:AG52"/>
    <mergeCell ref="AH52:AJ52"/>
    <mergeCell ref="AK52:AM52"/>
    <mergeCell ref="AB54:AE54"/>
    <mergeCell ref="AF54:AI54"/>
    <mergeCell ref="AB55:AG55"/>
    <mergeCell ref="AK38:AM38"/>
    <mergeCell ref="AK39:AM39"/>
    <mergeCell ref="AE39:AG39"/>
    <mergeCell ref="AB73:AD73"/>
    <mergeCell ref="AE73:AG73"/>
    <mergeCell ref="AH73:AJ73"/>
    <mergeCell ref="AK40:AM40"/>
    <mergeCell ref="AK47:AM47"/>
    <mergeCell ref="AB37:AD37"/>
    <mergeCell ref="AB42:AM42"/>
    <mergeCell ref="AB69:AM69"/>
    <mergeCell ref="AJ54:AM54"/>
    <mergeCell ref="AB60:AD60"/>
    <mergeCell ref="AE60:AG60"/>
    <mergeCell ref="AH55:AM55"/>
    <mergeCell ref="AE38:AG38"/>
    <mergeCell ref="AE37:AG37"/>
    <mergeCell ref="AH37:AJ37"/>
    <mergeCell ref="AH38:AJ38"/>
    <mergeCell ref="AH39:AJ39"/>
    <mergeCell ref="AH40:AJ40"/>
    <mergeCell ref="AH64:AJ64"/>
    <mergeCell ref="AK64:AM64"/>
    <mergeCell ref="AH60:AJ60"/>
    <mergeCell ref="AB21:AD21"/>
    <mergeCell ref="AE21:AG21"/>
    <mergeCell ref="AH21:AJ21"/>
    <mergeCell ref="AK21:AM21"/>
    <mergeCell ref="AB22:AD22"/>
    <mergeCell ref="AE22:AG22"/>
    <mergeCell ref="AH22:AJ22"/>
    <mergeCell ref="AK22:AM22"/>
    <mergeCell ref="AB25:AG25"/>
    <mergeCell ref="AH25:AM25"/>
    <mergeCell ref="AH75:AJ75"/>
    <mergeCell ref="AK75:AM75"/>
    <mergeCell ref="AB77:AD77"/>
    <mergeCell ref="AE77:AG77"/>
    <mergeCell ref="AH77:AJ77"/>
    <mergeCell ref="AK77:AM77"/>
    <mergeCell ref="AB76:AD76"/>
    <mergeCell ref="AH84:AM84"/>
    <mergeCell ref="AB65:AG65"/>
    <mergeCell ref="AH65:AM65"/>
    <mergeCell ref="AB70:AD70"/>
    <mergeCell ref="AE70:AG70"/>
    <mergeCell ref="AH70:AJ70"/>
    <mergeCell ref="AK70:AM70"/>
    <mergeCell ref="AB68:AD68"/>
    <mergeCell ref="AE68:AG68"/>
    <mergeCell ref="AK74:AM74"/>
    <mergeCell ref="AB75:AD75"/>
    <mergeCell ref="AE75:AG75"/>
    <mergeCell ref="AB67:AD67"/>
    <mergeCell ref="AE67:AG67"/>
    <mergeCell ref="AH67:AJ67"/>
    <mergeCell ref="AE76:AG76"/>
    <mergeCell ref="AH76:AJ76"/>
    <mergeCell ref="AB59:AG59"/>
    <mergeCell ref="AH59:AM59"/>
    <mergeCell ref="AE61:AG61"/>
    <mergeCell ref="AH61:AJ61"/>
    <mergeCell ref="AK61:AM61"/>
    <mergeCell ref="AB62:AD62"/>
    <mergeCell ref="AE62:AG62"/>
    <mergeCell ref="AH62:AJ62"/>
    <mergeCell ref="AK62:AM62"/>
    <mergeCell ref="AK60:AM60"/>
    <mergeCell ref="AE64:AG64"/>
    <mergeCell ref="AB61:AD61"/>
    <mergeCell ref="AB64:AD64"/>
    <mergeCell ref="AK146:AM146"/>
    <mergeCell ref="AB147:AD147"/>
    <mergeCell ref="AE147:AG147"/>
    <mergeCell ref="AH147:AJ147"/>
    <mergeCell ref="AK147:AM147"/>
    <mergeCell ref="AB148:AD148"/>
    <mergeCell ref="AB71:AD71"/>
    <mergeCell ref="AE71:AG71"/>
    <mergeCell ref="AH71:AJ71"/>
    <mergeCell ref="AK71:AM71"/>
    <mergeCell ref="AK73:AM73"/>
    <mergeCell ref="AB79:AM79"/>
    <mergeCell ref="AB80:AG80"/>
    <mergeCell ref="AH80:AM80"/>
    <mergeCell ref="AB81:AG81"/>
    <mergeCell ref="AH81:AM81"/>
    <mergeCell ref="AH78:AJ78"/>
    <mergeCell ref="AK78:AM78"/>
    <mergeCell ref="AB74:AD74"/>
    <mergeCell ref="AE74:AG74"/>
    <mergeCell ref="AH74:AJ74"/>
    <mergeCell ref="AB151:AD151"/>
    <mergeCell ref="AE151:AG151"/>
    <mergeCell ref="AH151:AJ151"/>
    <mergeCell ref="AK151:AM151"/>
    <mergeCell ref="AB149:AD149"/>
    <mergeCell ref="AB152:AG152"/>
    <mergeCell ref="AB153:AG153"/>
    <mergeCell ref="AH152:AJ152"/>
    <mergeCell ref="AH82:AM82"/>
    <mergeCell ref="AB83:AM83"/>
    <mergeCell ref="AB84:AG84"/>
    <mergeCell ref="AK100:AM100"/>
    <mergeCell ref="AE91:AG91"/>
    <mergeCell ref="AH91:AJ91"/>
    <mergeCell ref="AK91:AM91"/>
    <mergeCell ref="AB92:AG92"/>
    <mergeCell ref="AH92:AM92"/>
    <mergeCell ref="AE94:AG94"/>
    <mergeCell ref="AH94:AJ94"/>
    <mergeCell ref="AK94:AM94"/>
    <mergeCell ref="AB98:AD98"/>
    <mergeCell ref="AE98:AG98"/>
    <mergeCell ref="AH98:AJ98"/>
    <mergeCell ref="AK98:AM98"/>
    <mergeCell ref="AB91:AD91"/>
    <mergeCell ref="AB93:AD93"/>
    <mergeCell ref="AB94:AD94"/>
    <mergeCell ref="AB87:AG87"/>
    <mergeCell ref="AB86:AG86"/>
    <mergeCell ref="AH87:AM87"/>
    <mergeCell ref="AH86:AM86"/>
    <mergeCell ref="AB82:AG82"/>
    <mergeCell ref="AE149:AG149"/>
    <mergeCell ref="AH149:AJ149"/>
    <mergeCell ref="AK149:AM149"/>
    <mergeCell ref="AH106:AM106"/>
    <mergeCell ref="AH93:AJ93"/>
    <mergeCell ref="AK93:AM93"/>
    <mergeCell ref="AE93:AG93"/>
    <mergeCell ref="AK97:AM97"/>
    <mergeCell ref="AB100:AD100"/>
    <mergeCell ref="AE100:AG100"/>
    <mergeCell ref="AH100:AJ100"/>
    <mergeCell ref="AB111:AM111"/>
    <mergeCell ref="AB112:AG112"/>
    <mergeCell ref="AH112:AM112"/>
    <mergeCell ref="AB126:AM126"/>
    <mergeCell ref="AB139:AD139"/>
    <mergeCell ref="AB150:AD150"/>
    <mergeCell ref="AE150:AG150"/>
    <mergeCell ref="AH150:AJ150"/>
    <mergeCell ref="AK150:AM150"/>
    <mergeCell ref="AE148:AG148"/>
    <mergeCell ref="AB142:AD142"/>
    <mergeCell ref="AE142:AG142"/>
    <mergeCell ref="AB144:AD144"/>
    <mergeCell ref="AE144:AG144"/>
    <mergeCell ref="AH144:AJ144"/>
    <mergeCell ref="AB143:AD143"/>
    <mergeCell ref="AE143:AG143"/>
    <mergeCell ref="AH143:AJ143"/>
    <mergeCell ref="AK143:AM143"/>
    <mergeCell ref="AK144:AM144"/>
    <mergeCell ref="AH148:AJ148"/>
    <mergeCell ref="AK148:AM148"/>
    <mergeCell ref="AB145:AD145"/>
    <mergeCell ref="AE145:AG145"/>
    <mergeCell ref="AH145:AJ145"/>
    <mergeCell ref="AK145:AM145"/>
    <mergeCell ref="AB146:AD146"/>
    <mergeCell ref="AE146:AG146"/>
    <mergeCell ref="AH146:AJ146"/>
    <mergeCell ref="AE139:AG139"/>
    <mergeCell ref="AH139:AJ139"/>
    <mergeCell ref="AK139:AM139"/>
    <mergeCell ref="AB141:AD141"/>
    <mergeCell ref="AE141:AG141"/>
    <mergeCell ref="AH141:AJ141"/>
    <mergeCell ref="AK141:AM141"/>
    <mergeCell ref="AB140:AD140"/>
    <mergeCell ref="AE140:AG140"/>
  </mergeCells>
  <conditionalFormatting sqref="AC31">
    <cfRule type="containsText" dxfId="264" priority="112" operator="containsText" text="Critico">
      <formula>NOT(ISERROR(SEARCH(("Critico"),(AC31))))</formula>
    </cfRule>
  </conditionalFormatting>
  <conditionalFormatting sqref="AC31">
    <cfRule type="containsText" dxfId="263" priority="113" operator="containsText" text="Satisfactorio">
      <formula>NOT(ISERROR(SEARCH(("Satisfactorio"),(AC31))))</formula>
    </cfRule>
  </conditionalFormatting>
  <conditionalFormatting sqref="AC31">
    <cfRule type="containsText" dxfId="262" priority="114" operator="containsText" text="Medio">
      <formula>NOT(ISERROR(SEARCH(("Medio"),(AC31))))</formula>
    </cfRule>
  </conditionalFormatting>
  <conditionalFormatting sqref="AB104">
    <cfRule type="containsText" dxfId="261" priority="88" operator="containsText" text="Critico">
      <formula>NOT(ISERROR(SEARCH("Critico",AB104)))</formula>
    </cfRule>
    <cfRule type="containsText" dxfId="260" priority="89" operator="containsText" text="Satisfactorio">
      <formula>NOT(ISERROR(SEARCH("Satisfactorio",AB104)))</formula>
    </cfRule>
    <cfRule type="containsText" dxfId="259" priority="90" operator="containsText" text="Medio">
      <formula>NOT(ISERROR(SEARCH("Medio",AB104)))</formula>
    </cfRule>
  </conditionalFormatting>
  <conditionalFormatting sqref="AE137:AF137">
    <cfRule type="containsText" dxfId="258" priority="85" operator="containsText" text="Critico">
      <formula>NOT(ISERROR(SEARCH("Critico",AE137)))</formula>
    </cfRule>
    <cfRule type="containsText" dxfId="257" priority="86" operator="containsText" text="Satisfactorio">
      <formula>NOT(ISERROR(SEARCH("Satisfactorio",AE137)))</formula>
    </cfRule>
    <cfRule type="containsText" dxfId="256" priority="87" operator="containsText" text="Medio">
      <formula>NOT(ISERROR(SEARCH("Medio",AE137)))</formula>
    </cfRule>
  </conditionalFormatting>
  <conditionalFormatting sqref="AE119:AG119">
    <cfRule type="containsText" dxfId="255" priority="76" operator="containsText" text="Critico">
      <formula>NOT(ISERROR(SEARCH("Critico",AE119)))</formula>
    </cfRule>
    <cfRule type="containsText" dxfId="254" priority="77" operator="containsText" text="Satisfactorio">
      <formula>NOT(ISERROR(SEARCH("Satisfactorio",AE119)))</formula>
    </cfRule>
    <cfRule type="containsText" dxfId="253" priority="78" operator="containsText" text="Medio">
      <formula>NOT(ISERROR(SEARCH("Medio",AE119)))</formula>
    </cfRule>
  </conditionalFormatting>
  <conditionalFormatting sqref="AC34">
    <cfRule type="containsText" dxfId="252" priority="73" operator="containsText" text="Critico">
      <formula>NOT(ISERROR(SEARCH(("Critico"),(AC34))))</formula>
    </cfRule>
  </conditionalFormatting>
  <conditionalFormatting sqref="AC34">
    <cfRule type="containsText" dxfId="251" priority="74" operator="containsText" text="Satisfactorio">
      <formula>NOT(ISERROR(SEARCH(("Satisfactorio"),(AC34))))</formula>
    </cfRule>
  </conditionalFormatting>
  <conditionalFormatting sqref="AC34">
    <cfRule type="containsText" dxfId="250" priority="75" operator="containsText" text="Medio">
      <formula>NOT(ISERROR(SEARCH(("Medio"),(AC34))))</formula>
    </cfRule>
  </conditionalFormatting>
  <conditionalFormatting sqref="AG137">
    <cfRule type="containsText" dxfId="249" priority="46" operator="containsText" text="Critico">
      <formula>NOT(ISERROR(SEARCH("Critico",AG137)))</formula>
    </cfRule>
    <cfRule type="containsText" dxfId="248" priority="47" operator="containsText" text="Satisfactorio">
      <formula>NOT(ISERROR(SEARCH("Satisfactorio",AG137)))</formula>
    </cfRule>
    <cfRule type="containsText" dxfId="247" priority="48" operator="containsText" text="Medio">
      <formula>NOT(ISERROR(SEARCH("Medio",AG137)))</formula>
    </cfRule>
  </conditionalFormatting>
  <conditionalFormatting sqref="AD239:AD241">
    <cfRule type="containsText" dxfId="246" priority="43" operator="containsText" text="Critico">
      <formula>NOT(ISERROR(SEARCH("Critico",AD239)))</formula>
    </cfRule>
    <cfRule type="containsText" dxfId="245" priority="44" operator="containsText" text="Satisfactorio">
      <formula>NOT(ISERROR(SEARCH("Satisfactorio",AD239)))</formula>
    </cfRule>
    <cfRule type="containsText" dxfId="244" priority="45" operator="containsText" text="Medio">
      <formula>NOT(ISERROR(SEARCH("Medio",AD239)))</formula>
    </cfRule>
  </conditionalFormatting>
  <conditionalFormatting sqref="AE133:AG133">
    <cfRule type="containsText" dxfId="243" priority="40" operator="containsText" text="Critico">
      <formula>NOT(ISERROR(SEARCH("Critico",AE133)))</formula>
    </cfRule>
    <cfRule type="containsText" dxfId="242" priority="41" operator="containsText" text="Satisfactorio">
      <formula>NOT(ISERROR(SEARCH("Satisfactorio",AE133)))</formula>
    </cfRule>
    <cfRule type="containsText" dxfId="241" priority="42" operator="containsText" text="Medio">
      <formula>NOT(ISERROR(SEARCH("Medio",AE133)))</formula>
    </cfRule>
  </conditionalFormatting>
  <conditionalFormatting sqref="AG134">
    <cfRule type="containsText" dxfId="240" priority="37" operator="containsText" text="Critico">
      <formula>NOT(ISERROR(SEARCH("Critico",AG134)))</formula>
    </cfRule>
    <cfRule type="containsText" dxfId="239" priority="38" operator="containsText" text="Satisfactorio">
      <formula>NOT(ISERROR(SEARCH("Satisfactorio",AG134)))</formula>
    </cfRule>
    <cfRule type="containsText" dxfId="238" priority="39" operator="containsText" text="Medio">
      <formula>NOT(ISERROR(SEARCH("Medio",AG134)))</formula>
    </cfRule>
  </conditionalFormatting>
  <conditionalFormatting sqref="AF135:AG135">
    <cfRule type="containsText" dxfId="237" priority="34" operator="containsText" text="Critico">
      <formula>NOT(ISERROR(SEARCH("Critico",AF135)))</formula>
    </cfRule>
    <cfRule type="containsText" dxfId="236" priority="35" operator="containsText" text="Satisfactorio">
      <formula>NOT(ISERROR(SEARCH("Satisfactorio",AF135)))</formula>
    </cfRule>
    <cfRule type="containsText" dxfId="235" priority="36" operator="containsText" text="Medio">
      <formula>NOT(ISERROR(SEARCH("Medio",AF135)))</formula>
    </cfRule>
  </conditionalFormatting>
  <conditionalFormatting sqref="AG136">
    <cfRule type="containsText" dxfId="234" priority="31" operator="containsText" text="Critico">
      <formula>NOT(ISERROR(SEARCH("Critico",AG136)))</formula>
    </cfRule>
    <cfRule type="containsText" dxfId="233" priority="32" operator="containsText" text="Satisfactorio">
      <formula>NOT(ISERROR(SEARCH("Satisfactorio",AG136)))</formula>
    </cfRule>
    <cfRule type="containsText" dxfId="232" priority="33" operator="containsText" text="Medio">
      <formula>NOT(ISERROR(SEARCH("Medio",AG136)))</formula>
    </cfRule>
  </conditionalFormatting>
  <conditionalFormatting sqref="Y24">
    <cfRule type="containsText" dxfId="231" priority="28" operator="containsText" text="Critico">
      <formula>NOT(ISERROR(SEARCH("Critico",Y24)))</formula>
    </cfRule>
    <cfRule type="containsText" dxfId="230" priority="29" operator="containsText" text="Satisfactorio">
      <formula>NOT(ISERROR(SEARCH("Satisfactorio",Y24)))</formula>
    </cfRule>
    <cfRule type="containsText" dxfId="229" priority="30" operator="containsText" text="Medio">
      <formula>NOT(ISERROR(SEARCH("Medio",Y24)))</formula>
    </cfRule>
  </conditionalFormatting>
  <conditionalFormatting sqref="Z24">
    <cfRule type="containsText" dxfId="228" priority="25" operator="containsText" text="Critico">
      <formula>NOT(ISERROR(SEARCH("Critico",Z24)))</formula>
    </cfRule>
    <cfRule type="containsText" dxfId="227" priority="26" operator="containsText" text="Satisfactorio">
      <formula>NOT(ISERROR(SEARCH("Satisfactorio",Z24)))</formula>
    </cfRule>
    <cfRule type="containsText" dxfId="226" priority="27" operator="containsText" text="Medio">
      <formula>NOT(ISERROR(SEARCH("Medio",Z24)))</formula>
    </cfRule>
  </conditionalFormatting>
  <conditionalFormatting sqref="AA24">
    <cfRule type="containsText" dxfId="225" priority="22" operator="containsText" text="Critico">
      <formula>NOT(ISERROR(SEARCH("Critico",AA24)))</formula>
    </cfRule>
    <cfRule type="containsText" dxfId="224" priority="23" operator="containsText" text="Satisfactorio">
      <formula>NOT(ISERROR(SEARCH("Satisfactorio",AA24)))</formula>
    </cfRule>
    <cfRule type="containsText" dxfId="223" priority="24" operator="containsText" text="Medio">
      <formula>NOT(ISERROR(SEARCH("Medio",AA24)))</formula>
    </cfRule>
  </conditionalFormatting>
  <conditionalFormatting sqref="AE187:AG187">
    <cfRule type="containsText" dxfId="222" priority="19" operator="containsText" text="Critico">
      <formula>NOT(ISERROR(SEARCH(("Critico"),(AE187))))</formula>
    </cfRule>
  </conditionalFormatting>
  <conditionalFormatting sqref="AE187:AG187">
    <cfRule type="containsText" dxfId="221" priority="20" operator="containsText" text="Satisfactorio">
      <formula>NOT(ISERROR(SEARCH(("Satisfactorio"),(AE187))))</formula>
    </cfRule>
  </conditionalFormatting>
  <conditionalFormatting sqref="AE187:AG187">
    <cfRule type="containsText" dxfId="220" priority="21" operator="containsText" text="Medio">
      <formula>NOT(ISERROR(SEARCH(("Medio"),(AE187))))</formula>
    </cfRule>
  </conditionalFormatting>
  <conditionalFormatting sqref="AF57:AG57">
    <cfRule type="containsText" dxfId="219" priority="16" operator="containsText" text="Critico">
      <formula>NOT(ISERROR(SEARCH("Critico",AF57)))</formula>
    </cfRule>
    <cfRule type="containsText" dxfId="218" priority="17" operator="containsText" text="Satisfactorio">
      <formula>NOT(ISERROR(SEARCH("Satisfactorio",AF57)))</formula>
    </cfRule>
    <cfRule type="containsText" dxfId="217" priority="18" operator="containsText" text="Medio">
      <formula>NOT(ISERROR(SEARCH("Medio",AF57)))</formula>
    </cfRule>
  </conditionalFormatting>
  <conditionalFormatting sqref="AC237:AC238">
    <cfRule type="containsText" dxfId="216" priority="13" operator="containsText" text="Critico">
      <formula>NOT(ISERROR(SEARCH("Critico",AC237)))</formula>
    </cfRule>
    <cfRule type="containsText" dxfId="215" priority="14" operator="containsText" text="Satisfactorio">
      <formula>NOT(ISERROR(SEARCH("Satisfactorio",AC237)))</formula>
    </cfRule>
    <cfRule type="containsText" dxfId="214" priority="15" operator="containsText" text="Medio">
      <formula>NOT(ISERROR(SEARCH("Medio",AC237)))</formula>
    </cfRule>
  </conditionalFormatting>
  <conditionalFormatting sqref="AE174:AG174">
    <cfRule type="containsText" dxfId="213" priority="10" operator="containsText" text="Critico">
      <formula>NOT(ISERROR(SEARCH("Critico",AE174)))</formula>
    </cfRule>
    <cfRule type="containsText" dxfId="212" priority="11" operator="containsText" text="Satisfactorio">
      <formula>NOT(ISERROR(SEARCH("Satisfactorio",AE174)))</formula>
    </cfRule>
    <cfRule type="containsText" dxfId="211" priority="12" operator="containsText" text="Medio">
      <formula>NOT(ISERROR(SEARCH("Medio",AE174)))</formula>
    </cfRule>
  </conditionalFormatting>
  <conditionalFormatting sqref="AC239">
    <cfRule type="containsText" dxfId="210" priority="7" operator="containsText" text="Critico">
      <formula>NOT(ISERROR(SEARCH("Critico",AC239)))</formula>
    </cfRule>
    <cfRule type="containsText" dxfId="209" priority="8" operator="containsText" text="Satisfactorio">
      <formula>NOT(ISERROR(SEARCH("Satisfactorio",AC239)))</formula>
    </cfRule>
    <cfRule type="containsText" dxfId="208" priority="9" operator="containsText" text="Medio">
      <formula>NOT(ISERROR(SEARCH("Medio",AC239)))</formula>
    </cfRule>
  </conditionalFormatting>
  <conditionalFormatting sqref="AC240">
    <cfRule type="containsText" dxfId="207" priority="4" operator="containsText" text="Critico">
      <formula>NOT(ISERROR(SEARCH("Critico",AC240)))</formula>
    </cfRule>
    <cfRule type="containsText" dxfId="206" priority="5" operator="containsText" text="Satisfactorio">
      <formula>NOT(ISERROR(SEARCH("Satisfactorio",AC240)))</formula>
    </cfRule>
    <cfRule type="containsText" dxfId="205" priority="6" operator="containsText" text="Medio">
      <formula>NOT(ISERROR(SEARCH("Medio",AC240)))</formula>
    </cfRule>
  </conditionalFormatting>
  <conditionalFormatting sqref="AC240">
    <cfRule type="containsText" dxfId="204" priority="1" operator="containsText" text="Critico">
      <formula>NOT(ISERROR(SEARCH("Critico",AC240)))</formula>
    </cfRule>
    <cfRule type="containsText" dxfId="203" priority="2" operator="containsText" text="Satisfactorio">
      <formula>NOT(ISERROR(SEARCH("Satisfactorio",AC240)))</formula>
    </cfRule>
    <cfRule type="containsText" dxfId="202" priority="3" operator="containsText" text="Medio">
      <formula>NOT(ISERROR(SEARCH("Medio",AC240)))</formula>
    </cfRule>
  </conditionalFormatting>
  <dataValidations count="1">
    <dataValidation type="list" allowBlank="1" showInputMessage="1" showErrorMessage="1" promptTitle="Estado del Indicador" prompt="Especifique de forma obligatoria el estado del indicador según la lista desplegable_x000a__x000a_" sqref="O182 P201:Q213 Q214:Q225 P214:P1048576 Q229:Q1048576 N123:Q181 N79:Q119 N37:Q73 O121:P122 N120:N122 N74:N78 P74:Q78 P34:Q36 N34:N36 N2:Q33 N201:O1048576 N183:Q200" xr:uid="{00000000-0002-0000-0200-000000000000}">
      <formula1>$BA$2:$BA$5</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6:F37"/>
  <sheetViews>
    <sheetView showGridLines="0" workbookViewId="0"/>
  </sheetViews>
  <sheetFormatPr baseColWidth="10" defaultRowHeight="14" x14ac:dyDescent="0.15"/>
  <cols>
    <col min="1" max="1" width="40.83203125" customWidth="1"/>
    <col min="2" max="2" width="20.1640625" customWidth="1"/>
    <col min="3" max="5" width="32.1640625" customWidth="1"/>
    <col min="6" max="6" width="7.6640625" customWidth="1"/>
  </cols>
  <sheetData>
    <row r="16" spans="1:2" hidden="1" x14ac:dyDescent="0.15">
      <c r="A16" s="18" t="s">
        <v>1230</v>
      </c>
      <c r="B16" t="s">
        <v>1226</v>
      </c>
    </row>
    <row r="17" spans="1:6" hidden="1" x14ac:dyDescent="0.15">
      <c r="A17" s="18" t="s">
        <v>4</v>
      </c>
      <c r="B17" t="s">
        <v>1482</v>
      </c>
    </row>
    <row r="18" spans="1:6" hidden="1" x14ac:dyDescent="0.15">
      <c r="A18" s="18" t="s">
        <v>38</v>
      </c>
      <c r="B18" t="s">
        <v>1482</v>
      </c>
    </row>
    <row r="20" spans="1:6" x14ac:dyDescent="0.15">
      <c r="A20" s="18" t="s">
        <v>13</v>
      </c>
      <c r="B20" t="s">
        <v>1486</v>
      </c>
      <c r="F20" s="653"/>
    </row>
    <row r="21" spans="1:6" x14ac:dyDescent="0.15">
      <c r="A21" t="s">
        <v>861</v>
      </c>
      <c r="B21" s="653">
        <v>1</v>
      </c>
      <c r="F21" s="653"/>
    </row>
    <row r="22" spans="1:6" x14ac:dyDescent="0.15">
      <c r="A22" t="s">
        <v>936</v>
      </c>
      <c r="B22" s="653">
        <v>1</v>
      </c>
      <c r="F22" s="653"/>
    </row>
    <row r="23" spans="1:6" x14ac:dyDescent="0.15">
      <c r="A23" t="s">
        <v>288</v>
      </c>
      <c r="B23" s="653">
        <v>1</v>
      </c>
      <c r="F23" s="653"/>
    </row>
    <row r="24" spans="1:6" x14ac:dyDescent="0.15">
      <c r="A24" t="s">
        <v>170</v>
      </c>
      <c r="B24" s="653">
        <v>1</v>
      </c>
      <c r="F24" s="653"/>
    </row>
    <row r="25" spans="1:6" x14ac:dyDescent="0.15">
      <c r="A25" t="s">
        <v>165</v>
      </c>
      <c r="B25" s="653">
        <v>1</v>
      </c>
      <c r="F25" s="653"/>
    </row>
    <row r="26" spans="1:6" x14ac:dyDescent="0.15">
      <c r="A26" t="s">
        <v>188</v>
      </c>
      <c r="B26" s="653">
        <v>1</v>
      </c>
      <c r="F26" s="653"/>
    </row>
    <row r="27" spans="1:6" x14ac:dyDescent="0.15">
      <c r="A27" t="s">
        <v>169</v>
      </c>
      <c r="B27" s="653">
        <v>1</v>
      </c>
      <c r="F27" s="653"/>
    </row>
    <row r="28" spans="1:6" x14ac:dyDescent="0.15">
      <c r="A28" t="s">
        <v>179</v>
      </c>
      <c r="B28" s="653">
        <v>1</v>
      </c>
      <c r="F28" s="653"/>
    </row>
    <row r="29" spans="1:6" x14ac:dyDescent="0.15">
      <c r="A29" t="s">
        <v>178</v>
      </c>
      <c r="B29" s="653">
        <v>1</v>
      </c>
      <c r="F29" s="653"/>
    </row>
    <row r="30" spans="1:6" x14ac:dyDescent="0.15">
      <c r="A30" t="s">
        <v>47</v>
      </c>
      <c r="B30" s="653">
        <v>2</v>
      </c>
      <c r="F30" s="653"/>
    </row>
    <row r="31" spans="1:6" x14ac:dyDescent="0.15">
      <c r="A31" t="s">
        <v>167</v>
      </c>
      <c r="B31" s="653">
        <v>2</v>
      </c>
      <c r="F31" s="653"/>
    </row>
    <row r="32" spans="1:6" x14ac:dyDescent="0.15">
      <c r="A32" t="s">
        <v>351</v>
      </c>
      <c r="B32" s="653">
        <v>3</v>
      </c>
      <c r="F32" s="653"/>
    </row>
    <row r="33" spans="1:6" x14ac:dyDescent="0.15">
      <c r="A33" t="s">
        <v>875</v>
      </c>
      <c r="B33" s="653">
        <v>3</v>
      </c>
      <c r="F33" s="653"/>
    </row>
    <row r="34" spans="1:6" x14ac:dyDescent="0.15">
      <c r="A34" t="s">
        <v>428</v>
      </c>
      <c r="B34" s="653">
        <v>4</v>
      </c>
      <c r="F34" s="653"/>
    </row>
    <row r="35" spans="1:6" x14ac:dyDescent="0.15">
      <c r="A35" t="s">
        <v>186</v>
      </c>
      <c r="B35" s="653">
        <v>4</v>
      </c>
      <c r="F35" s="653"/>
    </row>
    <row r="36" spans="1:6" x14ac:dyDescent="0.15">
      <c r="A36" t="s">
        <v>1024</v>
      </c>
      <c r="B36" s="653">
        <v>12</v>
      </c>
    </row>
    <row r="37" spans="1:6" x14ac:dyDescent="0.15">
      <c r="A37" t="s">
        <v>365</v>
      </c>
      <c r="B37" s="653">
        <v>39</v>
      </c>
    </row>
  </sheetData>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8:I54"/>
  <sheetViews>
    <sheetView showGridLines="0" zoomScale="80" zoomScaleNormal="80" workbookViewId="0"/>
  </sheetViews>
  <sheetFormatPr baseColWidth="10" defaultRowHeight="14" x14ac:dyDescent="0.15"/>
  <cols>
    <col min="1" max="1" width="46" bestFit="1" customWidth="1"/>
    <col min="2" max="2" width="21.33203125" customWidth="1"/>
    <col min="3" max="3" width="33.33203125" customWidth="1"/>
    <col min="4" max="4" width="33.33203125" bestFit="1" customWidth="1"/>
    <col min="5" max="5" width="32.1640625" customWidth="1"/>
    <col min="6" max="6" width="7.6640625" customWidth="1"/>
    <col min="8" max="8" width="32.1640625" customWidth="1"/>
    <col min="9" max="9" width="40" customWidth="1"/>
    <col min="10" max="11" width="32.1640625" bestFit="1" customWidth="1"/>
  </cols>
  <sheetData>
    <row r="8" spans="1:9" hidden="1" x14ac:dyDescent="0.15"/>
    <row r="9" spans="1:9" hidden="1" x14ac:dyDescent="0.15"/>
    <row r="10" spans="1:9" hidden="1" x14ac:dyDescent="0.15"/>
    <row r="11" spans="1:9" hidden="1" x14ac:dyDescent="0.15"/>
    <row r="12" spans="1:9" hidden="1" x14ac:dyDescent="0.15">
      <c r="A12" s="18" t="s">
        <v>1230</v>
      </c>
      <c r="B12" t="s">
        <v>1226</v>
      </c>
      <c r="H12" s="18" t="s">
        <v>1230</v>
      </c>
      <c r="I12" t="s">
        <v>1226</v>
      </c>
    </row>
    <row r="13" spans="1:9" hidden="1" x14ac:dyDescent="0.15">
      <c r="A13" s="18" t="s">
        <v>4</v>
      </c>
      <c r="B13" t="s">
        <v>1482</v>
      </c>
      <c r="H13" s="18" t="s">
        <v>4</v>
      </c>
      <c r="I13" t="s">
        <v>1482</v>
      </c>
    </row>
    <row r="15" spans="1:9" x14ac:dyDescent="0.15">
      <c r="A15" s="18" t="s">
        <v>13</v>
      </c>
      <c r="B15" s="18" t="s">
        <v>5</v>
      </c>
      <c r="C15" s="18" t="s">
        <v>43</v>
      </c>
      <c r="D15" s="18" t="s">
        <v>34</v>
      </c>
      <c r="E15" s="18" t="s">
        <v>38</v>
      </c>
      <c r="F15" s="653"/>
      <c r="H15" s="18" t="s">
        <v>38</v>
      </c>
      <c r="I15" t="s">
        <v>1472</v>
      </c>
    </row>
    <row r="16" spans="1:9" x14ac:dyDescent="0.15">
      <c r="A16" t="s">
        <v>428</v>
      </c>
      <c r="B16" t="s">
        <v>430</v>
      </c>
      <c r="C16">
        <v>1</v>
      </c>
      <c r="D16" s="656">
        <v>0.372</v>
      </c>
      <c r="E16" t="s">
        <v>305</v>
      </c>
      <c r="F16" s="653"/>
      <c r="H16" t="s">
        <v>306</v>
      </c>
      <c r="I16" s="653">
        <v>11</v>
      </c>
    </row>
    <row r="17" spans="1:9" x14ac:dyDescent="0.15">
      <c r="A17" t="s">
        <v>428</v>
      </c>
      <c r="B17" t="s">
        <v>438</v>
      </c>
      <c r="C17">
        <v>1</v>
      </c>
      <c r="D17" s="656">
        <v>0.52300000000000002</v>
      </c>
      <c r="E17" t="s">
        <v>306</v>
      </c>
      <c r="F17" s="653"/>
      <c r="H17" t="s">
        <v>305</v>
      </c>
      <c r="I17" s="653">
        <v>24</v>
      </c>
    </row>
    <row r="18" spans="1:9" x14ac:dyDescent="0.15">
      <c r="A18" t="s">
        <v>428</v>
      </c>
      <c r="B18" t="s">
        <v>441</v>
      </c>
      <c r="C18">
        <v>1</v>
      </c>
      <c r="D18" s="656">
        <v>0.61</v>
      </c>
      <c r="E18" t="s">
        <v>307</v>
      </c>
      <c r="F18" s="653"/>
      <c r="H18" t="s">
        <v>307</v>
      </c>
      <c r="I18" s="653">
        <v>4</v>
      </c>
    </row>
    <row r="19" spans="1:9" x14ac:dyDescent="0.15">
      <c r="A19" t="s">
        <v>428</v>
      </c>
      <c r="B19" t="s">
        <v>1350</v>
      </c>
      <c r="C19">
        <v>1</v>
      </c>
      <c r="D19" s="656">
        <v>0.372</v>
      </c>
      <c r="E19" t="s">
        <v>305</v>
      </c>
      <c r="F19" s="653"/>
    </row>
    <row r="20" spans="1:9" x14ac:dyDescent="0.15">
      <c r="A20" t="s">
        <v>288</v>
      </c>
      <c r="B20" t="s">
        <v>239</v>
      </c>
      <c r="C20">
        <v>0</v>
      </c>
      <c r="D20" s="656">
        <v>0</v>
      </c>
      <c r="E20" t="s">
        <v>305</v>
      </c>
      <c r="F20" s="653"/>
    </row>
    <row r="21" spans="1:9" x14ac:dyDescent="0.15">
      <c r="A21" t="s">
        <v>165</v>
      </c>
      <c r="B21" t="s">
        <v>566</v>
      </c>
      <c r="C21">
        <v>0.2</v>
      </c>
      <c r="D21">
        <v>0</v>
      </c>
      <c r="E21" t="s">
        <v>305</v>
      </c>
      <c r="F21" s="653"/>
    </row>
    <row r="22" spans="1:9" x14ac:dyDescent="0.15">
      <c r="A22" t="s">
        <v>167</v>
      </c>
      <c r="B22" t="s">
        <v>1488</v>
      </c>
      <c r="C22">
        <v>1</v>
      </c>
      <c r="D22" s="656">
        <v>0.13</v>
      </c>
      <c r="E22" t="s">
        <v>305</v>
      </c>
      <c r="F22" s="653"/>
    </row>
    <row r="23" spans="1:9" x14ac:dyDescent="0.15">
      <c r="A23" t="s">
        <v>167</v>
      </c>
      <c r="B23" t="s">
        <v>1489</v>
      </c>
      <c r="C23">
        <v>1</v>
      </c>
      <c r="D23" s="656">
        <v>0.63</v>
      </c>
      <c r="E23" t="s">
        <v>307</v>
      </c>
      <c r="F23" s="653"/>
    </row>
    <row r="24" spans="1:9" x14ac:dyDescent="0.15">
      <c r="A24" t="s">
        <v>47</v>
      </c>
      <c r="B24" t="s">
        <v>105</v>
      </c>
      <c r="C24">
        <v>0.04</v>
      </c>
      <c r="D24" s="656">
        <v>-3.6249999999999996</v>
      </c>
      <c r="E24" t="s">
        <v>305</v>
      </c>
      <c r="F24" s="653"/>
    </row>
    <row r="25" spans="1:9" x14ac:dyDescent="0.15">
      <c r="A25" t="s">
        <v>47</v>
      </c>
      <c r="B25" t="s">
        <v>113</v>
      </c>
      <c r="C25">
        <v>0.9</v>
      </c>
      <c r="D25" s="656">
        <v>0.55555555555555558</v>
      </c>
      <c r="E25" t="s">
        <v>306</v>
      </c>
      <c r="F25" s="653"/>
    </row>
    <row r="26" spans="1:9" x14ac:dyDescent="0.15">
      <c r="A26" t="s">
        <v>169</v>
      </c>
      <c r="B26" t="s">
        <v>1298</v>
      </c>
      <c r="C26">
        <v>10</v>
      </c>
      <c r="D26" s="656">
        <v>0.5</v>
      </c>
      <c r="E26" t="s">
        <v>306</v>
      </c>
      <c r="F26" s="653"/>
    </row>
    <row r="27" spans="1:9" x14ac:dyDescent="0.15">
      <c r="A27" t="s">
        <v>170</v>
      </c>
      <c r="B27" t="s">
        <v>1160</v>
      </c>
      <c r="C27">
        <v>1</v>
      </c>
      <c r="D27" s="656">
        <v>0.42</v>
      </c>
      <c r="E27" t="s">
        <v>306</v>
      </c>
      <c r="F27" s="653"/>
    </row>
    <row r="28" spans="1:9" x14ac:dyDescent="0.15">
      <c r="A28" t="s">
        <v>861</v>
      </c>
      <c r="B28" t="s">
        <v>872</v>
      </c>
      <c r="C28">
        <v>0.08</v>
      </c>
      <c r="D28" s="656">
        <v>-44.692500000000003</v>
      </c>
      <c r="E28" t="s">
        <v>305</v>
      </c>
      <c r="F28" s="653"/>
    </row>
    <row r="29" spans="1:9" x14ac:dyDescent="0.15">
      <c r="A29" t="s">
        <v>936</v>
      </c>
      <c r="B29" t="s">
        <v>1320</v>
      </c>
      <c r="C29">
        <v>0.15</v>
      </c>
      <c r="D29" s="656">
        <v>0</v>
      </c>
      <c r="E29" t="s">
        <v>305</v>
      </c>
      <c r="F29" s="653"/>
    </row>
    <row r="30" spans="1:9" x14ac:dyDescent="0.15">
      <c r="A30" t="s">
        <v>351</v>
      </c>
      <c r="B30" t="s">
        <v>470</v>
      </c>
      <c r="C30">
        <v>1</v>
      </c>
      <c r="D30" s="656">
        <v>0.66</v>
      </c>
      <c r="E30" t="s">
        <v>307</v>
      </c>
      <c r="F30" s="653"/>
    </row>
    <row r="31" spans="1:9" x14ac:dyDescent="0.15">
      <c r="A31" t="s">
        <v>351</v>
      </c>
      <c r="B31" t="s">
        <v>469</v>
      </c>
      <c r="C31">
        <v>1</v>
      </c>
      <c r="D31" s="656">
        <v>0.3</v>
      </c>
      <c r="E31" t="s">
        <v>305</v>
      </c>
    </row>
    <row r="32" spans="1:9" x14ac:dyDescent="0.15">
      <c r="A32" t="s">
        <v>351</v>
      </c>
      <c r="B32" t="s">
        <v>468</v>
      </c>
      <c r="C32">
        <v>1</v>
      </c>
      <c r="D32" s="656">
        <v>0.67</v>
      </c>
      <c r="E32" t="s">
        <v>307</v>
      </c>
    </row>
    <row r="33" spans="1:5" x14ac:dyDescent="0.15">
      <c r="A33" t="s">
        <v>1024</v>
      </c>
      <c r="B33" t="s">
        <v>721</v>
      </c>
      <c r="C33">
        <v>0.4</v>
      </c>
      <c r="D33" s="656">
        <v>0.51549999999999996</v>
      </c>
      <c r="E33" t="s">
        <v>306</v>
      </c>
    </row>
    <row r="34" spans="1:5" x14ac:dyDescent="0.15">
      <c r="A34" t="s">
        <v>1024</v>
      </c>
      <c r="B34" t="s">
        <v>729</v>
      </c>
      <c r="C34">
        <v>0.4</v>
      </c>
      <c r="D34" s="656">
        <v>0.17874999999999996</v>
      </c>
      <c r="E34" t="s">
        <v>305</v>
      </c>
    </row>
    <row r="35" spans="1:5" x14ac:dyDescent="0.15">
      <c r="A35" t="s">
        <v>1024</v>
      </c>
      <c r="B35" t="s">
        <v>747</v>
      </c>
      <c r="C35">
        <v>0.7</v>
      </c>
      <c r="D35" s="656">
        <v>0.52628571428571436</v>
      </c>
      <c r="E35" t="s">
        <v>306</v>
      </c>
    </row>
    <row r="36" spans="1:5" x14ac:dyDescent="0.15">
      <c r="A36" t="s">
        <v>1024</v>
      </c>
      <c r="B36" t="s">
        <v>750</v>
      </c>
      <c r="C36">
        <v>1</v>
      </c>
      <c r="D36" s="656">
        <v>0.36840000000000001</v>
      </c>
      <c r="E36" t="s">
        <v>305</v>
      </c>
    </row>
    <row r="37" spans="1:5" x14ac:dyDescent="0.15">
      <c r="A37" t="s">
        <v>1024</v>
      </c>
      <c r="B37" t="s">
        <v>979</v>
      </c>
      <c r="C37">
        <v>0.25</v>
      </c>
      <c r="D37" s="656">
        <v>0.43319999999999997</v>
      </c>
      <c r="E37" t="s">
        <v>306</v>
      </c>
    </row>
    <row r="38" spans="1:5" x14ac:dyDescent="0.15">
      <c r="A38" t="s">
        <v>1024</v>
      </c>
      <c r="B38" t="s">
        <v>1196</v>
      </c>
      <c r="C38">
        <v>1</v>
      </c>
      <c r="D38" s="656">
        <v>0.30370000000000003</v>
      </c>
      <c r="E38" t="s">
        <v>305</v>
      </c>
    </row>
    <row r="39" spans="1:5" x14ac:dyDescent="0.15">
      <c r="A39" t="s">
        <v>1024</v>
      </c>
      <c r="B39" t="s">
        <v>980</v>
      </c>
      <c r="C39">
        <v>0.25</v>
      </c>
      <c r="D39" s="656">
        <v>0.54120000000000001</v>
      </c>
      <c r="E39" t="s">
        <v>306</v>
      </c>
    </row>
    <row r="40" spans="1:5" x14ac:dyDescent="0.15">
      <c r="A40" t="s">
        <v>1024</v>
      </c>
      <c r="B40" t="s">
        <v>981</v>
      </c>
      <c r="C40">
        <v>0.8</v>
      </c>
      <c r="D40" s="656">
        <v>0.30362499999999998</v>
      </c>
      <c r="E40" t="s">
        <v>305</v>
      </c>
    </row>
    <row r="41" spans="1:5" x14ac:dyDescent="0.15">
      <c r="A41" t="s">
        <v>1024</v>
      </c>
      <c r="B41" t="s">
        <v>982</v>
      </c>
      <c r="C41">
        <v>0.4</v>
      </c>
      <c r="D41" s="656">
        <v>0</v>
      </c>
      <c r="E41" t="s">
        <v>305</v>
      </c>
    </row>
    <row r="42" spans="1:5" x14ac:dyDescent="0.15">
      <c r="A42" t="s">
        <v>1024</v>
      </c>
      <c r="B42" t="s">
        <v>983</v>
      </c>
      <c r="C42">
        <v>1</v>
      </c>
      <c r="D42" s="656">
        <v>0.24</v>
      </c>
      <c r="E42" t="s">
        <v>305</v>
      </c>
    </row>
    <row r="43" spans="1:5" x14ac:dyDescent="0.15">
      <c r="A43" t="s">
        <v>1024</v>
      </c>
      <c r="B43" t="s">
        <v>984</v>
      </c>
      <c r="C43">
        <v>0.25</v>
      </c>
      <c r="D43" s="656">
        <v>0</v>
      </c>
      <c r="E43" t="s">
        <v>305</v>
      </c>
    </row>
    <row r="44" spans="1:5" x14ac:dyDescent="0.15">
      <c r="A44" t="s">
        <v>1024</v>
      </c>
      <c r="B44" t="s">
        <v>985</v>
      </c>
      <c r="C44">
        <v>0.25</v>
      </c>
      <c r="D44">
        <v>0</v>
      </c>
      <c r="E44" t="s">
        <v>305</v>
      </c>
    </row>
    <row r="45" spans="1:5" x14ac:dyDescent="0.15">
      <c r="A45" t="s">
        <v>875</v>
      </c>
      <c r="B45" t="s">
        <v>1445</v>
      </c>
      <c r="C45">
        <v>-0.1</v>
      </c>
      <c r="D45">
        <v>0</v>
      </c>
      <c r="E45" t="s">
        <v>305</v>
      </c>
    </row>
    <row r="46" spans="1:5" x14ac:dyDescent="0.15">
      <c r="A46" t="s">
        <v>875</v>
      </c>
      <c r="B46" t="s">
        <v>1454</v>
      </c>
      <c r="C46">
        <v>1</v>
      </c>
      <c r="D46" s="656">
        <v>0.51</v>
      </c>
      <c r="E46" t="s">
        <v>306</v>
      </c>
    </row>
    <row r="47" spans="1:5" x14ac:dyDescent="0.15">
      <c r="A47" t="s">
        <v>875</v>
      </c>
      <c r="B47" t="s">
        <v>1455</v>
      </c>
      <c r="C47">
        <v>5</v>
      </c>
      <c r="D47" s="656">
        <v>0.186</v>
      </c>
      <c r="E47" t="s">
        <v>305</v>
      </c>
    </row>
    <row r="48" spans="1:5" x14ac:dyDescent="0.15">
      <c r="A48" t="s">
        <v>178</v>
      </c>
      <c r="B48" t="s">
        <v>461</v>
      </c>
      <c r="C48">
        <v>0.4</v>
      </c>
      <c r="D48" s="656">
        <v>0.42499999999999999</v>
      </c>
      <c r="E48" t="s">
        <v>306</v>
      </c>
    </row>
    <row r="49" spans="1:5" x14ac:dyDescent="0.15">
      <c r="A49" t="s">
        <v>179</v>
      </c>
      <c r="B49" t="s">
        <v>789</v>
      </c>
      <c r="C49">
        <v>0.01</v>
      </c>
      <c r="D49" s="656">
        <v>1.4084507042253521E-2</v>
      </c>
      <c r="E49" t="s">
        <v>305</v>
      </c>
    </row>
    <row r="50" spans="1:5" x14ac:dyDescent="0.15">
      <c r="A50" t="s">
        <v>186</v>
      </c>
      <c r="B50" t="s">
        <v>380</v>
      </c>
      <c r="C50">
        <v>46</v>
      </c>
      <c r="D50" s="656">
        <v>0.21739130434782608</v>
      </c>
      <c r="E50" t="s">
        <v>305</v>
      </c>
    </row>
    <row r="51" spans="1:5" x14ac:dyDescent="0.15">
      <c r="A51" t="s">
        <v>186</v>
      </c>
      <c r="B51" t="s">
        <v>387</v>
      </c>
      <c r="C51">
        <v>0.1</v>
      </c>
      <c r="D51" s="656">
        <v>9.6153846153846159E-2</v>
      </c>
      <c r="E51" t="s">
        <v>305</v>
      </c>
    </row>
    <row r="52" spans="1:5" x14ac:dyDescent="0.15">
      <c r="A52" t="s">
        <v>186</v>
      </c>
      <c r="B52" t="s">
        <v>399</v>
      </c>
      <c r="C52">
        <v>0.3</v>
      </c>
      <c r="D52" s="656">
        <v>0.1</v>
      </c>
      <c r="E52" t="s">
        <v>305</v>
      </c>
    </row>
    <row r="53" spans="1:5" x14ac:dyDescent="0.15">
      <c r="A53" t="s">
        <v>186</v>
      </c>
      <c r="B53" t="s">
        <v>1464</v>
      </c>
      <c r="C53">
        <v>0.5</v>
      </c>
      <c r="D53" s="656">
        <v>0.4</v>
      </c>
      <c r="E53" t="s">
        <v>306</v>
      </c>
    </row>
    <row r="54" spans="1:5" x14ac:dyDescent="0.15">
      <c r="A54" t="s">
        <v>188</v>
      </c>
      <c r="B54" t="s">
        <v>490</v>
      </c>
      <c r="C54">
        <v>0.3</v>
      </c>
      <c r="D54" s="656">
        <v>0</v>
      </c>
      <c r="E54" t="s">
        <v>305</v>
      </c>
    </row>
  </sheetData>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
  <dimension ref="D10:E52"/>
  <sheetViews>
    <sheetView zoomScale="60" zoomScaleNormal="60" workbookViewId="0"/>
  </sheetViews>
  <sheetFormatPr baseColWidth="10" defaultColWidth="11" defaultRowHeight="14" x14ac:dyDescent="0.15"/>
  <cols>
    <col min="1" max="1" width="2.5" style="40" customWidth="1"/>
    <col min="2" max="3" width="3.33203125" style="40" customWidth="1"/>
    <col min="4" max="4" width="69.83203125" style="40" customWidth="1"/>
    <col min="5" max="5" width="24.6640625" style="40" customWidth="1"/>
    <col min="6" max="16384" width="11" style="40"/>
  </cols>
  <sheetData>
    <row r="10" spans="4:5" x14ac:dyDescent="0.15">
      <c r="D10" s="660" t="s">
        <v>1494</v>
      </c>
      <c r="E10" s="660" t="s">
        <v>147</v>
      </c>
    </row>
    <row r="11" spans="4:5" ht="3.75" hidden="1" customHeight="1" x14ac:dyDescent="0.15"/>
    <row r="12" spans="4:5" hidden="1" x14ac:dyDescent="0.15">
      <c r="D12" s="657" t="s">
        <v>1230</v>
      </c>
      <c r="E12" s="657" t="s">
        <v>1226</v>
      </c>
    </row>
    <row r="13" spans="4:5" hidden="1" x14ac:dyDescent="0.15"/>
    <row r="14" spans="4:5" hidden="1" x14ac:dyDescent="0.15">
      <c r="D14" s="657" t="s">
        <v>364</v>
      </c>
      <c r="E14" s="657" t="s">
        <v>1486</v>
      </c>
    </row>
    <row r="15" spans="4:5" x14ac:dyDescent="0.15">
      <c r="D15" s="68" t="s">
        <v>281</v>
      </c>
      <c r="E15" s="507">
        <v>3</v>
      </c>
    </row>
    <row r="16" spans="4:5" x14ac:dyDescent="0.15">
      <c r="D16" s="68" t="s">
        <v>665</v>
      </c>
      <c r="E16" s="507">
        <v>9</v>
      </c>
    </row>
    <row r="17" spans="4:5" x14ac:dyDescent="0.15">
      <c r="D17" s="68" t="s">
        <v>899</v>
      </c>
      <c r="E17" s="507">
        <v>3</v>
      </c>
    </row>
    <row r="18" spans="4:5" x14ac:dyDescent="0.15">
      <c r="D18" s="68" t="s">
        <v>428</v>
      </c>
      <c r="E18" s="507">
        <v>8</v>
      </c>
    </row>
    <row r="19" spans="4:5" x14ac:dyDescent="0.15">
      <c r="D19" s="68" t="s">
        <v>283</v>
      </c>
      <c r="E19" s="507">
        <v>4</v>
      </c>
    </row>
    <row r="20" spans="4:5" x14ac:dyDescent="0.15">
      <c r="D20" s="68" t="s">
        <v>286</v>
      </c>
      <c r="E20" s="507">
        <v>2</v>
      </c>
    </row>
    <row r="21" spans="4:5" x14ac:dyDescent="0.15">
      <c r="D21" s="68" t="s">
        <v>160</v>
      </c>
      <c r="E21" s="507">
        <v>7</v>
      </c>
    </row>
    <row r="22" spans="4:5" x14ac:dyDescent="0.15">
      <c r="D22" s="68" t="s">
        <v>161</v>
      </c>
      <c r="E22" s="507">
        <v>2</v>
      </c>
    </row>
    <row r="23" spans="4:5" x14ac:dyDescent="0.15">
      <c r="D23" s="68" t="s">
        <v>288</v>
      </c>
      <c r="E23" s="507">
        <v>8</v>
      </c>
    </row>
    <row r="24" spans="4:5" x14ac:dyDescent="0.15">
      <c r="D24" s="68" t="s">
        <v>617</v>
      </c>
      <c r="E24" s="507">
        <v>3</v>
      </c>
    </row>
    <row r="25" spans="4:5" x14ac:dyDescent="0.15">
      <c r="D25" s="68" t="s">
        <v>164</v>
      </c>
      <c r="E25" s="507">
        <v>4</v>
      </c>
    </row>
    <row r="26" spans="4:5" x14ac:dyDescent="0.15">
      <c r="D26" s="68" t="s">
        <v>165</v>
      </c>
      <c r="E26" s="507">
        <v>4</v>
      </c>
    </row>
    <row r="27" spans="4:5" x14ac:dyDescent="0.15">
      <c r="D27" s="68" t="s">
        <v>166</v>
      </c>
      <c r="E27" s="507">
        <v>2</v>
      </c>
    </row>
    <row r="28" spans="4:5" x14ac:dyDescent="0.15">
      <c r="D28" s="68" t="s">
        <v>167</v>
      </c>
      <c r="E28" s="507">
        <v>3</v>
      </c>
    </row>
    <row r="29" spans="4:5" x14ac:dyDescent="0.15">
      <c r="D29" s="68" t="s">
        <v>47</v>
      </c>
      <c r="E29" s="507">
        <v>16</v>
      </c>
    </row>
    <row r="30" spans="4:5" x14ac:dyDescent="0.15">
      <c r="D30" s="68" t="s">
        <v>169</v>
      </c>
      <c r="E30" s="507">
        <v>18</v>
      </c>
    </row>
    <row r="31" spans="4:5" x14ac:dyDescent="0.15">
      <c r="D31" s="68" t="s">
        <v>170</v>
      </c>
      <c r="E31" s="507">
        <v>7</v>
      </c>
    </row>
    <row r="32" spans="4:5" x14ac:dyDescent="0.15">
      <c r="D32" s="68" t="s">
        <v>861</v>
      </c>
      <c r="E32" s="507">
        <v>3</v>
      </c>
    </row>
    <row r="33" spans="4:5" x14ac:dyDescent="0.15">
      <c r="D33" s="68" t="s">
        <v>936</v>
      </c>
      <c r="E33" s="507">
        <v>2</v>
      </c>
    </row>
    <row r="34" spans="4:5" x14ac:dyDescent="0.15">
      <c r="D34" s="68" t="s">
        <v>950</v>
      </c>
      <c r="E34" s="507">
        <v>5</v>
      </c>
    </row>
    <row r="35" spans="4:5" x14ac:dyDescent="0.15">
      <c r="D35" s="68" t="s">
        <v>174</v>
      </c>
      <c r="E35" s="507">
        <v>5</v>
      </c>
    </row>
    <row r="36" spans="4:5" x14ac:dyDescent="0.15">
      <c r="D36" s="68" t="s">
        <v>351</v>
      </c>
      <c r="E36" s="507">
        <v>4</v>
      </c>
    </row>
    <row r="37" spans="4:5" x14ac:dyDescent="0.15">
      <c r="D37" s="68" t="s">
        <v>72</v>
      </c>
      <c r="E37" s="507">
        <v>5</v>
      </c>
    </row>
    <row r="38" spans="4:5" x14ac:dyDescent="0.15">
      <c r="D38" s="68" t="s">
        <v>1024</v>
      </c>
      <c r="E38" s="507">
        <v>21</v>
      </c>
    </row>
    <row r="39" spans="4:5" x14ac:dyDescent="0.15">
      <c r="D39" s="68" t="s">
        <v>875</v>
      </c>
      <c r="E39" s="507">
        <v>14</v>
      </c>
    </row>
    <row r="40" spans="4:5" x14ac:dyDescent="0.15">
      <c r="D40" s="68" t="s">
        <v>178</v>
      </c>
      <c r="E40" s="507">
        <v>2</v>
      </c>
    </row>
    <row r="41" spans="4:5" x14ac:dyDescent="0.15">
      <c r="D41" s="68" t="s">
        <v>179</v>
      </c>
      <c r="E41" s="507">
        <v>3</v>
      </c>
    </row>
    <row r="42" spans="4:5" x14ac:dyDescent="0.15">
      <c r="D42" s="68" t="s">
        <v>180</v>
      </c>
      <c r="E42" s="507">
        <v>3</v>
      </c>
    </row>
    <row r="43" spans="4:5" x14ac:dyDescent="0.15">
      <c r="D43" s="68" t="s">
        <v>181</v>
      </c>
      <c r="E43" s="507">
        <v>3</v>
      </c>
    </row>
    <row r="44" spans="4:5" x14ac:dyDescent="0.15">
      <c r="D44" s="68" t="s">
        <v>182</v>
      </c>
      <c r="E44" s="507">
        <v>2</v>
      </c>
    </row>
    <row r="45" spans="4:5" x14ac:dyDescent="0.15">
      <c r="D45" s="68" t="s">
        <v>183</v>
      </c>
      <c r="E45" s="507">
        <v>2</v>
      </c>
    </row>
    <row r="46" spans="4:5" x14ac:dyDescent="0.15">
      <c r="D46" s="68" t="s">
        <v>184</v>
      </c>
      <c r="E46" s="507">
        <v>3</v>
      </c>
    </row>
    <row r="47" spans="4:5" x14ac:dyDescent="0.15">
      <c r="D47" s="68" t="s">
        <v>293</v>
      </c>
      <c r="E47" s="507">
        <v>3</v>
      </c>
    </row>
    <row r="48" spans="4:5" x14ac:dyDescent="0.15">
      <c r="D48" s="68" t="s">
        <v>407</v>
      </c>
      <c r="E48" s="507">
        <v>4</v>
      </c>
    </row>
    <row r="49" spans="4:5" x14ac:dyDescent="0.15">
      <c r="D49" s="68" t="s">
        <v>186</v>
      </c>
      <c r="E49" s="507">
        <v>6</v>
      </c>
    </row>
    <row r="50" spans="4:5" x14ac:dyDescent="0.15">
      <c r="D50" s="68" t="s">
        <v>188</v>
      </c>
      <c r="E50" s="507">
        <v>11</v>
      </c>
    </row>
    <row r="51" spans="4:5" x14ac:dyDescent="0.15">
      <c r="D51" s="68" t="s">
        <v>189</v>
      </c>
      <c r="E51" s="507">
        <v>3</v>
      </c>
    </row>
    <row r="52" spans="4:5" x14ac:dyDescent="0.15">
      <c r="D52" s="658" t="s">
        <v>365</v>
      </c>
      <c r="E52" s="659">
        <v>207</v>
      </c>
    </row>
  </sheetData>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0:E272"/>
  <sheetViews>
    <sheetView showGridLines="0" zoomScale="70" zoomScaleNormal="70" workbookViewId="0"/>
  </sheetViews>
  <sheetFormatPr baseColWidth="10" defaultColWidth="11" defaultRowHeight="14" x14ac:dyDescent="0.15"/>
  <cols>
    <col min="1" max="1" width="11" style="40"/>
    <col min="2" max="2" width="4.6640625" style="40" customWidth="1"/>
    <col min="3" max="3" width="72.1640625" style="327" bestFit="1" customWidth="1"/>
    <col min="4" max="4" width="15.5" style="546" customWidth="1"/>
    <col min="5" max="5" width="13.6640625" style="40" customWidth="1"/>
    <col min="6" max="6" width="5.5" style="40" customWidth="1"/>
    <col min="7" max="16384" width="11" style="40"/>
  </cols>
  <sheetData>
    <row r="10" spans="2:5" ht="15" hidden="1" x14ac:dyDescent="0.15">
      <c r="C10" s="597" t="s">
        <v>1230</v>
      </c>
      <c r="D10" s="598" t="s">
        <v>1226</v>
      </c>
      <c r="E10" s="49"/>
    </row>
    <row r="12" spans="2:5" x14ac:dyDescent="0.15">
      <c r="B12" s="481" t="s">
        <v>80</v>
      </c>
      <c r="C12" s="623" t="s">
        <v>7</v>
      </c>
      <c r="D12" s="624" t="s">
        <v>147</v>
      </c>
      <c r="E12"/>
    </row>
    <row r="13" spans="2:5" ht="15" x14ac:dyDescent="0.15">
      <c r="B13" s="55">
        <v>1</v>
      </c>
      <c r="C13" s="629" t="s">
        <v>904</v>
      </c>
      <c r="D13" s="626">
        <v>3</v>
      </c>
      <c r="E13"/>
    </row>
    <row r="14" spans="2:5" ht="15" x14ac:dyDescent="0.15">
      <c r="B14" s="55">
        <v>2</v>
      </c>
      <c r="C14" s="630" t="s">
        <v>334</v>
      </c>
      <c r="D14" s="627">
        <v>2</v>
      </c>
      <c r="E14"/>
    </row>
    <row r="15" spans="2:5" ht="30" x14ac:dyDescent="0.15">
      <c r="B15" s="55">
        <v>3</v>
      </c>
      <c r="C15" s="630" t="s">
        <v>337</v>
      </c>
      <c r="D15" s="627">
        <v>8</v>
      </c>
      <c r="E15"/>
    </row>
    <row r="16" spans="2:5" ht="15" x14ac:dyDescent="0.15">
      <c r="B16" s="55">
        <v>4</v>
      </c>
      <c r="C16" s="630" t="s">
        <v>354</v>
      </c>
      <c r="D16" s="627">
        <v>26</v>
      </c>
      <c r="E16"/>
    </row>
    <row r="17" spans="2:5" ht="15" x14ac:dyDescent="0.15">
      <c r="B17" s="55">
        <v>5</v>
      </c>
      <c r="C17" s="630" t="s">
        <v>576</v>
      </c>
      <c r="D17" s="627">
        <v>3</v>
      </c>
      <c r="E17"/>
    </row>
    <row r="18" spans="2:5" ht="15" x14ac:dyDescent="0.15">
      <c r="B18" s="55">
        <v>6</v>
      </c>
      <c r="C18" s="630" t="s">
        <v>130</v>
      </c>
      <c r="D18" s="627">
        <v>5</v>
      </c>
      <c r="E18"/>
    </row>
    <row r="19" spans="2:5" ht="15" x14ac:dyDescent="0.15">
      <c r="B19" s="55">
        <v>7</v>
      </c>
      <c r="C19" s="630" t="s">
        <v>522</v>
      </c>
      <c r="D19" s="627">
        <v>49</v>
      </c>
      <c r="E19"/>
    </row>
    <row r="20" spans="2:5" ht="15" x14ac:dyDescent="0.15">
      <c r="B20" s="55">
        <v>8</v>
      </c>
      <c r="C20" s="630" t="s">
        <v>344</v>
      </c>
      <c r="D20" s="627">
        <v>7</v>
      </c>
      <c r="E20"/>
    </row>
    <row r="21" spans="2:5" ht="15" x14ac:dyDescent="0.15">
      <c r="B21" s="55">
        <v>9</v>
      </c>
      <c r="C21" s="630" t="s">
        <v>335</v>
      </c>
      <c r="D21" s="627">
        <v>3</v>
      </c>
      <c r="E21"/>
    </row>
    <row r="22" spans="2:5" ht="15" x14ac:dyDescent="0.15">
      <c r="B22" s="55">
        <v>10</v>
      </c>
      <c r="C22" s="630" t="s">
        <v>670</v>
      </c>
      <c r="D22" s="627">
        <v>9</v>
      </c>
      <c r="E22"/>
    </row>
    <row r="23" spans="2:5" ht="15" x14ac:dyDescent="0.15">
      <c r="B23" s="55">
        <v>11</v>
      </c>
      <c r="C23" s="630" t="s">
        <v>431</v>
      </c>
      <c r="D23" s="627">
        <v>8</v>
      </c>
      <c r="E23"/>
    </row>
    <row r="24" spans="2:5" ht="15" x14ac:dyDescent="0.15">
      <c r="B24" s="55">
        <v>12</v>
      </c>
      <c r="C24" s="630" t="s">
        <v>87</v>
      </c>
      <c r="D24" s="627">
        <v>16</v>
      </c>
      <c r="E24"/>
    </row>
    <row r="25" spans="2:5" ht="15" x14ac:dyDescent="0.15">
      <c r="B25" s="55">
        <v>13</v>
      </c>
      <c r="C25" s="630" t="s">
        <v>339</v>
      </c>
      <c r="D25" s="627">
        <v>7</v>
      </c>
      <c r="E25"/>
    </row>
    <row r="26" spans="2:5" ht="15" x14ac:dyDescent="0.15">
      <c r="B26" s="55">
        <v>14</v>
      </c>
      <c r="C26" s="630" t="s">
        <v>1173</v>
      </c>
      <c r="D26" s="627">
        <v>3</v>
      </c>
      <c r="E26"/>
    </row>
    <row r="27" spans="2:5" ht="15" x14ac:dyDescent="0.15">
      <c r="B27" s="55">
        <v>15</v>
      </c>
      <c r="C27" s="630" t="s">
        <v>941</v>
      </c>
      <c r="D27" s="627">
        <v>2</v>
      </c>
      <c r="E27"/>
    </row>
    <row r="28" spans="2:5" ht="15" x14ac:dyDescent="0.15">
      <c r="B28" s="55">
        <v>16</v>
      </c>
      <c r="C28" s="630" t="s">
        <v>338</v>
      </c>
      <c r="D28" s="627">
        <v>2</v>
      </c>
      <c r="E28"/>
    </row>
    <row r="29" spans="2:5" ht="15" x14ac:dyDescent="0.15">
      <c r="B29" s="55">
        <v>17</v>
      </c>
      <c r="C29" s="630" t="s">
        <v>537</v>
      </c>
      <c r="D29" s="627">
        <v>2</v>
      </c>
      <c r="E29"/>
    </row>
    <row r="30" spans="2:5" ht="15" x14ac:dyDescent="0.15">
      <c r="B30" s="55">
        <v>18</v>
      </c>
      <c r="C30" s="630" t="s">
        <v>955</v>
      </c>
      <c r="D30" s="627">
        <v>5</v>
      </c>
    </row>
    <row r="31" spans="2:5" ht="15" x14ac:dyDescent="0.15">
      <c r="B31" s="55">
        <v>19</v>
      </c>
      <c r="C31" s="630" t="s">
        <v>1141</v>
      </c>
      <c r="D31" s="627">
        <v>7</v>
      </c>
    </row>
    <row r="32" spans="2:5" ht="15" x14ac:dyDescent="0.15">
      <c r="B32" s="55">
        <v>20</v>
      </c>
      <c r="C32" s="630" t="s">
        <v>413</v>
      </c>
      <c r="D32" s="627">
        <v>4</v>
      </c>
    </row>
    <row r="33" spans="2:4" ht="15" x14ac:dyDescent="0.15">
      <c r="B33" s="55">
        <v>21</v>
      </c>
      <c r="C33" s="630" t="s">
        <v>592</v>
      </c>
      <c r="D33" s="627">
        <v>7</v>
      </c>
    </row>
    <row r="34" spans="2:4" ht="15" x14ac:dyDescent="0.15">
      <c r="B34" s="55">
        <v>22</v>
      </c>
      <c r="C34" s="630" t="s">
        <v>990</v>
      </c>
      <c r="D34" s="627">
        <v>5</v>
      </c>
    </row>
    <row r="35" spans="2:4" ht="15" x14ac:dyDescent="0.15">
      <c r="B35" s="55">
        <v>23</v>
      </c>
      <c r="C35" s="630" t="s">
        <v>382</v>
      </c>
      <c r="D35" s="627">
        <v>6</v>
      </c>
    </row>
    <row r="36" spans="2:4" ht="15" x14ac:dyDescent="0.15">
      <c r="B36" s="55">
        <v>24</v>
      </c>
      <c r="C36" s="630" t="s">
        <v>336</v>
      </c>
      <c r="D36" s="627">
        <v>3</v>
      </c>
    </row>
    <row r="37" spans="2:4" ht="15" x14ac:dyDescent="0.15">
      <c r="B37" s="55">
        <v>25</v>
      </c>
      <c r="C37" s="630" t="s">
        <v>550</v>
      </c>
      <c r="D37" s="627">
        <v>4</v>
      </c>
    </row>
    <row r="38" spans="2:4" ht="15" x14ac:dyDescent="0.15">
      <c r="B38" s="55">
        <v>26</v>
      </c>
      <c r="C38" s="631" t="s">
        <v>480</v>
      </c>
      <c r="D38" s="628">
        <v>11</v>
      </c>
    </row>
    <row r="39" spans="2:4" x14ac:dyDescent="0.15">
      <c r="B39" s="49"/>
      <c r="C39" s="625" t="s">
        <v>79</v>
      </c>
      <c r="D39" s="632">
        <v>207</v>
      </c>
    </row>
    <row r="40" spans="2:4" x14ac:dyDescent="0.15">
      <c r="C40" s="30"/>
      <c r="D40" s="545"/>
    </row>
    <row r="41" spans="2:4" x14ac:dyDescent="0.15">
      <c r="C41" s="30"/>
      <c r="D41" s="545"/>
    </row>
    <row r="42" spans="2:4" x14ac:dyDescent="0.15">
      <c r="C42" s="30"/>
      <c r="D42" s="545"/>
    </row>
    <row r="43" spans="2:4" x14ac:dyDescent="0.15">
      <c r="C43" s="30"/>
      <c r="D43" s="545"/>
    </row>
    <row r="44" spans="2:4" x14ac:dyDescent="0.15">
      <c r="C44" s="30"/>
      <c r="D44" s="545"/>
    </row>
    <row r="45" spans="2:4" x14ac:dyDescent="0.15">
      <c r="C45" s="30"/>
      <c r="D45" s="545"/>
    </row>
    <row r="46" spans="2:4" x14ac:dyDescent="0.15">
      <c r="C46" s="30"/>
      <c r="D46" s="545"/>
    </row>
    <row r="47" spans="2:4" x14ac:dyDescent="0.15">
      <c r="C47" s="30"/>
      <c r="D47" s="545"/>
    </row>
    <row r="48" spans="2:4" x14ac:dyDescent="0.15">
      <c r="C48" s="30"/>
      <c r="D48" s="545"/>
    </row>
    <row r="49" spans="3:4" x14ac:dyDescent="0.15">
      <c r="C49" s="30"/>
      <c r="D49" s="545"/>
    </row>
    <row r="50" spans="3:4" x14ac:dyDescent="0.15">
      <c r="C50" s="30"/>
      <c r="D50" s="545"/>
    </row>
    <row r="51" spans="3:4" x14ac:dyDescent="0.15">
      <c r="C51" s="30"/>
      <c r="D51" s="545"/>
    </row>
    <row r="52" spans="3:4" x14ac:dyDescent="0.15">
      <c r="C52" s="30"/>
      <c r="D52" s="545"/>
    </row>
    <row r="53" spans="3:4" x14ac:dyDescent="0.15">
      <c r="C53" s="30"/>
      <c r="D53" s="545"/>
    </row>
    <row r="54" spans="3:4" x14ac:dyDescent="0.15">
      <c r="C54" s="30"/>
      <c r="D54" s="545"/>
    </row>
    <row r="55" spans="3:4" x14ac:dyDescent="0.15">
      <c r="C55" s="30"/>
      <c r="D55" s="545"/>
    </row>
    <row r="56" spans="3:4" x14ac:dyDescent="0.15">
      <c r="C56" s="30"/>
      <c r="D56" s="545"/>
    </row>
    <row r="57" spans="3:4" x14ac:dyDescent="0.15">
      <c r="C57" s="30"/>
      <c r="D57" s="545"/>
    </row>
    <row r="58" spans="3:4" x14ac:dyDescent="0.15">
      <c r="C58" s="30"/>
      <c r="D58" s="545"/>
    </row>
    <row r="59" spans="3:4" x14ac:dyDescent="0.15">
      <c r="C59" s="30"/>
      <c r="D59" s="545"/>
    </row>
    <row r="60" spans="3:4" x14ac:dyDescent="0.15">
      <c r="C60" s="30"/>
      <c r="D60" s="545"/>
    </row>
    <row r="61" spans="3:4" x14ac:dyDescent="0.15">
      <c r="C61" s="30"/>
      <c r="D61" s="545"/>
    </row>
    <row r="62" spans="3:4" x14ac:dyDescent="0.15">
      <c r="C62" s="30"/>
      <c r="D62" s="545"/>
    </row>
    <row r="63" spans="3:4" x14ac:dyDescent="0.15">
      <c r="C63" s="30"/>
      <c r="D63" s="545"/>
    </row>
    <row r="64" spans="3:4" x14ac:dyDescent="0.15">
      <c r="C64" s="30"/>
      <c r="D64" s="545"/>
    </row>
    <row r="65" spans="3:4" x14ac:dyDescent="0.15">
      <c r="C65" s="30"/>
      <c r="D65" s="545"/>
    </row>
    <row r="66" spans="3:4" x14ac:dyDescent="0.15">
      <c r="C66" s="30"/>
      <c r="D66" s="545"/>
    </row>
    <row r="67" spans="3:4" x14ac:dyDescent="0.15">
      <c r="C67" s="30"/>
      <c r="D67" s="545"/>
    </row>
    <row r="68" spans="3:4" x14ac:dyDescent="0.15">
      <c r="C68" s="30"/>
      <c r="D68" s="545"/>
    </row>
    <row r="69" spans="3:4" x14ac:dyDescent="0.15">
      <c r="C69" s="30"/>
      <c r="D69" s="545"/>
    </row>
    <row r="70" spans="3:4" x14ac:dyDescent="0.15">
      <c r="C70" s="30"/>
      <c r="D70" s="545"/>
    </row>
    <row r="71" spans="3:4" x14ac:dyDescent="0.15">
      <c r="C71" s="30"/>
      <c r="D71" s="545"/>
    </row>
    <row r="72" spans="3:4" x14ac:dyDescent="0.15">
      <c r="C72" s="30"/>
      <c r="D72" s="545"/>
    </row>
    <row r="73" spans="3:4" x14ac:dyDescent="0.15">
      <c r="C73" s="30"/>
      <c r="D73" s="545"/>
    </row>
    <row r="74" spans="3:4" x14ac:dyDescent="0.15">
      <c r="C74" s="30"/>
      <c r="D74" s="545"/>
    </row>
    <row r="75" spans="3:4" x14ac:dyDescent="0.15">
      <c r="C75" s="30"/>
      <c r="D75" s="545"/>
    </row>
    <row r="76" spans="3:4" x14ac:dyDescent="0.15">
      <c r="C76" s="30"/>
      <c r="D76" s="545"/>
    </row>
    <row r="77" spans="3:4" x14ac:dyDescent="0.15">
      <c r="C77" s="30"/>
      <c r="D77" s="545"/>
    </row>
    <row r="78" spans="3:4" x14ac:dyDescent="0.15">
      <c r="C78" s="30"/>
      <c r="D78" s="545"/>
    </row>
    <row r="79" spans="3:4" x14ac:dyDescent="0.15">
      <c r="C79" s="30"/>
      <c r="D79" s="545"/>
    </row>
    <row r="80" spans="3:4" x14ac:dyDescent="0.15">
      <c r="C80" s="30"/>
      <c r="D80" s="545"/>
    </row>
    <row r="81" spans="3:4" x14ac:dyDescent="0.15">
      <c r="C81" s="30"/>
      <c r="D81" s="545"/>
    </row>
    <row r="82" spans="3:4" x14ac:dyDescent="0.15">
      <c r="C82" s="30"/>
      <c r="D82" s="545"/>
    </row>
    <row r="83" spans="3:4" x14ac:dyDescent="0.15">
      <c r="C83" s="30"/>
      <c r="D83" s="545"/>
    </row>
    <row r="84" spans="3:4" x14ac:dyDescent="0.15">
      <c r="C84" s="30"/>
    </row>
    <row r="85" spans="3:4" x14ac:dyDescent="0.15">
      <c r="C85" s="30"/>
    </row>
    <row r="86" spans="3:4" x14ac:dyDescent="0.15">
      <c r="C86" s="30"/>
    </row>
    <row r="87" spans="3:4" x14ac:dyDescent="0.15">
      <c r="C87" s="30"/>
    </row>
    <row r="88" spans="3:4" x14ac:dyDescent="0.15">
      <c r="C88" s="30"/>
    </row>
    <row r="89" spans="3:4" x14ac:dyDescent="0.15">
      <c r="C89" s="30"/>
    </row>
    <row r="90" spans="3:4" x14ac:dyDescent="0.15">
      <c r="C90" s="30"/>
    </row>
    <row r="91" spans="3:4" x14ac:dyDescent="0.15">
      <c r="C91" s="30"/>
    </row>
    <row r="92" spans="3:4" x14ac:dyDescent="0.15">
      <c r="C92" s="30"/>
    </row>
    <row r="93" spans="3:4" x14ac:dyDescent="0.15">
      <c r="C93" s="30"/>
    </row>
    <row r="94" spans="3:4" x14ac:dyDescent="0.15">
      <c r="C94" s="30"/>
    </row>
    <row r="95" spans="3:4" x14ac:dyDescent="0.15">
      <c r="C95" s="30"/>
    </row>
    <row r="96" spans="3:4" x14ac:dyDescent="0.15">
      <c r="C96" s="30"/>
    </row>
    <row r="97" spans="3:3" x14ac:dyDescent="0.15">
      <c r="C97" s="30"/>
    </row>
    <row r="98" spans="3:3" x14ac:dyDescent="0.15">
      <c r="C98" s="30"/>
    </row>
    <row r="99" spans="3:3" x14ac:dyDescent="0.15">
      <c r="C99" s="30"/>
    </row>
    <row r="100" spans="3:3" x14ac:dyDescent="0.15">
      <c r="C100" s="30"/>
    </row>
    <row r="101" spans="3:3" x14ac:dyDescent="0.15">
      <c r="C101" s="30"/>
    </row>
    <row r="102" spans="3:3" x14ac:dyDescent="0.15">
      <c r="C102" s="30"/>
    </row>
    <row r="103" spans="3:3" x14ac:dyDescent="0.15">
      <c r="C103" s="30"/>
    </row>
    <row r="104" spans="3:3" x14ac:dyDescent="0.15">
      <c r="C104" s="30"/>
    </row>
    <row r="105" spans="3:3" x14ac:dyDescent="0.15">
      <c r="C105" s="30"/>
    </row>
    <row r="106" spans="3:3" x14ac:dyDescent="0.15">
      <c r="C106" s="30"/>
    </row>
    <row r="107" spans="3:3" x14ac:dyDescent="0.15">
      <c r="C107" s="30"/>
    </row>
    <row r="108" spans="3:3" x14ac:dyDescent="0.15">
      <c r="C108" s="30"/>
    </row>
    <row r="109" spans="3:3" x14ac:dyDescent="0.15">
      <c r="C109" s="30"/>
    </row>
    <row r="110" spans="3:3" x14ac:dyDescent="0.15">
      <c r="C110" s="30"/>
    </row>
    <row r="111" spans="3:3" x14ac:dyDescent="0.15">
      <c r="C111" s="30"/>
    </row>
    <row r="112" spans="3:3" x14ac:dyDescent="0.15">
      <c r="C112" s="30"/>
    </row>
    <row r="113" spans="3:3" x14ac:dyDescent="0.15">
      <c r="C113" s="30"/>
    </row>
    <row r="114" spans="3:3" x14ac:dyDescent="0.15">
      <c r="C114" s="30"/>
    </row>
    <row r="115" spans="3:3" x14ac:dyDescent="0.15">
      <c r="C115" s="30"/>
    </row>
    <row r="116" spans="3:3" x14ac:dyDescent="0.15">
      <c r="C116" s="30"/>
    </row>
    <row r="117" spans="3:3" x14ac:dyDescent="0.15">
      <c r="C117" s="30"/>
    </row>
    <row r="118" spans="3:3" x14ac:dyDescent="0.15">
      <c r="C118" s="30"/>
    </row>
    <row r="119" spans="3:3" x14ac:dyDescent="0.15">
      <c r="C119" s="30"/>
    </row>
    <row r="120" spans="3:3" x14ac:dyDescent="0.15">
      <c r="C120" s="30"/>
    </row>
    <row r="121" spans="3:3" x14ac:dyDescent="0.15">
      <c r="C121" s="30"/>
    </row>
    <row r="122" spans="3:3" x14ac:dyDescent="0.15">
      <c r="C122" s="30"/>
    </row>
    <row r="123" spans="3:3" x14ac:dyDescent="0.15">
      <c r="C123" s="30"/>
    </row>
    <row r="124" spans="3:3" x14ac:dyDescent="0.15">
      <c r="C124" s="30"/>
    </row>
    <row r="125" spans="3:3" x14ac:dyDescent="0.15">
      <c r="C125" s="30"/>
    </row>
    <row r="126" spans="3:3" x14ac:dyDescent="0.15">
      <c r="C126" s="30"/>
    </row>
    <row r="127" spans="3:3" x14ac:dyDescent="0.15">
      <c r="C127" s="30"/>
    </row>
    <row r="128" spans="3:3" x14ac:dyDescent="0.15">
      <c r="C128" s="30"/>
    </row>
    <row r="129" spans="3:3" x14ac:dyDescent="0.15">
      <c r="C129" s="30"/>
    </row>
    <row r="130" spans="3:3" x14ac:dyDescent="0.15">
      <c r="C130" s="30"/>
    </row>
    <row r="131" spans="3:3" x14ac:dyDescent="0.15">
      <c r="C131" s="30"/>
    </row>
    <row r="132" spans="3:3" x14ac:dyDescent="0.15">
      <c r="C132" s="30"/>
    </row>
    <row r="133" spans="3:3" x14ac:dyDescent="0.15">
      <c r="C133" s="30"/>
    </row>
    <row r="134" spans="3:3" x14ac:dyDescent="0.15">
      <c r="C134" s="30"/>
    </row>
    <row r="135" spans="3:3" x14ac:dyDescent="0.15">
      <c r="C135" s="30"/>
    </row>
    <row r="136" spans="3:3" x14ac:dyDescent="0.15">
      <c r="C136" s="30"/>
    </row>
    <row r="137" spans="3:3" x14ac:dyDescent="0.15">
      <c r="C137" s="30"/>
    </row>
    <row r="138" spans="3:3" x14ac:dyDescent="0.15">
      <c r="C138" s="30"/>
    </row>
    <row r="139" spans="3:3" x14ac:dyDescent="0.15">
      <c r="C139" s="30"/>
    </row>
    <row r="140" spans="3:3" x14ac:dyDescent="0.15">
      <c r="C140" s="30"/>
    </row>
    <row r="141" spans="3:3" x14ac:dyDescent="0.15">
      <c r="C141" s="30"/>
    </row>
    <row r="142" spans="3:3" x14ac:dyDescent="0.15">
      <c r="C142" s="30"/>
    </row>
    <row r="143" spans="3:3" x14ac:dyDescent="0.15">
      <c r="C143" s="30"/>
    </row>
    <row r="144" spans="3:3" x14ac:dyDescent="0.15">
      <c r="C144" s="30"/>
    </row>
    <row r="145" spans="3:3" x14ac:dyDescent="0.15">
      <c r="C145" s="30"/>
    </row>
    <row r="146" spans="3:3" x14ac:dyDescent="0.15">
      <c r="C146" s="30"/>
    </row>
    <row r="147" spans="3:3" x14ac:dyDescent="0.15">
      <c r="C147" s="30"/>
    </row>
    <row r="148" spans="3:3" x14ac:dyDescent="0.15">
      <c r="C148" s="30"/>
    </row>
    <row r="149" spans="3:3" x14ac:dyDescent="0.15">
      <c r="C149" s="30"/>
    </row>
    <row r="150" spans="3:3" x14ac:dyDescent="0.15">
      <c r="C150" s="30"/>
    </row>
    <row r="151" spans="3:3" x14ac:dyDescent="0.15">
      <c r="C151" s="30"/>
    </row>
    <row r="152" spans="3:3" x14ac:dyDescent="0.15">
      <c r="C152" s="30"/>
    </row>
    <row r="153" spans="3:3" x14ac:dyDescent="0.15">
      <c r="C153" s="30"/>
    </row>
    <row r="154" spans="3:3" x14ac:dyDescent="0.15">
      <c r="C154" s="30"/>
    </row>
    <row r="155" spans="3:3" x14ac:dyDescent="0.15">
      <c r="C155" s="30"/>
    </row>
    <row r="156" spans="3:3" x14ac:dyDescent="0.15">
      <c r="C156" s="30"/>
    </row>
    <row r="157" spans="3:3" x14ac:dyDescent="0.15">
      <c r="C157" s="30"/>
    </row>
    <row r="158" spans="3:3" x14ac:dyDescent="0.15">
      <c r="C158" s="30"/>
    </row>
    <row r="159" spans="3:3" x14ac:dyDescent="0.15">
      <c r="C159" s="30"/>
    </row>
    <row r="160" spans="3:3" x14ac:dyDescent="0.15">
      <c r="C160" s="30"/>
    </row>
    <row r="161" spans="3:3" x14ac:dyDescent="0.15">
      <c r="C161" s="30"/>
    </row>
    <row r="162" spans="3:3" x14ac:dyDescent="0.15">
      <c r="C162" s="30"/>
    </row>
    <row r="163" spans="3:3" x14ac:dyDescent="0.15">
      <c r="C163" s="30"/>
    </row>
    <row r="164" spans="3:3" x14ac:dyDescent="0.15">
      <c r="C164" s="30"/>
    </row>
    <row r="165" spans="3:3" x14ac:dyDescent="0.15">
      <c r="C165" s="30"/>
    </row>
    <row r="166" spans="3:3" x14ac:dyDescent="0.15">
      <c r="C166" s="30"/>
    </row>
    <row r="167" spans="3:3" x14ac:dyDescent="0.15">
      <c r="C167" s="30"/>
    </row>
    <row r="168" spans="3:3" x14ac:dyDescent="0.15">
      <c r="C168" s="30"/>
    </row>
    <row r="169" spans="3:3" x14ac:dyDescent="0.15">
      <c r="C169" s="30"/>
    </row>
    <row r="170" spans="3:3" x14ac:dyDescent="0.15">
      <c r="C170" s="30"/>
    </row>
    <row r="171" spans="3:3" x14ac:dyDescent="0.15">
      <c r="C171" s="30"/>
    </row>
    <row r="172" spans="3:3" x14ac:dyDescent="0.15">
      <c r="C172" s="30"/>
    </row>
    <row r="173" spans="3:3" x14ac:dyDescent="0.15">
      <c r="C173" s="30"/>
    </row>
    <row r="174" spans="3:3" x14ac:dyDescent="0.15">
      <c r="C174" s="30"/>
    </row>
    <row r="175" spans="3:3" x14ac:dyDescent="0.15">
      <c r="C175" s="30"/>
    </row>
    <row r="176" spans="3:3" x14ac:dyDescent="0.15">
      <c r="C176" s="30"/>
    </row>
    <row r="177" spans="3:3" x14ac:dyDescent="0.15">
      <c r="C177" s="30"/>
    </row>
    <row r="178" spans="3:3" x14ac:dyDescent="0.15">
      <c r="C178" s="30"/>
    </row>
    <row r="179" spans="3:3" x14ac:dyDescent="0.15">
      <c r="C179" s="30"/>
    </row>
    <row r="180" spans="3:3" x14ac:dyDescent="0.15">
      <c r="C180" s="30"/>
    </row>
    <row r="181" spans="3:3" x14ac:dyDescent="0.15">
      <c r="C181" s="30"/>
    </row>
    <row r="182" spans="3:3" x14ac:dyDescent="0.15">
      <c r="C182" s="30"/>
    </row>
    <row r="183" spans="3:3" x14ac:dyDescent="0.15">
      <c r="C183" s="30"/>
    </row>
    <row r="184" spans="3:3" x14ac:dyDescent="0.15">
      <c r="C184" s="30"/>
    </row>
    <row r="185" spans="3:3" x14ac:dyDescent="0.15">
      <c r="C185" s="30"/>
    </row>
    <row r="186" spans="3:3" x14ac:dyDescent="0.15">
      <c r="C186" s="30"/>
    </row>
    <row r="187" spans="3:3" x14ac:dyDescent="0.15">
      <c r="C187" s="30"/>
    </row>
    <row r="188" spans="3:3" x14ac:dyDescent="0.15">
      <c r="C188" s="30"/>
    </row>
    <row r="189" spans="3:3" x14ac:dyDescent="0.15">
      <c r="C189" s="30"/>
    </row>
    <row r="190" spans="3:3" x14ac:dyDescent="0.15">
      <c r="C190" s="30"/>
    </row>
    <row r="191" spans="3:3" x14ac:dyDescent="0.15">
      <c r="C191" s="30"/>
    </row>
    <row r="192" spans="3:3" x14ac:dyDescent="0.15">
      <c r="C192" s="30"/>
    </row>
    <row r="193" spans="3:3" x14ac:dyDescent="0.15">
      <c r="C193" s="30"/>
    </row>
    <row r="194" spans="3:3" x14ac:dyDescent="0.15">
      <c r="C194" s="30"/>
    </row>
    <row r="195" spans="3:3" x14ac:dyDescent="0.15">
      <c r="C195" s="30"/>
    </row>
    <row r="196" spans="3:3" x14ac:dyDescent="0.15">
      <c r="C196" s="30"/>
    </row>
    <row r="197" spans="3:3" x14ac:dyDescent="0.15">
      <c r="C197" s="30"/>
    </row>
    <row r="198" spans="3:3" x14ac:dyDescent="0.15">
      <c r="C198" s="30"/>
    </row>
    <row r="199" spans="3:3" x14ac:dyDescent="0.15">
      <c r="C199" s="30"/>
    </row>
    <row r="200" spans="3:3" x14ac:dyDescent="0.15">
      <c r="C200" s="30"/>
    </row>
    <row r="201" spans="3:3" x14ac:dyDescent="0.15">
      <c r="C201" s="30"/>
    </row>
    <row r="202" spans="3:3" x14ac:dyDescent="0.15">
      <c r="C202" s="30"/>
    </row>
    <row r="203" spans="3:3" x14ac:dyDescent="0.15">
      <c r="C203" s="30"/>
    </row>
    <row r="204" spans="3:3" x14ac:dyDescent="0.15">
      <c r="C204" s="30"/>
    </row>
    <row r="205" spans="3:3" x14ac:dyDescent="0.15">
      <c r="C205" s="30"/>
    </row>
    <row r="206" spans="3:3" x14ac:dyDescent="0.15">
      <c r="C206" s="30"/>
    </row>
    <row r="207" spans="3:3" x14ac:dyDescent="0.15">
      <c r="C207" s="30"/>
    </row>
    <row r="208" spans="3:3" x14ac:dyDescent="0.15">
      <c r="C208" s="30"/>
    </row>
    <row r="209" spans="3:3" x14ac:dyDescent="0.15">
      <c r="C209" s="30"/>
    </row>
    <row r="210" spans="3:3" x14ac:dyDescent="0.15">
      <c r="C210" s="30"/>
    </row>
    <row r="211" spans="3:3" x14ac:dyDescent="0.15">
      <c r="C211" s="30"/>
    </row>
    <row r="212" spans="3:3" x14ac:dyDescent="0.15">
      <c r="C212" s="30"/>
    </row>
    <row r="213" spans="3:3" x14ac:dyDescent="0.15">
      <c r="C213" s="30"/>
    </row>
    <row r="214" spans="3:3" x14ac:dyDescent="0.15">
      <c r="C214" s="30"/>
    </row>
    <row r="215" spans="3:3" x14ac:dyDescent="0.15">
      <c r="C215" s="30"/>
    </row>
    <row r="216" spans="3:3" x14ac:dyDescent="0.15">
      <c r="C216" s="30"/>
    </row>
    <row r="217" spans="3:3" x14ac:dyDescent="0.15">
      <c r="C217" s="30"/>
    </row>
    <row r="218" spans="3:3" x14ac:dyDescent="0.15">
      <c r="C218" s="30"/>
    </row>
    <row r="219" spans="3:3" x14ac:dyDescent="0.15">
      <c r="C219" s="30"/>
    </row>
    <row r="220" spans="3:3" x14ac:dyDescent="0.15">
      <c r="C220" s="30"/>
    </row>
    <row r="221" spans="3:3" x14ac:dyDescent="0.15">
      <c r="C221" s="30"/>
    </row>
    <row r="222" spans="3:3" x14ac:dyDescent="0.15">
      <c r="C222" s="30"/>
    </row>
    <row r="223" spans="3:3" x14ac:dyDescent="0.15">
      <c r="C223" s="30"/>
    </row>
    <row r="224" spans="3:3" x14ac:dyDescent="0.15">
      <c r="C224" s="30"/>
    </row>
    <row r="225" spans="3:3" x14ac:dyDescent="0.15">
      <c r="C225" s="30"/>
    </row>
    <row r="226" spans="3:3" x14ac:dyDescent="0.15">
      <c r="C226" s="30"/>
    </row>
    <row r="227" spans="3:3" x14ac:dyDescent="0.15">
      <c r="C227" s="30"/>
    </row>
    <row r="228" spans="3:3" x14ac:dyDescent="0.15">
      <c r="C228" s="30"/>
    </row>
    <row r="229" spans="3:3" x14ac:dyDescent="0.15">
      <c r="C229" s="30"/>
    </row>
    <row r="230" spans="3:3" x14ac:dyDescent="0.15">
      <c r="C230" s="30"/>
    </row>
    <row r="231" spans="3:3" x14ac:dyDescent="0.15">
      <c r="C231" s="30"/>
    </row>
    <row r="232" spans="3:3" x14ac:dyDescent="0.15">
      <c r="C232" s="30"/>
    </row>
    <row r="233" spans="3:3" x14ac:dyDescent="0.15">
      <c r="C233" s="30"/>
    </row>
    <row r="234" spans="3:3" x14ac:dyDescent="0.15">
      <c r="C234" s="30"/>
    </row>
    <row r="235" spans="3:3" x14ac:dyDescent="0.15">
      <c r="C235" s="30"/>
    </row>
    <row r="236" spans="3:3" x14ac:dyDescent="0.15">
      <c r="C236" s="30"/>
    </row>
    <row r="237" spans="3:3" x14ac:dyDescent="0.15">
      <c r="C237" s="30"/>
    </row>
    <row r="238" spans="3:3" x14ac:dyDescent="0.15">
      <c r="C238" s="30"/>
    </row>
    <row r="239" spans="3:3" x14ac:dyDescent="0.15">
      <c r="C239" s="30"/>
    </row>
    <row r="240" spans="3:3" x14ac:dyDescent="0.15">
      <c r="C240" s="30"/>
    </row>
    <row r="241" spans="3:3" x14ac:dyDescent="0.15">
      <c r="C241" s="30"/>
    </row>
    <row r="242" spans="3:3" x14ac:dyDescent="0.15">
      <c r="C242" s="30"/>
    </row>
    <row r="243" spans="3:3" x14ac:dyDescent="0.15">
      <c r="C243" s="30"/>
    </row>
    <row r="244" spans="3:3" x14ac:dyDescent="0.15">
      <c r="C244" s="30"/>
    </row>
    <row r="245" spans="3:3" x14ac:dyDescent="0.15">
      <c r="C245" s="30"/>
    </row>
    <row r="246" spans="3:3" x14ac:dyDescent="0.15">
      <c r="C246" s="30"/>
    </row>
    <row r="247" spans="3:3" x14ac:dyDescent="0.15">
      <c r="C247" s="30"/>
    </row>
    <row r="248" spans="3:3" x14ac:dyDescent="0.15">
      <c r="C248" s="30"/>
    </row>
    <row r="249" spans="3:3" x14ac:dyDescent="0.15">
      <c r="C249" s="30"/>
    </row>
    <row r="250" spans="3:3" x14ac:dyDescent="0.15">
      <c r="C250" s="30"/>
    </row>
    <row r="251" spans="3:3" x14ac:dyDescent="0.15">
      <c r="C251" s="30"/>
    </row>
    <row r="252" spans="3:3" x14ac:dyDescent="0.15">
      <c r="C252" s="30"/>
    </row>
    <row r="253" spans="3:3" x14ac:dyDescent="0.15">
      <c r="C253" s="30"/>
    </row>
    <row r="254" spans="3:3" x14ac:dyDescent="0.15">
      <c r="C254" s="30"/>
    </row>
    <row r="255" spans="3:3" x14ac:dyDescent="0.15">
      <c r="C255" s="30"/>
    </row>
    <row r="256" spans="3:3" x14ac:dyDescent="0.15">
      <c r="C256" s="30"/>
    </row>
    <row r="257" spans="3:3" x14ac:dyDescent="0.15">
      <c r="C257" s="30"/>
    </row>
    <row r="258" spans="3:3" x14ac:dyDescent="0.15">
      <c r="C258" s="30"/>
    </row>
    <row r="259" spans="3:3" x14ac:dyDescent="0.15">
      <c r="C259" s="30"/>
    </row>
    <row r="260" spans="3:3" x14ac:dyDescent="0.15">
      <c r="C260" s="30"/>
    </row>
    <row r="261" spans="3:3" x14ac:dyDescent="0.15">
      <c r="C261" s="30"/>
    </row>
    <row r="262" spans="3:3" x14ac:dyDescent="0.15">
      <c r="C262" s="30"/>
    </row>
    <row r="263" spans="3:3" x14ac:dyDescent="0.15">
      <c r="C263" s="30"/>
    </row>
    <row r="264" spans="3:3" x14ac:dyDescent="0.15">
      <c r="C264" s="30"/>
    </row>
    <row r="265" spans="3:3" x14ac:dyDescent="0.15">
      <c r="C265" s="30"/>
    </row>
    <row r="266" spans="3:3" x14ac:dyDescent="0.15">
      <c r="C266" s="30"/>
    </row>
    <row r="267" spans="3:3" x14ac:dyDescent="0.15">
      <c r="C267" s="30"/>
    </row>
    <row r="268" spans="3:3" x14ac:dyDescent="0.15">
      <c r="C268" s="30"/>
    </row>
    <row r="269" spans="3:3" x14ac:dyDescent="0.15">
      <c r="C269" s="30"/>
    </row>
    <row r="270" spans="3:3" x14ac:dyDescent="0.15">
      <c r="C270" s="30"/>
    </row>
    <row r="271" spans="3:3" x14ac:dyDescent="0.15">
      <c r="C271" s="30"/>
    </row>
    <row r="272" spans="3:3" x14ac:dyDescent="0.15">
      <c r="C272" s="30"/>
    </row>
  </sheetData>
  <sortState xmlns:xlrd2="http://schemas.microsoft.com/office/spreadsheetml/2017/richdata2" ref="D32:D41">
    <sortCondition ref="D32"/>
  </sortState>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1:D225"/>
  <sheetViews>
    <sheetView showGridLines="0" topLeftCell="A180" zoomScale="60" zoomScaleNormal="60" workbookViewId="0">
      <selection activeCell="C199" sqref="C199"/>
    </sheetView>
  </sheetViews>
  <sheetFormatPr baseColWidth="10" defaultColWidth="11" defaultRowHeight="14" x14ac:dyDescent="0.15"/>
  <cols>
    <col min="1" max="1" width="5.6640625" customWidth="1"/>
    <col min="2" max="2" width="43.1640625" style="61" customWidth="1"/>
    <col min="3" max="3" width="199.5" style="61" bestFit="1" customWidth="1"/>
    <col min="4" max="4" width="26.1640625" style="29" customWidth="1"/>
    <col min="5" max="5" width="31.83203125" customWidth="1"/>
  </cols>
  <sheetData>
    <row r="11" spans="2:4" hidden="1" x14ac:dyDescent="0.15">
      <c r="B11" s="18" t="s">
        <v>1230</v>
      </c>
      <c r="C11" t="s">
        <v>1226</v>
      </c>
    </row>
    <row r="12" spans="2:4" hidden="1" x14ac:dyDescent="0.15">
      <c r="B12" s="18" t="s">
        <v>4</v>
      </c>
      <c r="C12" t="s">
        <v>1475</v>
      </c>
    </row>
    <row r="14" spans="2:4" ht="30" x14ac:dyDescent="0.15">
      <c r="B14" s="514" t="s">
        <v>7</v>
      </c>
      <c r="C14" s="65" t="s">
        <v>0</v>
      </c>
      <c r="D14" s="65" t="s">
        <v>34</v>
      </c>
    </row>
    <row r="15" spans="2:4" ht="30" x14ac:dyDescent="0.15">
      <c r="B15" s="516" t="s">
        <v>130</v>
      </c>
      <c r="C15" s="110" t="s">
        <v>140</v>
      </c>
      <c r="D15" s="557">
        <v>1.665</v>
      </c>
    </row>
    <row r="16" spans="2:4" ht="15" x14ac:dyDescent="0.15">
      <c r="B16" s="37"/>
      <c r="C16" s="110" t="s">
        <v>129</v>
      </c>
      <c r="D16" s="557">
        <v>0.95399999999999996</v>
      </c>
    </row>
    <row r="17" spans="2:4" ht="15" x14ac:dyDescent="0.15">
      <c r="B17" s="37"/>
      <c r="C17" s="110" t="s">
        <v>143</v>
      </c>
      <c r="D17" s="572">
        <v>1.06</v>
      </c>
    </row>
    <row r="18" spans="2:4" ht="15" x14ac:dyDescent="0.15">
      <c r="B18" s="37"/>
      <c r="C18" s="110" t="s">
        <v>134</v>
      </c>
      <c r="D18" s="572">
        <v>0.92200000000000004</v>
      </c>
    </row>
    <row r="19" spans="2:4" ht="15" x14ac:dyDescent="0.15">
      <c r="B19" s="107"/>
      <c r="C19" s="110" t="s">
        <v>137</v>
      </c>
      <c r="D19" s="557">
        <v>0.92900000000000005</v>
      </c>
    </row>
    <row r="20" spans="2:4" ht="15" x14ac:dyDescent="0.15">
      <c r="B20" s="516" t="s">
        <v>87</v>
      </c>
      <c r="C20" s="610" t="s">
        <v>61</v>
      </c>
      <c r="D20" s="557">
        <v>2.6</v>
      </c>
    </row>
    <row r="21" spans="2:4" ht="15" x14ac:dyDescent="0.15">
      <c r="B21" s="37"/>
      <c r="C21" s="610" t="s">
        <v>51</v>
      </c>
      <c r="D21" s="557">
        <v>3.3333333333333335</v>
      </c>
    </row>
    <row r="22" spans="2:4" ht="15" x14ac:dyDescent="0.15">
      <c r="B22" s="37"/>
      <c r="C22" s="610" t="s">
        <v>86</v>
      </c>
      <c r="D22" s="557">
        <v>2.7666666666666666</v>
      </c>
    </row>
    <row r="23" spans="2:4" ht="15" x14ac:dyDescent="0.15">
      <c r="B23" s="37"/>
      <c r="C23" s="610" t="s">
        <v>114</v>
      </c>
      <c r="D23" s="572">
        <v>0.55555555555555558</v>
      </c>
    </row>
    <row r="24" spans="2:4" ht="15" x14ac:dyDescent="0.15">
      <c r="B24" s="37"/>
      <c r="C24" s="610" t="s">
        <v>59</v>
      </c>
      <c r="D24" s="572">
        <v>3.3333333333333335</v>
      </c>
    </row>
    <row r="25" spans="2:4" ht="15" x14ac:dyDescent="0.15">
      <c r="B25" s="37"/>
      <c r="C25" s="110" t="s">
        <v>106</v>
      </c>
      <c r="D25" s="557">
        <v>-3.6249999999999996</v>
      </c>
    </row>
    <row r="26" spans="2:4" ht="15" x14ac:dyDescent="0.15">
      <c r="B26" s="37"/>
      <c r="C26" s="610" t="s">
        <v>53</v>
      </c>
      <c r="D26" s="557">
        <v>0.83333333333333337</v>
      </c>
    </row>
    <row r="27" spans="2:4" ht="15" x14ac:dyDescent="0.15">
      <c r="B27" s="37"/>
      <c r="C27" s="610" t="s">
        <v>57</v>
      </c>
      <c r="D27" s="557">
        <v>1.1666666666666667</v>
      </c>
    </row>
    <row r="28" spans="2:4" ht="15" x14ac:dyDescent="0.15">
      <c r="B28" s="37"/>
      <c r="C28" s="610" t="s">
        <v>55</v>
      </c>
      <c r="D28" s="557">
        <v>1.9</v>
      </c>
    </row>
    <row r="29" spans="2:4" ht="15" x14ac:dyDescent="0.15">
      <c r="B29" s="37"/>
      <c r="C29" s="610" t="s">
        <v>49</v>
      </c>
      <c r="D29" s="572">
        <v>3.3333333333333335</v>
      </c>
    </row>
    <row r="30" spans="2:4" ht="15" x14ac:dyDescent="0.15">
      <c r="B30" s="37"/>
      <c r="C30" s="610" t="s">
        <v>122</v>
      </c>
      <c r="D30" s="572">
        <v>1.0210526315789474</v>
      </c>
    </row>
    <row r="31" spans="2:4" ht="15" x14ac:dyDescent="0.15">
      <c r="B31" s="37"/>
      <c r="C31" s="610" t="s">
        <v>124</v>
      </c>
      <c r="D31" s="557">
        <v>0.97777777777777775</v>
      </c>
    </row>
    <row r="32" spans="2:4" ht="15" x14ac:dyDescent="0.15">
      <c r="B32" s="37"/>
      <c r="C32" s="610" t="s">
        <v>108</v>
      </c>
      <c r="D32" s="557">
        <v>2.5</v>
      </c>
    </row>
    <row r="33" spans="2:4" ht="15" x14ac:dyDescent="0.15">
      <c r="B33" s="37"/>
      <c r="C33" s="610" t="s">
        <v>102</v>
      </c>
      <c r="D33" s="557">
        <v>0.8666666666666667</v>
      </c>
    </row>
    <row r="34" spans="2:4" ht="15" x14ac:dyDescent="0.15">
      <c r="B34" s="37"/>
      <c r="C34" s="610" t="s">
        <v>111</v>
      </c>
      <c r="D34" s="557">
        <v>0.75555555555555554</v>
      </c>
    </row>
    <row r="35" spans="2:4" ht="15" x14ac:dyDescent="0.15">
      <c r="B35" s="107"/>
      <c r="C35" s="610" t="s">
        <v>118</v>
      </c>
      <c r="D35" s="572">
        <v>1.0222222222222221</v>
      </c>
    </row>
    <row r="36" spans="2:4" ht="15" x14ac:dyDescent="0.15">
      <c r="B36" s="516" t="s">
        <v>336</v>
      </c>
      <c r="C36" s="110" t="s">
        <v>197</v>
      </c>
      <c r="D36" s="572">
        <v>0.83663150412742515</v>
      </c>
    </row>
    <row r="37" spans="2:4" ht="30" x14ac:dyDescent="0.15">
      <c r="B37" s="37"/>
      <c r="C37" s="610" t="s">
        <v>199</v>
      </c>
      <c r="D37" s="557">
        <v>0.94054545454545446</v>
      </c>
    </row>
    <row r="38" spans="2:4" ht="30" x14ac:dyDescent="0.15">
      <c r="B38" s="107"/>
      <c r="C38" s="110" t="s">
        <v>201</v>
      </c>
      <c r="D38" s="557">
        <v>0.96363636363636362</v>
      </c>
    </row>
    <row r="39" spans="2:4" ht="30" x14ac:dyDescent="0.15">
      <c r="B39" s="516" t="s">
        <v>334</v>
      </c>
      <c r="C39" s="110" t="s">
        <v>208</v>
      </c>
      <c r="D39" s="557">
        <v>1.81</v>
      </c>
    </row>
    <row r="40" spans="2:4" ht="15" x14ac:dyDescent="0.15">
      <c r="B40" s="107"/>
      <c r="C40" s="110" t="s">
        <v>205</v>
      </c>
      <c r="D40" s="557">
        <v>1</v>
      </c>
    </row>
    <row r="41" spans="2:4" ht="30" x14ac:dyDescent="0.15">
      <c r="B41" s="516" t="s">
        <v>335</v>
      </c>
      <c r="C41" s="610" t="s">
        <v>1399</v>
      </c>
      <c r="D41" s="572">
        <v>0.92553191489361708</v>
      </c>
    </row>
    <row r="42" spans="2:4" ht="15" x14ac:dyDescent="0.15">
      <c r="B42" s="37"/>
      <c r="C42" s="610" t="s">
        <v>1401</v>
      </c>
      <c r="D42" s="572">
        <v>1.1678571428571429</v>
      </c>
    </row>
    <row r="43" spans="2:4" ht="15" x14ac:dyDescent="0.15">
      <c r="B43" s="107"/>
      <c r="C43" s="610" t="s">
        <v>1403</v>
      </c>
      <c r="D43" s="557">
        <v>1.0256410256410258</v>
      </c>
    </row>
    <row r="44" spans="2:4" ht="30" x14ac:dyDescent="0.15">
      <c r="B44" s="516" t="s">
        <v>339</v>
      </c>
      <c r="C44" s="110" t="s">
        <v>229</v>
      </c>
      <c r="D44" s="557">
        <v>1.010204081632653</v>
      </c>
    </row>
    <row r="45" spans="2:4" ht="15" x14ac:dyDescent="0.15">
      <c r="B45" s="37"/>
      <c r="C45" s="110" t="s">
        <v>227</v>
      </c>
      <c r="D45" s="557">
        <v>1.0204081632653061</v>
      </c>
    </row>
    <row r="46" spans="2:4" ht="15" x14ac:dyDescent="0.15">
      <c r="B46" s="37"/>
      <c r="C46" s="110" t="s">
        <v>221</v>
      </c>
      <c r="D46" s="557">
        <v>0.94736842105263164</v>
      </c>
    </row>
    <row r="47" spans="2:4" ht="15" x14ac:dyDescent="0.15">
      <c r="B47" s="37"/>
      <c r="C47" s="613" t="s">
        <v>223</v>
      </c>
      <c r="D47" s="572">
        <v>0.70666666666666667</v>
      </c>
    </row>
    <row r="48" spans="2:4" ht="30" x14ac:dyDescent="0.15">
      <c r="B48" s="37"/>
      <c r="C48" s="610" t="s">
        <v>921</v>
      </c>
      <c r="D48" s="572">
        <v>1.9</v>
      </c>
    </row>
    <row r="49" spans="2:4" ht="30" x14ac:dyDescent="0.15">
      <c r="B49" s="37"/>
      <c r="C49" s="610" t="s">
        <v>925</v>
      </c>
      <c r="D49" s="557">
        <v>2.5</v>
      </c>
    </row>
    <row r="50" spans="2:4" ht="30" x14ac:dyDescent="0.15">
      <c r="B50" s="107"/>
      <c r="C50" s="610" t="s">
        <v>929</v>
      </c>
      <c r="D50" s="557">
        <v>4.5999999999999996</v>
      </c>
    </row>
    <row r="51" spans="2:4" ht="15" x14ac:dyDescent="0.15">
      <c r="B51" s="80" t="s">
        <v>338</v>
      </c>
      <c r="C51" s="610" t="s">
        <v>1286</v>
      </c>
      <c r="D51" s="557">
        <v>0.88649080735411667</v>
      </c>
    </row>
    <row r="52" spans="2:4" ht="30" x14ac:dyDescent="0.15">
      <c r="B52" s="516" t="s">
        <v>337</v>
      </c>
      <c r="C52" s="110" t="s">
        <v>245</v>
      </c>
      <c r="D52" s="557">
        <v>1</v>
      </c>
    </row>
    <row r="53" spans="2:4" ht="15" x14ac:dyDescent="0.15">
      <c r="B53" s="37"/>
      <c r="C53" s="110" t="s">
        <v>252</v>
      </c>
      <c r="D53" s="572">
        <v>1</v>
      </c>
    </row>
    <row r="54" spans="2:4" ht="15" x14ac:dyDescent="0.15">
      <c r="B54" s="37"/>
      <c r="C54" s="610" t="s">
        <v>240</v>
      </c>
      <c r="D54" s="572">
        <v>0</v>
      </c>
    </row>
    <row r="55" spans="2:4" ht="15" x14ac:dyDescent="0.15">
      <c r="B55" s="37"/>
      <c r="C55" s="610" t="s">
        <v>238</v>
      </c>
      <c r="D55" s="557">
        <v>1</v>
      </c>
    </row>
    <row r="56" spans="2:4" ht="15" x14ac:dyDescent="0.15">
      <c r="B56" s="37"/>
      <c r="C56" s="612" t="s">
        <v>1200</v>
      </c>
      <c r="D56" s="557">
        <v>1</v>
      </c>
    </row>
    <row r="57" spans="2:4" ht="15" x14ac:dyDescent="0.15">
      <c r="B57" s="37"/>
      <c r="C57" s="609" t="s">
        <v>1201</v>
      </c>
      <c r="D57" s="557">
        <v>1</v>
      </c>
    </row>
    <row r="58" spans="2:4" ht="15" x14ac:dyDescent="0.15">
      <c r="B58" s="37"/>
      <c r="C58" s="610" t="s">
        <v>1289</v>
      </c>
      <c r="D58" s="557">
        <v>1</v>
      </c>
    </row>
    <row r="59" spans="2:4" ht="30" x14ac:dyDescent="0.15">
      <c r="B59" s="107"/>
      <c r="C59" s="610" t="s">
        <v>1290</v>
      </c>
      <c r="D59" s="572">
        <v>1</v>
      </c>
    </row>
    <row r="60" spans="2:4" ht="30" x14ac:dyDescent="0.15">
      <c r="B60" s="37" t="s">
        <v>344</v>
      </c>
      <c r="C60" s="605" t="s">
        <v>343</v>
      </c>
      <c r="D60" s="572">
        <v>0</v>
      </c>
    </row>
    <row r="61" spans="2:4" ht="15" x14ac:dyDescent="0.15">
      <c r="B61" s="37"/>
      <c r="C61" s="610" t="s">
        <v>452</v>
      </c>
      <c r="D61" s="557">
        <v>1.3461538461538463</v>
      </c>
    </row>
    <row r="62" spans="2:4" ht="15" x14ac:dyDescent="0.15">
      <c r="B62" s="37"/>
      <c r="C62" s="610" t="s">
        <v>462</v>
      </c>
      <c r="D62" s="557">
        <v>0.42499999999999999</v>
      </c>
    </row>
    <row r="63" spans="2:4" ht="30" x14ac:dyDescent="0.15">
      <c r="B63" s="516" t="s">
        <v>354</v>
      </c>
      <c r="C63" s="610" t="s">
        <v>353</v>
      </c>
      <c r="D63" s="557">
        <v>0.66</v>
      </c>
    </row>
    <row r="64" spans="2:4" ht="15" x14ac:dyDescent="0.15">
      <c r="B64" s="37"/>
      <c r="C64" s="610" t="s">
        <v>357</v>
      </c>
      <c r="D64" s="557">
        <v>0.3</v>
      </c>
    </row>
    <row r="65" spans="2:4" ht="15" x14ac:dyDescent="0.15">
      <c r="B65" s="37"/>
      <c r="C65" s="612" t="s">
        <v>359</v>
      </c>
      <c r="D65" s="572">
        <v>0.67</v>
      </c>
    </row>
    <row r="66" spans="2:4" ht="15" x14ac:dyDescent="0.15">
      <c r="B66" s="37"/>
      <c r="C66" s="609" t="s">
        <v>362</v>
      </c>
      <c r="D66" s="572">
        <v>0.96</v>
      </c>
    </row>
    <row r="67" spans="2:4" ht="15" x14ac:dyDescent="0.15">
      <c r="B67" s="37"/>
      <c r="C67" s="610" t="s">
        <v>370</v>
      </c>
      <c r="D67" s="557">
        <v>1.26</v>
      </c>
    </row>
    <row r="68" spans="2:4" ht="15" x14ac:dyDescent="0.15">
      <c r="B68" s="37"/>
      <c r="C68" s="610" t="s">
        <v>402</v>
      </c>
      <c r="D68" s="557">
        <v>0.93939393939393934</v>
      </c>
    </row>
    <row r="69" spans="2:4" ht="30" x14ac:dyDescent="0.15">
      <c r="B69" s="37"/>
      <c r="C69" s="612" t="s">
        <v>784</v>
      </c>
      <c r="D69" s="557">
        <v>0.98</v>
      </c>
    </row>
    <row r="70" spans="2:4" ht="15" x14ac:dyDescent="0.15">
      <c r="B70" s="37"/>
      <c r="C70" s="110" t="s">
        <v>787</v>
      </c>
      <c r="D70" s="557">
        <v>2.5</v>
      </c>
    </row>
    <row r="71" spans="2:4" ht="30" x14ac:dyDescent="0.15">
      <c r="B71" s="37"/>
      <c r="C71" s="110" t="s">
        <v>790</v>
      </c>
      <c r="D71" s="572">
        <v>0</v>
      </c>
    </row>
    <row r="72" spans="2:4" ht="30" x14ac:dyDescent="0.15">
      <c r="B72" s="37"/>
      <c r="C72" s="110" t="s">
        <v>865</v>
      </c>
      <c r="D72" s="572">
        <v>1</v>
      </c>
    </row>
    <row r="73" spans="2:4" ht="30" x14ac:dyDescent="0.15">
      <c r="B73" s="37"/>
      <c r="C73" s="110" t="s">
        <v>869</v>
      </c>
      <c r="D73" s="557">
        <v>0.81605431137176865</v>
      </c>
    </row>
    <row r="74" spans="2:4" ht="30" x14ac:dyDescent="0.15">
      <c r="B74" s="37"/>
      <c r="C74" s="110" t="s">
        <v>873</v>
      </c>
      <c r="D74" s="557">
        <v>-44.692500000000003</v>
      </c>
    </row>
    <row r="75" spans="2:4" ht="15" x14ac:dyDescent="0.15">
      <c r="B75" s="37"/>
      <c r="C75" s="110" t="s">
        <v>876</v>
      </c>
      <c r="D75" s="557">
        <v>1.5647058823529414</v>
      </c>
    </row>
    <row r="76" spans="2:4" ht="15" x14ac:dyDescent="0.15">
      <c r="B76" s="37"/>
      <c r="C76" s="110" t="s">
        <v>885</v>
      </c>
      <c r="D76" s="557">
        <v>1.2124999999999999</v>
      </c>
    </row>
    <row r="77" spans="2:4" ht="15" x14ac:dyDescent="0.15">
      <c r="B77" s="37"/>
      <c r="C77" s="110" t="s">
        <v>887</v>
      </c>
      <c r="D77" s="572">
        <v>0.51</v>
      </c>
    </row>
    <row r="78" spans="2:4" ht="15" x14ac:dyDescent="0.15">
      <c r="B78" s="37"/>
      <c r="C78" s="110" t="s">
        <v>889</v>
      </c>
      <c r="D78" s="572">
        <v>4.6296296296296298</v>
      </c>
    </row>
    <row r="79" spans="2:4" ht="15" x14ac:dyDescent="0.15">
      <c r="B79" s="37"/>
      <c r="C79" s="110" t="s">
        <v>1106</v>
      </c>
      <c r="D79" s="557">
        <v>47.024999999999999</v>
      </c>
    </row>
    <row r="80" spans="2:4" ht="15" x14ac:dyDescent="0.15">
      <c r="B80" s="37"/>
      <c r="C80" s="110" t="s">
        <v>1108</v>
      </c>
      <c r="D80" s="557">
        <v>1.5476190476190477</v>
      </c>
    </row>
    <row r="81" spans="2:4" ht="15" x14ac:dyDescent="0.15">
      <c r="B81" s="37"/>
      <c r="C81" s="110" t="s">
        <v>1110</v>
      </c>
      <c r="D81" s="557">
        <v>1.4814814814814814</v>
      </c>
    </row>
    <row r="82" spans="2:4" ht="15" x14ac:dyDescent="0.15">
      <c r="B82" s="37"/>
      <c r="C82" s="609" t="s">
        <v>1112</v>
      </c>
      <c r="D82" s="557">
        <v>0</v>
      </c>
    </row>
    <row r="83" spans="2:4" ht="15" x14ac:dyDescent="0.15">
      <c r="B83" s="37"/>
      <c r="C83" s="610" t="s">
        <v>1115</v>
      </c>
      <c r="D83" s="572">
        <v>0.95555555555555549</v>
      </c>
    </row>
    <row r="84" spans="2:4" ht="15" x14ac:dyDescent="0.15">
      <c r="B84" s="37"/>
      <c r="C84" s="612" t="s">
        <v>1122</v>
      </c>
      <c r="D84" s="572">
        <v>1.25</v>
      </c>
    </row>
    <row r="85" spans="2:4" ht="15" x14ac:dyDescent="0.15">
      <c r="B85" s="37"/>
      <c r="C85" s="110" t="s">
        <v>1124</v>
      </c>
      <c r="D85" s="557">
        <v>1.3</v>
      </c>
    </row>
    <row r="86" spans="2:4" ht="15" x14ac:dyDescent="0.15">
      <c r="B86" s="107"/>
      <c r="C86" s="609" t="s">
        <v>1129</v>
      </c>
      <c r="D86" s="557">
        <v>0</v>
      </c>
    </row>
    <row r="87" spans="2:4" ht="15" x14ac:dyDescent="0.15">
      <c r="B87" s="37" t="s">
        <v>382</v>
      </c>
      <c r="C87" s="612" t="s">
        <v>381</v>
      </c>
      <c r="D87" s="557">
        <v>0.21739130434782608</v>
      </c>
    </row>
    <row r="88" spans="2:4" ht="15" x14ac:dyDescent="0.15">
      <c r="B88" s="37"/>
      <c r="C88" s="110" t="s">
        <v>385</v>
      </c>
      <c r="D88" s="557">
        <v>0.4</v>
      </c>
    </row>
    <row r="89" spans="2:4" ht="15" x14ac:dyDescent="0.15">
      <c r="B89" s="37"/>
      <c r="C89" s="110" t="s">
        <v>388</v>
      </c>
      <c r="D89" s="572">
        <v>9.6153846153846159E-2</v>
      </c>
    </row>
    <row r="90" spans="2:4" ht="15" x14ac:dyDescent="0.15">
      <c r="B90" s="37"/>
      <c r="C90" s="110" t="s">
        <v>393</v>
      </c>
      <c r="D90" s="572">
        <v>1.125</v>
      </c>
    </row>
    <row r="91" spans="2:4" ht="15" x14ac:dyDescent="0.15">
      <c r="B91" s="37"/>
      <c r="C91" s="609" t="s">
        <v>397</v>
      </c>
      <c r="D91" s="557">
        <v>1.28</v>
      </c>
    </row>
    <row r="92" spans="2:4" ht="15" x14ac:dyDescent="0.15">
      <c r="B92" s="37"/>
      <c r="C92" s="610" t="s">
        <v>400</v>
      </c>
      <c r="D92" s="557">
        <v>0.1</v>
      </c>
    </row>
    <row r="93" spans="2:4" ht="15" x14ac:dyDescent="0.15">
      <c r="B93" s="516" t="s">
        <v>413</v>
      </c>
      <c r="C93" s="612" t="s">
        <v>412</v>
      </c>
      <c r="D93" s="557">
        <v>0</v>
      </c>
    </row>
    <row r="94" spans="2:4" ht="15" x14ac:dyDescent="0.15">
      <c r="B94" s="37"/>
      <c r="C94" s="110" t="s">
        <v>416</v>
      </c>
      <c r="D94" s="557">
        <v>0</v>
      </c>
    </row>
    <row r="95" spans="2:4" ht="15" x14ac:dyDescent="0.15">
      <c r="B95" s="107"/>
      <c r="C95" s="609" t="s">
        <v>420</v>
      </c>
      <c r="D95" s="572">
        <v>0</v>
      </c>
    </row>
    <row r="96" spans="2:4" ht="15" x14ac:dyDescent="0.15">
      <c r="B96" s="37" t="s">
        <v>431</v>
      </c>
      <c r="C96" s="605" t="s">
        <v>442</v>
      </c>
      <c r="D96" s="572">
        <v>0.61</v>
      </c>
    </row>
    <row r="97" spans="2:4" ht="15" x14ac:dyDescent="0.15">
      <c r="B97" s="37"/>
      <c r="C97" s="610" t="s">
        <v>1343</v>
      </c>
      <c r="D97" s="557">
        <v>0.372</v>
      </c>
    </row>
    <row r="98" spans="2:4" ht="15" x14ac:dyDescent="0.15">
      <c r="B98" s="37"/>
      <c r="C98" s="610" t="s">
        <v>1371</v>
      </c>
      <c r="D98" s="557">
        <v>0.52300000000000002</v>
      </c>
    </row>
    <row r="99" spans="2:4" ht="15" x14ac:dyDescent="0.15">
      <c r="B99" s="37"/>
      <c r="C99" s="610" t="s">
        <v>1364</v>
      </c>
      <c r="D99" s="557">
        <v>0.73</v>
      </c>
    </row>
    <row r="100" spans="2:4" ht="15" x14ac:dyDescent="0.15">
      <c r="B100" s="37"/>
      <c r="C100" s="610" t="s">
        <v>1366</v>
      </c>
      <c r="D100" s="557">
        <v>0.7</v>
      </c>
    </row>
    <row r="101" spans="2:4" ht="15" x14ac:dyDescent="0.15">
      <c r="B101" s="37"/>
      <c r="C101" s="610" t="s">
        <v>1356</v>
      </c>
      <c r="D101" s="572">
        <v>1</v>
      </c>
    </row>
    <row r="102" spans="2:4" ht="15" x14ac:dyDescent="0.15">
      <c r="B102" s="37"/>
      <c r="C102" s="610" t="s">
        <v>1351</v>
      </c>
      <c r="D102" s="572">
        <v>0.372</v>
      </c>
    </row>
    <row r="103" spans="2:4" ht="15" x14ac:dyDescent="0.15">
      <c r="B103" s="37"/>
      <c r="C103" s="610" t="s">
        <v>1360</v>
      </c>
      <c r="D103" s="557">
        <v>1</v>
      </c>
    </row>
    <row r="104" spans="2:4" ht="30" x14ac:dyDescent="0.15">
      <c r="B104" s="516" t="s">
        <v>480</v>
      </c>
      <c r="C104" s="610" t="s">
        <v>479</v>
      </c>
      <c r="D104" s="557">
        <v>2.1999999999999997</v>
      </c>
    </row>
    <row r="105" spans="2:4" ht="15" x14ac:dyDescent="0.15">
      <c r="B105" s="37"/>
      <c r="C105" s="610" t="s">
        <v>485</v>
      </c>
      <c r="D105" s="557">
        <v>1.2374999999999998</v>
      </c>
    </row>
    <row r="106" spans="2:4" ht="15" x14ac:dyDescent="0.15">
      <c r="B106" s="37"/>
      <c r="C106" s="610" t="s">
        <v>488</v>
      </c>
      <c r="D106" s="557">
        <v>0.77499999999999991</v>
      </c>
    </row>
    <row r="107" spans="2:4" ht="15" x14ac:dyDescent="0.15">
      <c r="B107" s="37"/>
      <c r="C107" s="610" t="s">
        <v>491</v>
      </c>
      <c r="D107" s="572">
        <v>0</v>
      </c>
    </row>
    <row r="108" spans="2:4" ht="15" x14ac:dyDescent="0.15">
      <c r="B108" s="37"/>
      <c r="C108" s="610" t="s">
        <v>494</v>
      </c>
      <c r="D108" s="572">
        <v>0.98571428571428565</v>
      </c>
    </row>
    <row r="109" spans="2:4" ht="15" x14ac:dyDescent="0.15">
      <c r="B109" s="37"/>
      <c r="C109" s="612" t="s">
        <v>497</v>
      </c>
      <c r="D109" s="557">
        <v>0.82</v>
      </c>
    </row>
    <row r="110" spans="2:4" ht="15" x14ac:dyDescent="0.15">
      <c r="B110" s="37"/>
      <c r="C110" s="110" t="s">
        <v>500</v>
      </c>
      <c r="D110" s="557">
        <v>1.32</v>
      </c>
    </row>
    <row r="111" spans="2:4" ht="15" x14ac:dyDescent="0.15">
      <c r="B111" s="37"/>
      <c r="C111" s="609" t="s">
        <v>505</v>
      </c>
      <c r="D111" s="557">
        <v>1</v>
      </c>
    </row>
    <row r="112" spans="2:4" ht="15" x14ac:dyDescent="0.15">
      <c r="B112" s="37"/>
      <c r="C112" s="610" t="s">
        <v>508</v>
      </c>
      <c r="D112" s="557">
        <v>1</v>
      </c>
    </row>
    <row r="113" spans="2:4" ht="15" x14ac:dyDescent="0.15">
      <c r="B113" s="37"/>
      <c r="C113" s="612" t="s">
        <v>512</v>
      </c>
      <c r="D113" s="572">
        <v>0.97894736842105268</v>
      </c>
    </row>
    <row r="114" spans="2:4" ht="15" x14ac:dyDescent="0.15">
      <c r="B114" s="107"/>
      <c r="C114" s="609" t="s">
        <v>515</v>
      </c>
      <c r="D114" s="572">
        <v>2</v>
      </c>
    </row>
    <row r="115" spans="2:4" ht="30" x14ac:dyDescent="0.15">
      <c r="B115" s="37" t="s">
        <v>522</v>
      </c>
      <c r="C115" s="612" t="s">
        <v>521</v>
      </c>
      <c r="D115" s="557">
        <v>0</v>
      </c>
    </row>
    <row r="116" spans="2:4" ht="15" x14ac:dyDescent="0.15">
      <c r="B116" s="37"/>
      <c r="C116" s="110" t="s">
        <v>525</v>
      </c>
      <c r="D116" s="557">
        <v>0</v>
      </c>
    </row>
    <row r="117" spans="2:4" ht="15" x14ac:dyDescent="0.15">
      <c r="B117" s="37"/>
      <c r="C117" s="110" t="s">
        <v>529</v>
      </c>
      <c r="D117" s="557">
        <v>0</v>
      </c>
    </row>
    <row r="118" spans="2:4" ht="30" x14ac:dyDescent="0.15">
      <c r="B118" s="37"/>
      <c r="C118" s="110" t="s">
        <v>642</v>
      </c>
      <c r="D118" s="557">
        <v>1.0529999999999999</v>
      </c>
    </row>
    <row r="119" spans="2:4" ht="15" x14ac:dyDescent="0.15">
      <c r="B119" s="37"/>
      <c r="C119" s="110" t="s">
        <v>646</v>
      </c>
      <c r="D119" s="572">
        <v>1.0029999999999999</v>
      </c>
    </row>
    <row r="120" spans="2:4" ht="30" x14ac:dyDescent="0.15">
      <c r="B120" s="37"/>
      <c r="C120" s="110" t="s">
        <v>650</v>
      </c>
      <c r="D120" s="572">
        <v>1</v>
      </c>
    </row>
    <row r="121" spans="2:4" ht="15" x14ac:dyDescent="0.15">
      <c r="B121" s="37"/>
      <c r="C121" s="110" t="s">
        <v>1020</v>
      </c>
      <c r="D121" s="557">
        <v>1.3180000000000001</v>
      </c>
    </row>
    <row r="122" spans="2:4" ht="30" x14ac:dyDescent="0.15">
      <c r="B122" s="37"/>
      <c r="C122" s="110" t="s">
        <v>659</v>
      </c>
      <c r="D122" s="557">
        <v>3.2749999999999999</v>
      </c>
    </row>
    <row r="123" spans="2:4" ht="30" x14ac:dyDescent="0.15">
      <c r="B123" s="37"/>
      <c r="C123" s="110" t="s">
        <v>661</v>
      </c>
      <c r="D123" s="557">
        <v>1</v>
      </c>
    </row>
    <row r="124" spans="2:4" ht="30" x14ac:dyDescent="0.15">
      <c r="B124" s="37"/>
      <c r="C124" s="110" t="s">
        <v>710</v>
      </c>
      <c r="D124" s="557">
        <v>1.2382500000000001</v>
      </c>
    </row>
    <row r="125" spans="2:4" ht="30" x14ac:dyDescent="0.15">
      <c r="B125" s="37"/>
      <c r="C125" s="110" t="s">
        <v>714</v>
      </c>
      <c r="D125" s="572">
        <v>1</v>
      </c>
    </row>
    <row r="126" spans="2:4" ht="30" x14ac:dyDescent="0.15">
      <c r="B126" s="37"/>
      <c r="C126" s="110" t="s">
        <v>718</v>
      </c>
      <c r="D126" s="572">
        <v>0</v>
      </c>
    </row>
    <row r="127" spans="2:4" ht="15" x14ac:dyDescent="0.15">
      <c r="B127" s="37"/>
      <c r="C127" s="110" t="s">
        <v>722</v>
      </c>
      <c r="D127" s="557">
        <v>0.51549999999999996</v>
      </c>
    </row>
    <row r="128" spans="2:4" ht="30" x14ac:dyDescent="0.15">
      <c r="B128" s="37"/>
      <c r="C128" s="110" t="s">
        <v>727</v>
      </c>
      <c r="D128" s="557">
        <v>1.0774999999999999</v>
      </c>
    </row>
    <row r="129" spans="2:4" ht="30" x14ac:dyDescent="0.15">
      <c r="B129" s="37"/>
      <c r="C129" s="110" t="s">
        <v>730</v>
      </c>
      <c r="D129" s="557">
        <v>0.17874999999999996</v>
      </c>
    </row>
    <row r="130" spans="2:4" ht="30" x14ac:dyDescent="0.15">
      <c r="B130" s="37"/>
      <c r="C130" s="609" t="s">
        <v>736</v>
      </c>
      <c r="D130" s="557">
        <v>0.86587499999999995</v>
      </c>
    </row>
    <row r="131" spans="2:4" ht="30" x14ac:dyDescent="0.15">
      <c r="B131" s="37"/>
      <c r="C131" s="610" t="s">
        <v>740</v>
      </c>
      <c r="D131" s="572">
        <v>0.79771428571428582</v>
      </c>
    </row>
    <row r="132" spans="2:4" ht="30" x14ac:dyDescent="0.15">
      <c r="B132" s="37"/>
      <c r="C132" s="605" t="s">
        <v>744</v>
      </c>
      <c r="D132" s="572">
        <v>1.1786249999999998</v>
      </c>
    </row>
    <row r="133" spans="2:4" ht="30" x14ac:dyDescent="0.15">
      <c r="B133" s="37"/>
      <c r="C133" s="610" t="s">
        <v>748</v>
      </c>
      <c r="D133" s="557">
        <v>0.52628571428571436</v>
      </c>
    </row>
    <row r="134" spans="2:4" ht="30" x14ac:dyDescent="0.15">
      <c r="B134" s="37"/>
      <c r="C134" s="610" t="s">
        <v>751</v>
      </c>
      <c r="D134" s="557">
        <v>0.36840000000000001</v>
      </c>
    </row>
    <row r="135" spans="2:4" ht="30" x14ac:dyDescent="0.15">
      <c r="B135" s="37"/>
      <c r="C135" s="610" t="s">
        <v>754</v>
      </c>
      <c r="D135" s="557">
        <v>0.86050000000000004</v>
      </c>
    </row>
    <row r="136" spans="2:4" ht="30" x14ac:dyDescent="0.15">
      <c r="B136" s="37"/>
      <c r="C136" s="605" t="s">
        <v>763</v>
      </c>
      <c r="D136" s="557">
        <v>0.43319999999999997</v>
      </c>
    </row>
    <row r="137" spans="2:4" ht="30" x14ac:dyDescent="0.15">
      <c r="B137" s="37"/>
      <c r="C137" s="610" t="s">
        <v>768</v>
      </c>
      <c r="D137" s="572">
        <v>0.30370000000000003</v>
      </c>
    </row>
    <row r="138" spans="2:4" ht="45" x14ac:dyDescent="0.15">
      <c r="B138" s="37"/>
      <c r="C138" s="612" t="s">
        <v>772</v>
      </c>
      <c r="D138" s="572">
        <v>0.30362499999999998</v>
      </c>
    </row>
    <row r="139" spans="2:4" ht="30" x14ac:dyDescent="0.15">
      <c r="B139" s="37"/>
      <c r="C139" s="110" t="s">
        <v>776</v>
      </c>
      <c r="D139" s="557">
        <v>0</v>
      </c>
    </row>
    <row r="140" spans="2:4" ht="30" x14ac:dyDescent="0.15">
      <c r="B140" s="37"/>
      <c r="C140" s="110" t="s">
        <v>778</v>
      </c>
      <c r="D140" s="557">
        <v>0.24</v>
      </c>
    </row>
    <row r="141" spans="2:4" ht="45" x14ac:dyDescent="0.15">
      <c r="B141" s="37"/>
      <c r="C141" s="110" t="s">
        <v>1022</v>
      </c>
      <c r="D141" s="557">
        <v>0</v>
      </c>
    </row>
    <row r="142" spans="2:4" ht="60" x14ac:dyDescent="0.15">
      <c r="B142" s="37"/>
      <c r="C142" s="110" t="s">
        <v>1023</v>
      </c>
      <c r="D142" s="557">
        <v>0</v>
      </c>
    </row>
    <row r="143" spans="2:4" ht="15" x14ac:dyDescent="0.15">
      <c r="B143" s="37"/>
      <c r="C143" s="110" t="s">
        <v>796</v>
      </c>
      <c r="D143" s="572">
        <v>0.5</v>
      </c>
    </row>
    <row r="144" spans="2:4" ht="15" x14ac:dyDescent="0.15">
      <c r="B144" s="37"/>
      <c r="C144" s="110" t="s">
        <v>800</v>
      </c>
      <c r="D144" s="572">
        <v>1</v>
      </c>
    </row>
    <row r="145" spans="2:4" ht="15" x14ac:dyDescent="0.15">
      <c r="B145" s="37"/>
      <c r="C145" s="110" t="s">
        <v>803</v>
      </c>
      <c r="D145" s="557">
        <v>1</v>
      </c>
    </row>
    <row r="146" spans="2:4" ht="15" x14ac:dyDescent="0.15">
      <c r="B146" s="37"/>
      <c r="C146" s="110" t="s">
        <v>807</v>
      </c>
      <c r="D146" s="557">
        <v>1</v>
      </c>
    </row>
    <row r="147" spans="2:4" ht="15" x14ac:dyDescent="0.15">
      <c r="B147" s="37"/>
      <c r="C147" s="110" t="s">
        <v>813</v>
      </c>
      <c r="D147" s="557">
        <v>0</v>
      </c>
    </row>
    <row r="148" spans="2:4" ht="15" x14ac:dyDescent="0.15">
      <c r="B148" s="37"/>
      <c r="C148" s="110" t="s">
        <v>816</v>
      </c>
      <c r="D148" s="557">
        <v>0</v>
      </c>
    </row>
    <row r="149" spans="2:4" ht="15" x14ac:dyDescent="0.15">
      <c r="B149" s="37"/>
      <c r="C149" s="110" t="s">
        <v>819</v>
      </c>
      <c r="D149" s="572">
        <v>0</v>
      </c>
    </row>
    <row r="150" spans="2:4" ht="15" x14ac:dyDescent="0.15">
      <c r="B150" s="37"/>
      <c r="C150" s="110" t="s">
        <v>823</v>
      </c>
      <c r="D150" s="572">
        <v>0</v>
      </c>
    </row>
    <row r="151" spans="2:4" ht="15" x14ac:dyDescent="0.15">
      <c r="B151" s="37"/>
      <c r="C151" s="110" t="s">
        <v>827</v>
      </c>
      <c r="D151" s="557">
        <v>0</v>
      </c>
    </row>
    <row r="152" spans="2:4" ht="15" x14ac:dyDescent="0.15">
      <c r="B152" s="37"/>
      <c r="C152" s="110" t="s">
        <v>830</v>
      </c>
      <c r="D152" s="557">
        <v>0</v>
      </c>
    </row>
    <row r="153" spans="2:4" ht="15" x14ac:dyDescent="0.15">
      <c r="B153" s="37"/>
      <c r="C153" s="609" t="s">
        <v>832</v>
      </c>
      <c r="D153" s="557">
        <v>0</v>
      </c>
    </row>
    <row r="154" spans="2:4" ht="15" x14ac:dyDescent="0.15">
      <c r="B154" s="37"/>
      <c r="C154" s="610" t="s">
        <v>836</v>
      </c>
      <c r="D154" s="557">
        <v>0</v>
      </c>
    </row>
    <row r="155" spans="2:4" ht="15" x14ac:dyDescent="0.15">
      <c r="B155" s="37"/>
      <c r="C155" s="610" t="s">
        <v>839</v>
      </c>
      <c r="D155" s="572">
        <v>0</v>
      </c>
    </row>
    <row r="156" spans="2:4" ht="15" x14ac:dyDescent="0.15">
      <c r="B156" s="37"/>
      <c r="C156" s="610" t="s">
        <v>842</v>
      </c>
      <c r="D156" s="572">
        <v>0</v>
      </c>
    </row>
    <row r="157" spans="2:4" ht="15" x14ac:dyDescent="0.15">
      <c r="B157" s="37"/>
      <c r="C157" s="610" t="s">
        <v>848</v>
      </c>
      <c r="D157" s="557">
        <v>1.5</v>
      </c>
    </row>
    <row r="158" spans="2:4" ht="15" x14ac:dyDescent="0.15">
      <c r="B158" s="37"/>
      <c r="C158" s="610" t="s">
        <v>1216</v>
      </c>
      <c r="D158" s="557">
        <v>0.54120000000000001</v>
      </c>
    </row>
    <row r="159" spans="2:4" ht="15" x14ac:dyDescent="0.15">
      <c r="B159" s="37"/>
      <c r="C159" s="610" t="s">
        <v>1296</v>
      </c>
      <c r="D159" s="557">
        <v>1</v>
      </c>
    </row>
    <row r="160" spans="2:4" ht="15" x14ac:dyDescent="0.15">
      <c r="B160" s="37"/>
      <c r="C160" s="610" t="s">
        <v>1317</v>
      </c>
      <c r="D160" s="557">
        <v>0</v>
      </c>
    </row>
    <row r="161" spans="2:4" ht="15" x14ac:dyDescent="0.15">
      <c r="B161" s="516" t="s">
        <v>537</v>
      </c>
      <c r="C161" s="612" t="s">
        <v>536</v>
      </c>
      <c r="D161" s="572">
        <v>0.77777777777777768</v>
      </c>
    </row>
    <row r="162" spans="2:4" ht="15" x14ac:dyDescent="0.15">
      <c r="B162" s="107"/>
      <c r="C162" s="609" t="s">
        <v>540</v>
      </c>
      <c r="D162" s="572">
        <v>0</v>
      </c>
    </row>
    <row r="163" spans="2:4" ht="15" x14ac:dyDescent="0.15">
      <c r="B163" s="37" t="s">
        <v>550</v>
      </c>
      <c r="C163" s="605" t="s">
        <v>557</v>
      </c>
      <c r="D163" s="557">
        <v>0</v>
      </c>
    </row>
    <row r="164" spans="2:4" ht="15" x14ac:dyDescent="0.15">
      <c r="B164" s="37"/>
      <c r="C164" s="610" t="s">
        <v>564</v>
      </c>
      <c r="D164" s="557">
        <v>1</v>
      </c>
    </row>
    <row r="165" spans="2:4" ht="15" x14ac:dyDescent="0.15">
      <c r="B165" s="37"/>
      <c r="C165" s="610" t="s">
        <v>567</v>
      </c>
      <c r="D165" s="557">
        <v>0</v>
      </c>
    </row>
    <row r="166" spans="2:4" ht="30" x14ac:dyDescent="0.15">
      <c r="B166" s="516" t="s">
        <v>576</v>
      </c>
      <c r="C166" s="605" t="s">
        <v>575</v>
      </c>
      <c r="D166" s="557">
        <v>1</v>
      </c>
    </row>
    <row r="167" spans="2:4" ht="15" x14ac:dyDescent="0.15">
      <c r="B167" s="107"/>
      <c r="C167" s="610" t="s">
        <v>586</v>
      </c>
      <c r="D167" s="572">
        <v>0.88</v>
      </c>
    </row>
    <row r="168" spans="2:4" ht="15" x14ac:dyDescent="0.15">
      <c r="B168" s="37" t="s">
        <v>592</v>
      </c>
      <c r="C168" s="612" t="s">
        <v>597</v>
      </c>
      <c r="D168" s="572">
        <v>0.71437210239870985</v>
      </c>
    </row>
    <row r="169" spans="2:4" ht="15" x14ac:dyDescent="0.15">
      <c r="B169" s="37"/>
      <c r="C169" s="110" t="s">
        <v>602</v>
      </c>
      <c r="D169" s="557">
        <v>1</v>
      </c>
    </row>
    <row r="170" spans="2:4" ht="15" x14ac:dyDescent="0.15">
      <c r="B170" s="37"/>
      <c r="C170" s="110" t="s">
        <v>607</v>
      </c>
      <c r="D170" s="557">
        <v>1.6304447501146264</v>
      </c>
    </row>
    <row r="171" spans="2:4" ht="15" x14ac:dyDescent="0.15">
      <c r="B171" s="37"/>
      <c r="C171" s="110" t="s">
        <v>612</v>
      </c>
      <c r="D171" s="557">
        <v>0.8</v>
      </c>
    </row>
    <row r="172" spans="2:4" ht="15" x14ac:dyDescent="0.15">
      <c r="B172" s="37"/>
      <c r="C172" s="110" t="s">
        <v>621</v>
      </c>
      <c r="D172" s="557">
        <v>1</v>
      </c>
    </row>
    <row r="173" spans="2:4" ht="15" x14ac:dyDescent="0.15">
      <c r="B173" s="37"/>
      <c r="C173" s="609" t="s">
        <v>633</v>
      </c>
      <c r="D173" s="572">
        <v>1.2836956521739131</v>
      </c>
    </row>
    <row r="174" spans="2:4" ht="15" x14ac:dyDescent="0.15">
      <c r="B174" s="37"/>
      <c r="C174" s="610" t="s">
        <v>1324</v>
      </c>
      <c r="D174" s="572">
        <v>1.9167123287671235</v>
      </c>
    </row>
    <row r="175" spans="2:4" ht="30" x14ac:dyDescent="0.15">
      <c r="B175" s="516" t="s">
        <v>670</v>
      </c>
      <c r="C175" s="612" t="s">
        <v>669</v>
      </c>
      <c r="D175" s="557">
        <v>1.0069999999999999</v>
      </c>
    </row>
    <row r="176" spans="2:4" ht="30" x14ac:dyDescent="0.15">
      <c r="B176" s="37"/>
      <c r="C176" s="110" t="s">
        <v>673</v>
      </c>
      <c r="D176" s="557">
        <v>1.008</v>
      </c>
    </row>
    <row r="177" spans="2:4" ht="30" x14ac:dyDescent="0.15">
      <c r="B177" s="37"/>
      <c r="C177" s="110" t="s">
        <v>678</v>
      </c>
      <c r="D177" s="557">
        <v>1</v>
      </c>
    </row>
    <row r="178" spans="2:4" ht="30" x14ac:dyDescent="0.15">
      <c r="B178" s="37"/>
      <c r="C178" s="110" t="s">
        <v>682</v>
      </c>
      <c r="D178" s="557">
        <v>1</v>
      </c>
    </row>
    <row r="179" spans="2:4" ht="30" x14ac:dyDescent="0.15">
      <c r="B179" s="37"/>
      <c r="C179" s="110" t="s">
        <v>687</v>
      </c>
      <c r="D179" s="572">
        <v>1.26</v>
      </c>
    </row>
    <row r="180" spans="2:4" ht="15" x14ac:dyDescent="0.15">
      <c r="B180" s="37"/>
      <c r="C180" s="110" t="s">
        <v>691</v>
      </c>
      <c r="D180" s="572" t="s">
        <v>1426</v>
      </c>
    </row>
    <row r="181" spans="2:4" ht="15" x14ac:dyDescent="0.15">
      <c r="B181" s="37"/>
      <c r="C181" s="110" t="s">
        <v>694</v>
      </c>
      <c r="D181" s="557">
        <v>1.04</v>
      </c>
    </row>
    <row r="182" spans="2:4" ht="15" x14ac:dyDescent="0.15">
      <c r="B182" s="37"/>
      <c r="C182" s="110" t="s">
        <v>699</v>
      </c>
      <c r="D182" s="557" t="s">
        <v>1436</v>
      </c>
    </row>
    <row r="183" spans="2:4" ht="15" x14ac:dyDescent="0.15">
      <c r="B183" s="107"/>
      <c r="C183" s="609" t="s">
        <v>703</v>
      </c>
      <c r="D183" s="557" t="s">
        <v>1438</v>
      </c>
    </row>
    <row r="184" spans="2:4" ht="30" x14ac:dyDescent="0.15">
      <c r="B184" s="37" t="s">
        <v>904</v>
      </c>
      <c r="C184" s="612" t="s">
        <v>903</v>
      </c>
      <c r="D184" s="557">
        <v>0.92600000000000005</v>
      </c>
    </row>
    <row r="185" spans="2:4" ht="30" x14ac:dyDescent="0.15">
      <c r="B185" s="37"/>
      <c r="C185" s="110" t="s">
        <v>909</v>
      </c>
      <c r="D185" s="572">
        <v>0.85333333333333328</v>
      </c>
    </row>
    <row r="186" spans="2:4" ht="15" x14ac:dyDescent="0.15">
      <c r="B186" s="37"/>
      <c r="C186" s="609" t="s">
        <v>913</v>
      </c>
      <c r="D186" s="572">
        <v>1</v>
      </c>
    </row>
    <row r="187" spans="2:4" ht="30" x14ac:dyDescent="0.15">
      <c r="B187" s="516" t="s">
        <v>941</v>
      </c>
      <c r="C187" s="612" t="s">
        <v>940</v>
      </c>
      <c r="D187" s="557">
        <v>1.1299999999999999</v>
      </c>
    </row>
    <row r="188" spans="2:4" ht="30" x14ac:dyDescent="0.15">
      <c r="B188" s="107"/>
      <c r="C188" s="609" t="s">
        <v>945</v>
      </c>
      <c r="D188" s="557">
        <v>0</v>
      </c>
    </row>
    <row r="189" spans="2:4" ht="30" x14ac:dyDescent="0.15">
      <c r="B189" s="37" t="s">
        <v>955</v>
      </c>
      <c r="C189" s="612" t="s">
        <v>954</v>
      </c>
      <c r="D189" s="557">
        <v>0.95809178743961354</v>
      </c>
    </row>
    <row r="190" spans="2:4" ht="30" x14ac:dyDescent="0.15">
      <c r="B190" s="37"/>
      <c r="C190" s="110" t="s">
        <v>960</v>
      </c>
      <c r="D190" s="557">
        <v>0.10444444444444444</v>
      </c>
    </row>
    <row r="191" spans="2:4" ht="30" x14ac:dyDescent="0.15">
      <c r="B191" s="37"/>
      <c r="C191" s="110" t="s">
        <v>967</v>
      </c>
      <c r="D191" s="572">
        <v>1</v>
      </c>
    </row>
    <row r="192" spans="2:4" ht="30" x14ac:dyDescent="0.15">
      <c r="B192" s="37"/>
      <c r="C192" s="110" t="s">
        <v>971</v>
      </c>
      <c r="D192" s="572">
        <v>4.75</v>
      </c>
    </row>
    <row r="193" spans="2:4" ht="30" x14ac:dyDescent="0.15">
      <c r="B193" s="37"/>
      <c r="C193" s="609" t="s">
        <v>975</v>
      </c>
      <c r="D193" s="557">
        <v>11.000000000000002</v>
      </c>
    </row>
    <row r="194" spans="2:4" ht="15" x14ac:dyDescent="0.15">
      <c r="B194" s="516" t="s">
        <v>990</v>
      </c>
      <c r="C194" s="610" t="s">
        <v>992</v>
      </c>
      <c r="D194" s="557">
        <v>1</v>
      </c>
    </row>
    <row r="195" spans="2:4" ht="15" x14ac:dyDescent="0.15">
      <c r="B195" s="37"/>
      <c r="C195" s="610" t="s">
        <v>997</v>
      </c>
      <c r="D195" s="557">
        <v>1.27</v>
      </c>
    </row>
    <row r="196" spans="2:4" ht="15" x14ac:dyDescent="0.15">
      <c r="B196" s="37"/>
      <c r="C196" s="610" t="s">
        <v>1001</v>
      </c>
      <c r="D196" s="557">
        <v>2.7600000000000002</v>
      </c>
    </row>
    <row r="197" spans="2:4" ht="15" x14ac:dyDescent="0.15">
      <c r="B197" s="37"/>
      <c r="C197" s="605" t="s">
        <v>1007</v>
      </c>
      <c r="D197" s="572">
        <v>1.2333333333333334</v>
      </c>
    </row>
    <row r="198" spans="2:4" ht="15" x14ac:dyDescent="0.15">
      <c r="B198" s="107"/>
      <c r="C198" s="610" t="s">
        <v>1012</v>
      </c>
      <c r="D198" s="572">
        <v>1.4000000000000001</v>
      </c>
    </row>
    <row r="199" spans="2:4" ht="15" x14ac:dyDescent="0.15">
      <c r="B199" s="516" t="s">
        <v>1141</v>
      </c>
      <c r="C199" s="611" t="s">
        <v>1145</v>
      </c>
      <c r="D199" s="557">
        <v>0.95</v>
      </c>
    </row>
    <row r="200" spans="2:4" ht="15" x14ac:dyDescent="0.15">
      <c r="B200" s="37"/>
      <c r="C200" s="522" t="s">
        <v>1150</v>
      </c>
      <c r="D200" s="557">
        <v>1.2</v>
      </c>
    </row>
    <row r="201" spans="2:4" ht="15" x14ac:dyDescent="0.15">
      <c r="B201" s="37"/>
      <c r="C201" s="522" t="s">
        <v>1154</v>
      </c>
      <c r="D201" s="557">
        <v>0.95</v>
      </c>
    </row>
    <row r="202" spans="2:4" ht="15" x14ac:dyDescent="0.15">
      <c r="B202" s="37"/>
      <c r="C202" s="522" t="s">
        <v>1158</v>
      </c>
      <c r="D202" s="557">
        <v>1.92</v>
      </c>
    </row>
    <row r="203" spans="2:4" ht="15" x14ac:dyDescent="0.15">
      <c r="B203" s="37"/>
      <c r="C203" s="522" t="s">
        <v>1161</v>
      </c>
      <c r="D203" s="572">
        <v>0.42</v>
      </c>
    </row>
    <row r="204" spans="2:4" ht="15" x14ac:dyDescent="0.15">
      <c r="B204" s="37"/>
      <c r="C204" s="614" t="s">
        <v>1165</v>
      </c>
      <c r="D204" s="572">
        <v>0.96</v>
      </c>
    </row>
    <row r="205" spans="2:4" ht="15" x14ac:dyDescent="0.15">
      <c r="B205" s="107"/>
      <c r="C205" s="611" t="s">
        <v>1470</v>
      </c>
      <c r="D205" s="557">
        <v>1.62</v>
      </c>
    </row>
    <row r="206" spans="2:4" x14ac:dyDescent="0.15">
      <c r="B206"/>
      <c r="C206"/>
      <c r="D206"/>
    </row>
    <row r="207" spans="2:4" x14ac:dyDescent="0.15">
      <c r="B207"/>
      <c r="C207"/>
      <c r="D207"/>
    </row>
    <row r="208" spans="2:4" x14ac:dyDescent="0.15">
      <c r="B208"/>
      <c r="C208"/>
      <c r="D208"/>
    </row>
    <row r="209" spans="2:4" x14ac:dyDescent="0.15">
      <c r="B209"/>
      <c r="C209"/>
      <c r="D209"/>
    </row>
    <row r="210" spans="2:4" x14ac:dyDescent="0.15">
      <c r="B210"/>
      <c r="C210"/>
      <c r="D210"/>
    </row>
    <row r="211" spans="2:4" x14ac:dyDescent="0.15">
      <c r="B211"/>
      <c r="C211"/>
      <c r="D211"/>
    </row>
    <row r="212" spans="2:4" x14ac:dyDescent="0.15">
      <c r="B212"/>
      <c r="C212"/>
      <c r="D212"/>
    </row>
    <row r="213" spans="2:4" x14ac:dyDescent="0.15">
      <c r="B213"/>
      <c r="C213"/>
      <c r="D213"/>
    </row>
    <row r="214" spans="2:4" x14ac:dyDescent="0.15">
      <c r="B214"/>
      <c r="C214"/>
      <c r="D214"/>
    </row>
    <row r="215" spans="2:4" x14ac:dyDescent="0.15">
      <c r="B215"/>
      <c r="C215"/>
      <c r="D215"/>
    </row>
    <row r="216" spans="2:4" x14ac:dyDescent="0.15">
      <c r="B216"/>
      <c r="C216"/>
      <c r="D216"/>
    </row>
    <row r="217" spans="2:4" x14ac:dyDescent="0.15">
      <c r="B217"/>
      <c r="C217"/>
      <c r="D217"/>
    </row>
    <row r="218" spans="2:4" x14ac:dyDescent="0.15">
      <c r="B218"/>
      <c r="C218"/>
      <c r="D218"/>
    </row>
    <row r="219" spans="2:4" x14ac:dyDescent="0.15">
      <c r="B219"/>
      <c r="C219"/>
      <c r="D219"/>
    </row>
    <row r="220" spans="2:4" x14ac:dyDescent="0.15">
      <c r="B220"/>
      <c r="C220"/>
      <c r="D220"/>
    </row>
    <row r="221" spans="2:4" x14ac:dyDescent="0.15">
      <c r="B221"/>
      <c r="C221"/>
      <c r="D221"/>
    </row>
    <row r="222" spans="2:4" x14ac:dyDescent="0.15">
      <c r="B222"/>
      <c r="C222"/>
      <c r="D222"/>
    </row>
    <row r="223" spans="2:4" x14ac:dyDescent="0.15">
      <c r="B223"/>
      <c r="C223"/>
      <c r="D223"/>
    </row>
    <row r="224" spans="2:4" x14ac:dyDescent="0.15">
      <c r="B224"/>
      <c r="C224"/>
      <c r="D224"/>
    </row>
    <row r="225" spans="2:4" x14ac:dyDescent="0.15">
      <c r="B225"/>
      <c r="C225"/>
      <c r="D225"/>
    </row>
  </sheetData>
  <conditionalFormatting sqref="D15:D205">
    <cfRule type="cellIs" dxfId="175" priority="1" operator="lessThan">
      <formula>40%</formula>
    </cfRule>
    <cfRule type="cellIs" dxfId="174" priority="2" operator="lessThan">
      <formula>60%</formula>
    </cfRule>
    <cfRule type="cellIs" dxfId="173" priority="3" operator="lessThan">
      <formula>70%</formula>
    </cfRule>
    <cfRule type="cellIs" dxfId="172" priority="4" operator="lessThan">
      <formula>80%</formula>
    </cfRule>
    <cfRule type="cellIs" dxfId="171" priority="5" operator="greaterThanOrEqual">
      <formula>80%</formula>
    </cfRule>
  </conditionalFormatting>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6"/>
  <dimension ref="B9:I33"/>
  <sheetViews>
    <sheetView showGridLines="0" workbookViewId="0"/>
  </sheetViews>
  <sheetFormatPr baseColWidth="10" defaultColWidth="11" defaultRowHeight="14" x14ac:dyDescent="0.15"/>
  <cols>
    <col min="1" max="1" width="11" style="40"/>
    <col min="2" max="2" width="17" style="40" customWidth="1"/>
    <col min="3" max="3" width="13.83203125" style="40" customWidth="1"/>
    <col min="4" max="4" width="15.1640625" style="40" customWidth="1"/>
    <col min="5" max="5" width="11" style="40"/>
    <col min="6" max="6" width="13.83203125" style="40" customWidth="1"/>
    <col min="7" max="7" width="24.6640625" style="40" customWidth="1"/>
    <col min="8" max="8" width="13.83203125" style="40" customWidth="1"/>
    <col min="9" max="9" width="13.1640625" style="40" bestFit="1" customWidth="1"/>
    <col min="10" max="16384" width="11" style="40"/>
  </cols>
  <sheetData>
    <row r="9" spans="2:9" hidden="1" x14ac:dyDescent="0.15">
      <c r="B9" s="31" t="s">
        <v>1230</v>
      </c>
      <c r="C9" s="6" t="s">
        <v>1226</v>
      </c>
      <c r="G9" s="599" t="s">
        <v>1230</v>
      </c>
      <c r="H9" s="95" t="s">
        <v>1226</v>
      </c>
    </row>
    <row r="11" spans="2:9" x14ac:dyDescent="0.15">
      <c r="B11" s="54" t="s">
        <v>1468</v>
      </c>
      <c r="C11" s="54" t="s">
        <v>147</v>
      </c>
      <c r="D11" s="331" t="s">
        <v>300</v>
      </c>
      <c r="G11" s="600" t="s">
        <v>1</v>
      </c>
      <c r="H11" s="600" t="s">
        <v>147</v>
      </c>
      <c r="I11" s="607" t="s">
        <v>300</v>
      </c>
    </row>
    <row r="12" spans="2:9" x14ac:dyDescent="0.15">
      <c r="B12" s="68" t="s">
        <v>270</v>
      </c>
      <c r="C12" s="553">
        <v>16</v>
      </c>
      <c r="D12" s="554">
        <f>GETPIVOTDATA("N",$B$11,"FRECUENCIA DE MEDICION ","Anual")/GETPIVOTDATA("N",$B$11)</f>
        <v>7.7294685990338161E-2</v>
      </c>
      <c r="G12" s="68" t="s">
        <v>577</v>
      </c>
      <c r="H12" s="553">
        <v>2</v>
      </c>
      <c r="I12" s="27">
        <f>GETPIVOTDATA("N",G11,"UNIDAD DE MEDIDA","Adimensional")/GETPIVOTDATA("N",G11)</f>
        <v>9.6618357487922701E-3</v>
      </c>
    </row>
    <row r="13" spans="2:9" x14ac:dyDescent="0.15">
      <c r="B13" s="68" t="s">
        <v>802</v>
      </c>
      <c r="C13" s="553">
        <v>2</v>
      </c>
      <c r="D13" s="554">
        <f>GETPIVOTDATA("N",$B$11,"FRECUENCIA DE MEDICION ","Bimensual")/GETPIVOTDATA("N",$B$11)</f>
        <v>9.6618357487922701E-3</v>
      </c>
      <c r="G13" s="68" t="s">
        <v>299</v>
      </c>
      <c r="H13" s="553">
        <v>7</v>
      </c>
      <c r="I13" s="27">
        <f>GETPIVOTDATA("N",$G$11,"UNIDAD DE MEDIDA","Días")/GETPIVOTDATA("N",$G$11)</f>
        <v>3.3816425120772944E-2</v>
      </c>
    </row>
    <row r="14" spans="2:9" x14ac:dyDescent="0.15">
      <c r="B14" s="68" t="s">
        <v>356</v>
      </c>
      <c r="C14" s="553">
        <v>1</v>
      </c>
      <c r="D14" s="554">
        <f>GETPIVOTDATA("N",$B$11,"FRECUENCIA DE MEDICION ","Cuatrimestral")/GETPIVOTDATA("N",$B$11)</f>
        <v>4.830917874396135E-3</v>
      </c>
      <c r="G14" s="68" t="s">
        <v>956</v>
      </c>
      <c r="H14" s="553">
        <v>1</v>
      </c>
      <c r="I14" s="27">
        <f>GETPIVOTDATA("N",$G$11,"UNIDAD DE MEDIDA","Minutos")/GETPIVOTDATA("N",$G$11)</f>
        <v>4.830917874396135E-3</v>
      </c>
    </row>
    <row r="15" spans="2:9" x14ac:dyDescent="0.15">
      <c r="B15" s="68" t="s">
        <v>255</v>
      </c>
      <c r="C15" s="553">
        <v>56</v>
      </c>
      <c r="D15" s="554">
        <f>GETPIVOTDATA("N",$B$11,"FRECUENCIA DE MEDICION ","Mensual")/GETPIVOTDATA("N",$B$11)</f>
        <v>0.27053140096618356</v>
      </c>
      <c r="G15" s="68" t="s">
        <v>253</v>
      </c>
      <c r="H15" s="553">
        <v>10</v>
      </c>
      <c r="I15" s="27">
        <f>GETPIVOTDATA("N",$G$11,"UNIDAD DE MEDIDA","Número")/GETPIVOTDATA("N",$G$11)</f>
        <v>4.8309178743961352E-2</v>
      </c>
    </row>
    <row r="16" spans="2:9" x14ac:dyDescent="0.15">
      <c r="B16" s="68" t="s">
        <v>46</v>
      </c>
      <c r="C16" s="553">
        <v>49</v>
      </c>
      <c r="D16" s="554">
        <f>GETPIVOTDATA("N",$B$11,"FRECUENCIA DE MEDICION ","Semestral")/GETPIVOTDATA("N",$B$11)</f>
        <v>0.23671497584541062</v>
      </c>
      <c r="G16" s="68" t="s">
        <v>656</v>
      </c>
      <c r="H16" s="553">
        <v>1</v>
      </c>
      <c r="I16" s="27">
        <f>GETPIVOTDATA("N",$G$11,"UNIDAD DE MEDIDA","Pesos")/GETPIVOTDATA("N",$G$11)</f>
        <v>4.830917874396135E-3</v>
      </c>
    </row>
    <row r="17" spans="2:9" x14ac:dyDescent="0.15">
      <c r="B17" s="68" t="s">
        <v>20</v>
      </c>
      <c r="C17" s="553">
        <v>83</v>
      </c>
      <c r="D17" s="554">
        <f>GETPIVOTDATA("N",$B$11,"FRECUENCIA DE MEDICION ","Trimestral")/GETPIVOTDATA("N",$B$11)</f>
        <v>0.40096618357487923</v>
      </c>
      <c r="G17" s="68" t="s">
        <v>17</v>
      </c>
      <c r="H17" s="553">
        <v>184</v>
      </c>
      <c r="I17" s="27">
        <f>GETPIVOTDATA("N",$G$11,"UNIDAD DE MEDIDA","Porcentaje")/GETPIVOTDATA("N",$G$11)</f>
        <v>0.88888888888888884</v>
      </c>
    </row>
    <row r="18" spans="2:9" x14ac:dyDescent="0.15">
      <c r="B18" s="54" t="s">
        <v>79</v>
      </c>
      <c r="C18" s="555">
        <v>207</v>
      </c>
      <c r="D18" s="556">
        <f>GETPIVOTDATA("N",$B$11)/GETPIVOTDATA("N",$B$11)</f>
        <v>1</v>
      </c>
      <c r="G18" s="68" t="s">
        <v>961</v>
      </c>
      <c r="H18" s="553">
        <v>1</v>
      </c>
      <c r="I18" s="27">
        <f>GETPIVOTDATA("N",$G$11,"UNIDAD DE MEDIDA","Tasa por 100.000 habitantes ")/GETPIVOTDATA("N",$G$11)</f>
        <v>4.830917874396135E-3</v>
      </c>
    </row>
    <row r="19" spans="2:9" x14ac:dyDescent="0.15">
      <c r="B19"/>
      <c r="C19"/>
      <c r="D19"/>
      <c r="G19" s="68" t="s">
        <v>394</v>
      </c>
      <c r="H19" s="553">
        <v>1</v>
      </c>
      <c r="I19" s="27">
        <f>GETPIVOTDATA("N",$G$11,"UNIDAD DE MEDIDA","Valor")/GETPIVOTDATA("N",$G$11)</f>
        <v>4.830917874396135E-3</v>
      </c>
    </row>
    <row r="20" spans="2:9" x14ac:dyDescent="0.15">
      <c r="B20"/>
      <c r="C20"/>
      <c r="D20"/>
      <c r="G20" s="600" t="s">
        <v>79</v>
      </c>
      <c r="H20" s="601">
        <v>207</v>
      </c>
      <c r="I20" s="608">
        <f>GETPIVOTDATA("N",$G$11)/GETPIVOTDATA("N",$G$11)</f>
        <v>1</v>
      </c>
    </row>
    <row r="21" spans="2:9" x14ac:dyDescent="0.15">
      <c r="B21"/>
      <c r="C21"/>
      <c r="D21"/>
      <c r="G21"/>
      <c r="H21"/>
      <c r="I21"/>
    </row>
    <row r="22" spans="2:9" x14ac:dyDescent="0.15">
      <c r="B22"/>
      <c r="C22"/>
      <c r="D22"/>
      <c r="G22"/>
      <c r="H22"/>
      <c r="I22"/>
    </row>
    <row r="23" spans="2:9" x14ac:dyDescent="0.15">
      <c r="B23"/>
      <c r="C23"/>
      <c r="D23"/>
      <c r="G23"/>
      <c r="H23"/>
      <c r="I23"/>
    </row>
    <row r="24" spans="2:9" x14ac:dyDescent="0.15">
      <c r="B24"/>
      <c r="C24"/>
      <c r="D24"/>
      <c r="G24"/>
      <c r="H24"/>
      <c r="I24"/>
    </row>
    <row r="25" spans="2:9" x14ac:dyDescent="0.15">
      <c r="B25"/>
      <c r="C25"/>
      <c r="D25"/>
      <c r="G25"/>
      <c r="H25"/>
      <c r="I25"/>
    </row>
    <row r="26" spans="2:9" x14ac:dyDescent="0.15">
      <c r="B26"/>
      <c r="C26"/>
      <c r="D26"/>
      <c r="G26"/>
      <c r="H26"/>
      <c r="I26"/>
    </row>
    <row r="27" spans="2:9" x14ac:dyDescent="0.15">
      <c r="B27"/>
      <c r="C27"/>
      <c r="D27"/>
      <c r="G27"/>
      <c r="H27"/>
      <c r="I27"/>
    </row>
    <row r="28" spans="2:9" x14ac:dyDescent="0.15">
      <c r="B28"/>
      <c r="C28"/>
      <c r="D28"/>
      <c r="G28"/>
      <c r="H28"/>
      <c r="I28"/>
    </row>
    <row r="29" spans="2:9" x14ac:dyDescent="0.15">
      <c r="B29"/>
      <c r="C29"/>
    </row>
    <row r="30" spans="2:9" x14ac:dyDescent="0.15">
      <c r="B30"/>
      <c r="C30"/>
    </row>
    <row r="31" spans="2:9" x14ac:dyDescent="0.15">
      <c r="B31"/>
      <c r="C31"/>
    </row>
    <row r="32" spans="2:9" x14ac:dyDescent="0.15">
      <c r="B32"/>
      <c r="C32"/>
    </row>
    <row r="33" spans="2:3" x14ac:dyDescent="0.15">
      <c r="B33"/>
      <c r="C33"/>
    </row>
  </sheetData>
  <pageMargins left="0.7" right="0.7" top="0.75" bottom="0.75" header="0.3" footer="0.3"/>
  <pageSetup orientation="portrait" horizontalDpi="4294967295" verticalDpi="4294967295"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
  <dimension ref="C10:E26"/>
  <sheetViews>
    <sheetView workbookViewId="0"/>
  </sheetViews>
  <sheetFormatPr baseColWidth="10" defaultColWidth="11" defaultRowHeight="14" x14ac:dyDescent="0.15"/>
  <cols>
    <col min="1" max="2" width="11" style="40"/>
    <col min="3" max="3" width="17.5" style="40" bestFit="1" customWidth="1"/>
    <col min="4" max="4" width="27.33203125" style="40" bestFit="1" customWidth="1"/>
    <col min="5" max="5" width="5.83203125" style="40" customWidth="1"/>
    <col min="6" max="16384" width="11" style="40"/>
  </cols>
  <sheetData>
    <row r="10" spans="3:5" ht="33.75" customHeight="1" x14ac:dyDescent="0.15"/>
    <row r="11" spans="3:5" hidden="1" x14ac:dyDescent="0.15">
      <c r="C11" s="18" t="s">
        <v>1230</v>
      </c>
      <c r="D11" t="s">
        <v>1226</v>
      </c>
    </row>
    <row r="12" spans="3:5" x14ac:dyDescent="0.15">
      <c r="C12" s="49" t="s">
        <v>12</v>
      </c>
      <c r="D12" s="49" t="s">
        <v>333</v>
      </c>
      <c r="E12" s="49" t="s">
        <v>332</v>
      </c>
    </row>
    <row r="13" spans="3:5" hidden="1" x14ac:dyDescent="0.15">
      <c r="C13" s="18" t="s">
        <v>364</v>
      </c>
      <c r="D13" t="s">
        <v>1466</v>
      </c>
      <c r="E13"/>
    </row>
    <row r="14" spans="3:5" ht="18.75" customHeight="1" x14ac:dyDescent="0.15">
      <c r="C14" s="68" t="s">
        <v>151</v>
      </c>
      <c r="D14" s="507">
        <v>94</v>
      </c>
      <c r="E14" s="6"/>
    </row>
    <row r="15" spans="3:5" ht="18" customHeight="1" x14ac:dyDescent="0.15">
      <c r="C15" s="68" t="s">
        <v>278</v>
      </c>
      <c r="D15" s="507">
        <v>10</v>
      </c>
      <c r="E15" s="6"/>
    </row>
    <row r="16" spans="3:5" ht="19.5" customHeight="1" x14ac:dyDescent="0.15">
      <c r="C16" s="68" t="s">
        <v>284</v>
      </c>
      <c r="D16" s="507">
        <v>11</v>
      </c>
      <c r="E16" s="6"/>
    </row>
    <row r="17" spans="3:5" ht="18.75" customHeight="1" x14ac:dyDescent="0.15">
      <c r="C17" s="68" t="s">
        <v>150</v>
      </c>
      <c r="D17" s="507">
        <v>92</v>
      </c>
      <c r="E17" s="252"/>
    </row>
    <row r="18" spans="3:5" x14ac:dyDescent="0.15">
      <c r="C18" s="509" t="s">
        <v>79</v>
      </c>
      <c r="D18" s="510">
        <v>207</v>
      </c>
      <c r="E18" s="508"/>
    </row>
    <row r="22" spans="3:5" x14ac:dyDescent="0.15">
      <c r="D22" s="511"/>
    </row>
    <row r="23" spans="3:5" x14ac:dyDescent="0.15">
      <c r="D23" s="511"/>
    </row>
    <row r="24" spans="3:5" x14ac:dyDescent="0.15">
      <c r="D24" s="511"/>
    </row>
    <row r="25" spans="3:5" x14ac:dyDescent="0.15">
      <c r="D25" s="511"/>
    </row>
    <row r="26" spans="3:5" x14ac:dyDescent="0.15">
      <c r="D26" s="511"/>
    </row>
  </sheetData>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
  <dimension ref="B1:G194"/>
  <sheetViews>
    <sheetView showGridLines="0" zoomScale="70" zoomScaleNormal="70" workbookViewId="0"/>
  </sheetViews>
  <sheetFormatPr baseColWidth="10" defaultColWidth="11" defaultRowHeight="14" x14ac:dyDescent="0.15"/>
  <cols>
    <col min="1" max="1" width="6.1640625" customWidth="1"/>
    <col min="2" max="2" width="42.83203125" style="106" bestFit="1" customWidth="1"/>
    <col min="3" max="3" width="194.1640625" style="30" bestFit="1" customWidth="1"/>
    <col min="4" max="4" width="39.6640625" style="506" bestFit="1" customWidth="1"/>
    <col min="5" max="5" width="6.5" customWidth="1"/>
    <col min="6" max="6" width="8.33203125" customWidth="1"/>
    <col min="7" max="7" width="11.83203125" bestFit="1" customWidth="1"/>
    <col min="8" max="8" width="4.83203125" customWidth="1"/>
    <col min="9" max="13" width="11.83203125" bestFit="1" customWidth="1"/>
    <col min="14" max="14" width="4.83203125" customWidth="1"/>
    <col min="15" max="15" width="12.6640625" bestFit="1" customWidth="1"/>
  </cols>
  <sheetData>
    <row r="1" spans="2:7" s="28" customFormat="1" ht="43.5" customHeight="1" x14ac:dyDescent="0.15">
      <c r="B1" s="105"/>
      <c r="C1" s="111"/>
      <c r="D1" s="505"/>
    </row>
    <row r="4" spans="2:7" ht="15" hidden="1" x14ac:dyDescent="0.15">
      <c r="B4" s="523" t="s">
        <v>12</v>
      </c>
      <c r="C4" s="521" t="s">
        <v>151</v>
      </c>
    </row>
    <row r="5" spans="2:7" ht="15" hidden="1" x14ac:dyDescent="0.15">
      <c r="B5" s="524" t="s">
        <v>4</v>
      </c>
      <c r="C5" s="517" t="s">
        <v>1475</v>
      </c>
    </row>
    <row r="6" spans="2:7" ht="15" hidden="1" x14ac:dyDescent="0.15">
      <c r="B6" s="524" t="s">
        <v>1230</v>
      </c>
      <c r="C6" s="517" t="s">
        <v>1226</v>
      </c>
    </row>
    <row r="8" spans="2:7" ht="15" x14ac:dyDescent="0.15">
      <c r="B8" s="65" t="s">
        <v>13</v>
      </c>
      <c r="C8" s="66" t="s">
        <v>0</v>
      </c>
      <c r="D8" s="525" t="s">
        <v>34</v>
      </c>
      <c r="F8" s="950" t="s">
        <v>302</v>
      </c>
      <c r="G8" s="951"/>
    </row>
    <row r="9" spans="2:7" ht="30" x14ac:dyDescent="0.15">
      <c r="B9" s="516" t="s">
        <v>281</v>
      </c>
      <c r="C9" s="522" t="s">
        <v>1399</v>
      </c>
      <c r="D9" s="526">
        <v>0.92553191489361708</v>
      </c>
      <c r="F9" s="256"/>
      <c r="G9" s="60" t="s">
        <v>318</v>
      </c>
    </row>
    <row r="10" spans="2:7" ht="15" x14ac:dyDescent="0.15">
      <c r="B10" s="37"/>
      <c r="C10" s="522" t="s">
        <v>1401</v>
      </c>
      <c r="D10" s="526">
        <v>1.1678571428571429</v>
      </c>
      <c r="F10" s="257"/>
      <c r="G10" s="60" t="s">
        <v>317</v>
      </c>
    </row>
    <row r="11" spans="2:7" ht="15" x14ac:dyDescent="0.15">
      <c r="B11" s="37"/>
      <c r="C11" s="522" t="s">
        <v>1403</v>
      </c>
      <c r="D11" s="526">
        <v>1.0256410256410258</v>
      </c>
      <c r="F11" s="258"/>
      <c r="G11" s="60" t="s">
        <v>319</v>
      </c>
    </row>
    <row r="12" spans="2:7" ht="15" x14ac:dyDescent="0.15">
      <c r="B12" s="516" t="s">
        <v>283</v>
      </c>
      <c r="C12" s="110" t="s">
        <v>229</v>
      </c>
      <c r="D12" s="593">
        <v>1.010204081632653</v>
      </c>
      <c r="F12" s="259"/>
      <c r="G12" s="60" t="s">
        <v>320</v>
      </c>
    </row>
    <row r="13" spans="2:7" ht="15" x14ac:dyDescent="0.15">
      <c r="B13" s="37"/>
      <c r="C13" s="110" t="s">
        <v>227</v>
      </c>
      <c r="D13" s="593">
        <v>1.0204081632653061</v>
      </c>
      <c r="F13" s="260"/>
      <c r="G13" s="60" t="s">
        <v>1477</v>
      </c>
    </row>
    <row r="14" spans="2:7" ht="15" x14ac:dyDescent="0.15">
      <c r="B14" s="37"/>
      <c r="C14" s="110" t="s">
        <v>221</v>
      </c>
      <c r="D14" s="593">
        <v>0.94736842105263164</v>
      </c>
    </row>
    <row r="15" spans="2:7" ht="15" x14ac:dyDescent="0.15">
      <c r="B15" s="37"/>
      <c r="C15" s="110" t="s">
        <v>223</v>
      </c>
      <c r="D15" s="593">
        <v>0.70666666666666667</v>
      </c>
    </row>
    <row r="16" spans="2:7" ht="15" x14ac:dyDescent="0.15">
      <c r="B16" s="516" t="s">
        <v>72</v>
      </c>
      <c r="C16" s="110" t="s">
        <v>140</v>
      </c>
      <c r="D16" s="593">
        <v>1.665</v>
      </c>
    </row>
    <row r="17" spans="2:4" ht="15" x14ac:dyDescent="0.15">
      <c r="B17" s="37"/>
      <c r="C17" s="110" t="s">
        <v>129</v>
      </c>
      <c r="D17" s="593">
        <v>0.95399999999999996</v>
      </c>
    </row>
    <row r="18" spans="2:4" ht="15" x14ac:dyDescent="0.15">
      <c r="B18" s="37"/>
      <c r="C18" s="110" t="s">
        <v>143</v>
      </c>
      <c r="D18" s="593">
        <v>1.06</v>
      </c>
    </row>
    <row r="19" spans="2:4" ht="15" x14ac:dyDescent="0.15">
      <c r="B19" s="37"/>
      <c r="C19" s="110" t="s">
        <v>134</v>
      </c>
      <c r="D19" s="593">
        <v>0.92200000000000004</v>
      </c>
    </row>
    <row r="20" spans="2:4" ht="15" x14ac:dyDescent="0.15">
      <c r="B20" s="107"/>
      <c r="C20" s="110" t="s">
        <v>137</v>
      </c>
      <c r="D20" s="593">
        <v>0.92900000000000005</v>
      </c>
    </row>
    <row r="21" spans="2:4" ht="15" x14ac:dyDescent="0.15">
      <c r="B21" s="520" t="s">
        <v>351</v>
      </c>
      <c r="C21" s="110" t="s">
        <v>353</v>
      </c>
      <c r="D21" s="593">
        <v>0.66</v>
      </c>
    </row>
    <row r="22" spans="2:4" ht="15" x14ac:dyDescent="0.15">
      <c r="B22" s="35"/>
      <c r="C22" s="110" t="s">
        <v>357</v>
      </c>
      <c r="D22" s="593">
        <v>0.3</v>
      </c>
    </row>
    <row r="23" spans="2:4" ht="15" x14ac:dyDescent="0.15">
      <c r="B23" s="35"/>
      <c r="C23" s="110" t="s">
        <v>359</v>
      </c>
      <c r="D23" s="593">
        <v>0.67</v>
      </c>
    </row>
    <row r="24" spans="2:4" ht="15" x14ac:dyDescent="0.15">
      <c r="B24" s="36"/>
      <c r="C24" s="110" t="s">
        <v>362</v>
      </c>
      <c r="D24" s="593">
        <v>0.96</v>
      </c>
    </row>
    <row r="25" spans="2:4" ht="30" x14ac:dyDescent="0.15">
      <c r="B25" s="108" t="s">
        <v>160</v>
      </c>
      <c r="C25" s="110" t="s">
        <v>642</v>
      </c>
      <c r="D25" s="593">
        <v>1.0529999999999999</v>
      </c>
    </row>
    <row r="26" spans="2:4" ht="15" x14ac:dyDescent="0.15">
      <c r="B26" s="108"/>
      <c r="C26" s="110" t="s">
        <v>646</v>
      </c>
      <c r="D26" s="593">
        <v>1.0029999999999999</v>
      </c>
    </row>
    <row r="27" spans="2:4" ht="30" x14ac:dyDescent="0.15">
      <c r="B27" s="108"/>
      <c r="C27" s="110" t="s">
        <v>650</v>
      </c>
      <c r="D27" s="593">
        <v>1</v>
      </c>
    </row>
    <row r="28" spans="2:4" ht="15" x14ac:dyDescent="0.15">
      <c r="B28" s="108"/>
      <c r="C28" s="110" t="s">
        <v>1020</v>
      </c>
      <c r="D28" s="593">
        <v>1.3180000000000001</v>
      </c>
    </row>
    <row r="29" spans="2:4" ht="30" x14ac:dyDescent="0.15">
      <c r="B29" s="108"/>
      <c r="C29" s="110" t="s">
        <v>659</v>
      </c>
      <c r="D29" s="593">
        <v>3.2749999999999999</v>
      </c>
    </row>
    <row r="30" spans="2:4" ht="30" x14ac:dyDescent="0.15">
      <c r="B30" s="108"/>
      <c r="C30" s="110" t="s">
        <v>661</v>
      </c>
      <c r="D30" s="593">
        <v>1</v>
      </c>
    </row>
    <row r="31" spans="2:4" ht="30" x14ac:dyDescent="0.15">
      <c r="B31" s="520" t="s">
        <v>665</v>
      </c>
      <c r="C31" s="110" t="s">
        <v>669</v>
      </c>
      <c r="D31" s="593">
        <v>1.0069999999999999</v>
      </c>
    </row>
    <row r="32" spans="2:4" ht="30" x14ac:dyDescent="0.15">
      <c r="B32" s="35"/>
      <c r="C32" s="110" t="s">
        <v>673</v>
      </c>
      <c r="D32" s="593">
        <v>1.008</v>
      </c>
    </row>
    <row r="33" spans="2:4" ht="30" x14ac:dyDescent="0.15">
      <c r="B33" s="35"/>
      <c r="C33" s="110" t="s">
        <v>678</v>
      </c>
      <c r="D33" s="593">
        <v>1</v>
      </c>
    </row>
    <row r="34" spans="2:4" ht="30" x14ac:dyDescent="0.15">
      <c r="B34" s="35"/>
      <c r="C34" s="110" t="s">
        <v>682</v>
      </c>
      <c r="D34" s="593">
        <v>1</v>
      </c>
    </row>
    <row r="35" spans="2:4" ht="30" x14ac:dyDescent="0.15">
      <c r="B35" s="35"/>
      <c r="C35" s="110" t="s">
        <v>687</v>
      </c>
      <c r="D35" s="593">
        <v>1.26</v>
      </c>
    </row>
    <row r="36" spans="2:4" ht="15" x14ac:dyDescent="0.15">
      <c r="B36" s="35"/>
      <c r="C36" s="110" t="s">
        <v>691</v>
      </c>
      <c r="D36" s="593" t="s">
        <v>1426</v>
      </c>
    </row>
    <row r="37" spans="2:4" ht="15" x14ac:dyDescent="0.15">
      <c r="B37" s="35"/>
      <c r="C37" s="110" t="s">
        <v>694</v>
      </c>
      <c r="D37" s="593">
        <v>1.04</v>
      </c>
    </row>
    <row r="38" spans="2:4" ht="15" x14ac:dyDescent="0.15">
      <c r="B38" s="35"/>
      <c r="C38" s="110" t="s">
        <v>699</v>
      </c>
      <c r="D38" s="593" t="s">
        <v>1436</v>
      </c>
    </row>
    <row r="39" spans="2:4" ht="15" x14ac:dyDescent="0.15">
      <c r="B39" s="36"/>
      <c r="C39" s="110" t="s">
        <v>703</v>
      </c>
      <c r="D39" s="593" t="s">
        <v>1438</v>
      </c>
    </row>
    <row r="40" spans="2:4" ht="30" x14ac:dyDescent="0.15">
      <c r="B40" s="108" t="s">
        <v>1024</v>
      </c>
      <c r="C40" s="110" t="s">
        <v>710</v>
      </c>
      <c r="D40" s="593">
        <v>1.2382500000000001</v>
      </c>
    </row>
    <row r="41" spans="2:4" ht="30" x14ac:dyDescent="0.15">
      <c r="B41" s="108"/>
      <c r="C41" s="110" t="s">
        <v>714</v>
      </c>
      <c r="D41" s="593">
        <v>1</v>
      </c>
    </row>
    <row r="42" spans="2:4" ht="30" x14ac:dyDescent="0.15">
      <c r="B42" s="108"/>
      <c r="C42" s="110" t="s">
        <v>718</v>
      </c>
      <c r="D42" s="593">
        <v>0</v>
      </c>
    </row>
    <row r="43" spans="2:4" ht="15" x14ac:dyDescent="0.15">
      <c r="B43" s="108"/>
      <c r="C43" s="110" t="s">
        <v>722</v>
      </c>
      <c r="D43" s="593">
        <v>0.51549999999999996</v>
      </c>
    </row>
    <row r="44" spans="2:4" ht="30" x14ac:dyDescent="0.15">
      <c r="B44" s="108"/>
      <c r="C44" s="110" t="s">
        <v>727</v>
      </c>
      <c r="D44" s="593">
        <v>1.0774999999999999</v>
      </c>
    </row>
    <row r="45" spans="2:4" ht="30" x14ac:dyDescent="0.15">
      <c r="B45" s="108"/>
      <c r="C45" s="110" t="s">
        <v>730</v>
      </c>
      <c r="D45" s="593">
        <v>0.17874999999999996</v>
      </c>
    </row>
    <row r="46" spans="2:4" ht="30" x14ac:dyDescent="0.15">
      <c r="B46" s="108"/>
      <c r="C46" s="110" t="s">
        <v>736</v>
      </c>
      <c r="D46" s="593">
        <v>0.86587499999999995</v>
      </c>
    </row>
    <row r="47" spans="2:4" ht="30" x14ac:dyDescent="0.15">
      <c r="B47" s="108"/>
      <c r="C47" s="110" t="s">
        <v>740</v>
      </c>
      <c r="D47" s="593">
        <v>0.79771428571428582</v>
      </c>
    </row>
    <row r="48" spans="2:4" ht="30" x14ac:dyDescent="0.15">
      <c r="B48" s="108"/>
      <c r="C48" s="110" t="s">
        <v>744</v>
      </c>
      <c r="D48" s="593">
        <v>1.1786249999999998</v>
      </c>
    </row>
    <row r="49" spans="2:4" ht="30" x14ac:dyDescent="0.15">
      <c r="B49" s="108"/>
      <c r="C49" s="110" t="s">
        <v>748</v>
      </c>
      <c r="D49" s="593">
        <v>0.52628571428571436</v>
      </c>
    </row>
    <row r="50" spans="2:4" ht="30" x14ac:dyDescent="0.15">
      <c r="B50" s="108"/>
      <c r="C50" s="110" t="s">
        <v>751</v>
      </c>
      <c r="D50" s="593">
        <v>0.36840000000000001</v>
      </c>
    </row>
    <row r="51" spans="2:4" ht="30" x14ac:dyDescent="0.15">
      <c r="B51" s="108"/>
      <c r="C51" s="110" t="s">
        <v>754</v>
      </c>
      <c r="D51" s="593">
        <v>0.86050000000000004</v>
      </c>
    </row>
    <row r="52" spans="2:4" ht="30" x14ac:dyDescent="0.15">
      <c r="B52" s="108"/>
      <c r="C52" s="110" t="s">
        <v>763</v>
      </c>
      <c r="D52" s="593">
        <v>0.43319999999999997</v>
      </c>
    </row>
    <row r="53" spans="2:4" ht="30" x14ac:dyDescent="0.15">
      <c r="B53" s="108"/>
      <c r="C53" s="110" t="s">
        <v>768</v>
      </c>
      <c r="D53" s="593">
        <v>0.30370000000000003</v>
      </c>
    </row>
    <row r="54" spans="2:4" ht="45" x14ac:dyDescent="0.15">
      <c r="B54" s="108"/>
      <c r="C54" s="110" t="s">
        <v>772</v>
      </c>
      <c r="D54" s="593">
        <v>0.30362499999999998</v>
      </c>
    </row>
    <row r="55" spans="2:4" ht="30" x14ac:dyDescent="0.15">
      <c r="B55" s="108"/>
      <c r="C55" s="110" t="s">
        <v>776</v>
      </c>
      <c r="D55" s="593">
        <v>0</v>
      </c>
    </row>
    <row r="56" spans="2:4" ht="30" x14ac:dyDescent="0.15">
      <c r="B56" s="108"/>
      <c r="C56" s="110" t="s">
        <v>778</v>
      </c>
      <c r="D56" s="593">
        <v>0.24</v>
      </c>
    </row>
    <row r="57" spans="2:4" ht="45" x14ac:dyDescent="0.15">
      <c r="B57" s="108"/>
      <c r="C57" s="110" t="s">
        <v>1022</v>
      </c>
      <c r="D57" s="593">
        <v>0</v>
      </c>
    </row>
    <row r="58" spans="2:4" ht="60" x14ac:dyDescent="0.15">
      <c r="B58" s="108"/>
      <c r="C58" s="110" t="s">
        <v>1023</v>
      </c>
      <c r="D58" s="593">
        <v>0</v>
      </c>
    </row>
    <row r="59" spans="2:4" ht="15" x14ac:dyDescent="0.15">
      <c r="B59" s="108"/>
      <c r="C59" s="522" t="s">
        <v>1216</v>
      </c>
      <c r="D59" s="593">
        <v>0.54120000000000001</v>
      </c>
    </row>
    <row r="60" spans="2:4" ht="30" x14ac:dyDescent="0.15">
      <c r="B60" s="520" t="s">
        <v>179</v>
      </c>
      <c r="C60" s="110" t="s">
        <v>784</v>
      </c>
      <c r="D60" s="593">
        <v>0.98</v>
      </c>
    </row>
    <row r="61" spans="2:4" ht="15" x14ac:dyDescent="0.15">
      <c r="B61" s="35"/>
      <c r="C61" s="110" t="s">
        <v>787</v>
      </c>
      <c r="D61" s="593">
        <v>2.5</v>
      </c>
    </row>
    <row r="62" spans="2:4" ht="30" x14ac:dyDescent="0.15">
      <c r="B62" s="36"/>
      <c r="C62" s="110" t="s">
        <v>790</v>
      </c>
      <c r="D62" s="593">
        <v>0</v>
      </c>
    </row>
    <row r="63" spans="2:4" ht="15" x14ac:dyDescent="0.15">
      <c r="B63" s="108" t="s">
        <v>169</v>
      </c>
      <c r="C63" s="110" t="s">
        <v>796</v>
      </c>
      <c r="D63" s="593">
        <v>0.5</v>
      </c>
    </row>
    <row r="64" spans="2:4" ht="15" x14ac:dyDescent="0.15">
      <c r="B64" s="520"/>
      <c r="C64" s="110" t="s">
        <v>800</v>
      </c>
      <c r="D64" s="593">
        <v>1</v>
      </c>
    </row>
    <row r="65" spans="2:4" ht="15" x14ac:dyDescent="0.15">
      <c r="B65" s="35"/>
      <c r="C65" s="110" t="s">
        <v>803</v>
      </c>
      <c r="D65" s="593">
        <v>1</v>
      </c>
    </row>
    <row r="66" spans="2:4" ht="15" x14ac:dyDescent="0.15">
      <c r="B66" s="35"/>
      <c r="C66" s="110" t="s">
        <v>807</v>
      </c>
      <c r="D66" s="593">
        <v>1</v>
      </c>
    </row>
    <row r="67" spans="2:4" ht="15" x14ac:dyDescent="0.15">
      <c r="B67" s="35"/>
      <c r="C67" s="110" t="s">
        <v>813</v>
      </c>
      <c r="D67" s="593">
        <v>0</v>
      </c>
    </row>
    <row r="68" spans="2:4" ht="15" x14ac:dyDescent="0.15">
      <c r="B68" s="35"/>
      <c r="C68" s="110" t="s">
        <v>816</v>
      </c>
      <c r="D68" s="593">
        <v>0</v>
      </c>
    </row>
    <row r="69" spans="2:4" ht="15" x14ac:dyDescent="0.15">
      <c r="B69" s="35"/>
      <c r="C69" s="110" t="s">
        <v>819</v>
      </c>
      <c r="D69" s="593">
        <v>0</v>
      </c>
    </row>
    <row r="70" spans="2:4" ht="15" x14ac:dyDescent="0.15">
      <c r="B70" s="35"/>
      <c r="C70" s="110" t="s">
        <v>823</v>
      </c>
      <c r="D70" s="593">
        <v>0</v>
      </c>
    </row>
    <row r="71" spans="2:4" ht="15" x14ac:dyDescent="0.15">
      <c r="B71" s="35"/>
      <c r="C71" s="110" t="s">
        <v>827</v>
      </c>
      <c r="D71" s="593">
        <v>0</v>
      </c>
    </row>
    <row r="72" spans="2:4" ht="15" x14ac:dyDescent="0.15">
      <c r="B72" s="35"/>
      <c r="C72" s="110" t="s">
        <v>830</v>
      </c>
      <c r="D72" s="593">
        <v>0</v>
      </c>
    </row>
    <row r="73" spans="2:4" ht="15" x14ac:dyDescent="0.15">
      <c r="B73" s="35"/>
      <c r="C73" s="110" t="s">
        <v>832</v>
      </c>
      <c r="D73" s="593">
        <v>0</v>
      </c>
    </row>
    <row r="74" spans="2:4" ht="15" x14ac:dyDescent="0.15">
      <c r="B74" s="35"/>
      <c r="C74" s="110" t="s">
        <v>836</v>
      </c>
      <c r="D74" s="593">
        <v>0</v>
      </c>
    </row>
    <row r="75" spans="2:4" ht="15" x14ac:dyDescent="0.15">
      <c r="B75" s="35"/>
      <c r="C75" s="110" t="s">
        <v>839</v>
      </c>
      <c r="D75" s="593">
        <v>0</v>
      </c>
    </row>
    <row r="76" spans="2:4" ht="15" x14ac:dyDescent="0.15">
      <c r="B76" s="35"/>
      <c r="C76" s="110" t="s">
        <v>842</v>
      </c>
      <c r="D76" s="593">
        <v>0</v>
      </c>
    </row>
    <row r="77" spans="2:4" ht="15" x14ac:dyDescent="0.15">
      <c r="B77" s="35"/>
      <c r="C77" s="110" t="s">
        <v>848</v>
      </c>
      <c r="D77" s="593">
        <v>1.5</v>
      </c>
    </row>
    <row r="78" spans="2:4" ht="15" x14ac:dyDescent="0.15">
      <c r="B78" s="35"/>
      <c r="C78" s="522" t="s">
        <v>1296</v>
      </c>
      <c r="D78" s="594">
        <v>1</v>
      </c>
    </row>
    <row r="79" spans="2:4" ht="15" x14ac:dyDescent="0.15">
      <c r="B79" s="35"/>
      <c r="C79" s="522" t="s">
        <v>1317</v>
      </c>
      <c r="D79" s="594">
        <v>0</v>
      </c>
    </row>
    <row r="80" spans="2:4" ht="30" x14ac:dyDescent="0.15">
      <c r="B80" s="520" t="s">
        <v>861</v>
      </c>
      <c r="C80" s="110" t="s">
        <v>865</v>
      </c>
      <c r="D80" s="593">
        <v>1</v>
      </c>
    </row>
    <row r="81" spans="2:4" ht="30" x14ac:dyDescent="0.15">
      <c r="B81" s="35"/>
      <c r="C81" s="110" t="s">
        <v>869</v>
      </c>
      <c r="D81" s="593">
        <v>0.81605431137176865</v>
      </c>
    </row>
    <row r="82" spans="2:4" ht="30" x14ac:dyDescent="0.15">
      <c r="B82" s="36"/>
      <c r="C82" s="110" t="s">
        <v>873</v>
      </c>
      <c r="D82" s="593">
        <v>-44.692500000000003</v>
      </c>
    </row>
    <row r="83" spans="2:4" ht="15" x14ac:dyDescent="0.15">
      <c r="B83" s="35" t="s">
        <v>875</v>
      </c>
      <c r="C83" s="110" t="s">
        <v>876</v>
      </c>
      <c r="D83" s="593">
        <v>1.5647058823529414</v>
      </c>
    </row>
    <row r="84" spans="2:4" ht="15" x14ac:dyDescent="0.15">
      <c r="B84" s="35"/>
      <c r="C84" s="110" t="s">
        <v>885</v>
      </c>
      <c r="D84" s="593">
        <v>1.2124999999999999</v>
      </c>
    </row>
    <row r="85" spans="2:4" ht="15" x14ac:dyDescent="0.15">
      <c r="B85" s="35"/>
      <c r="C85" s="110" t="s">
        <v>887</v>
      </c>
      <c r="D85" s="593">
        <v>0.51</v>
      </c>
    </row>
    <row r="86" spans="2:4" ht="15" x14ac:dyDescent="0.15">
      <c r="B86" s="35"/>
      <c r="C86" s="110" t="s">
        <v>889</v>
      </c>
      <c r="D86" s="593">
        <v>4.6296296296296298</v>
      </c>
    </row>
    <row r="87" spans="2:4" ht="15" x14ac:dyDescent="0.15">
      <c r="B87" s="35"/>
      <c r="C87" s="522" t="s">
        <v>1106</v>
      </c>
      <c r="D87" s="593">
        <v>47.024999999999999</v>
      </c>
    </row>
    <row r="88" spans="2:4" ht="15" x14ac:dyDescent="0.15">
      <c r="B88" s="35"/>
      <c r="C88" s="522" t="s">
        <v>1108</v>
      </c>
      <c r="D88" s="593">
        <v>1.5476190476190477</v>
      </c>
    </row>
    <row r="89" spans="2:4" ht="15" x14ac:dyDescent="0.15">
      <c r="B89" s="35"/>
      <c r="C89" s="522" t="s">
        <v>1110</v>
      </c>
      <c r="D89" s="593">
        <v>1.4814814814814814</v>
      </c>
    </row>
    <row r="90" spans="2:4" ht="15" x14ac:dyDescent="0.15">
      <c r="B90" s="35"/>
      <c r="C90" s="522" t="s">
        <v>1112</v>
      </c>
      <c r="D90" s="593">
        <v>0</v>
      </c>
    </row>
    <row r="91" spans="2:4" ht="15" x14ac:dyDescent="0.15">
      <c r="B91" s="35"/>
      <c r="C91" s="522" t="s">
        <v>1115</v>
      </c>
      <c r="D91" s="593">
        <v>0.95555555555555549</v>
      </c>
    </row>
    <row r="92" spans="2:4" ht="15" x14ac:dyDescent="0.15">
      <c r="B92" s="35"/>
      <c r="C92" s="522" t="s">
        <v>1122</v>
      </c>
      <c r="D92" s="593">
        <v>1.25</v>
      </c>
    </row>
    <row r="93" spans="2:4" ht="15" x14ac:dyDescent="0.15">
      <c r="B93" s="35"/>
      <c r="C93" s="522" t="s">
        <v>1124</v>
      </c>
      <c r="D93" s="593">
        <v>1.3</v>
      </c>
    </row>
    <row r="94" spans="2:4" ht="15" x14ac:dyDescent="0.15">
      <c r="B94" s="35"/>
      <c r="C94" s="522" t="s">
        <v>1129</v>
      </c>
      <c r="D94" s="593">
        <v>0</v>
      </c>
    </row>
    <row r="95" spans="2:4" ht="30" x14ac:dyDescent="0.15">
      <c r="B95" s="520" t="s">
        <v>899</v>
      </c>
      <c r="C95" s="110" t="s">
        <v>903</v>
      </c>
      <c r="D95" s="593">
        <v>0.92600000000000005</v>
      </c>
    </row>
    <row r="96" spans="2:4" ht="30" x14ac:dyDescent="0.15">
      <c r="B96" s="35"/>
      <c r="C96" s="110" t="s">
        <v>909</v>
      </c>
      <c r="D96" s="593">
        <v>0.85333333333333328</v>
      </c>
    </row>
    <row r="97" spans="2:4" ht="15" x14ac:dyDescent="0.15">
      <c r="B97" s="36"/>
      <c r="C97" s="110" t="s">
        <v>913</v>
      </c>
      <c r="D97" s="593">
        <v>1</v>
      </c>
    </row>
    <row r="98" spans="2:4" x14ac:dyDescent="0.15">
      <c r="B98" s="61"/>
      <c r="C98"/>
      <c r="D98" s="504"/>
    </row>
    <row r="99" spans="2:4" x14ac:dyDescent="0.15">
      <c r="B99" s="61"/>
      <c r="C99"/>
      <c r="D99" s="504"/>
    </row>
    <row r="100" spans="2:4" x14ac:dyDescent="0.15">
      <c r="B100" s="61"/>
      <c r="C100"/>
    </row>
    <row r="101" spans="2:4" x14ac:dyDescent="0.15">
      <c r="B101" s="61"/>
      <c r="C101"/>
    </row>
    <row r="102" spans="2:4" x14ac:dyDescent="0.15">
      <c r="B102" s="61"/>
      <c r="C102"/>
    </row>
    <row r="103" spans="2:4" x14ac:dyDescent="0.15">
      <c r="B103" s="61"/>
      <c r="C103"/>
    </row>
    <row r="104" spans="2:4" x14ac:dyDescent="0.15">
      <c r="B104" s="61"/>
      <c r="C104"/>
    </row>
    <row r="105" spans="2:4" x14ac:dyDescent="0.15">
      <c r="B105" s="61"/>
      <c r="C105"/>
    </row>
    <row r="106" spans="2:4" x14ac:dyDescent="0.15">
      <c r="B106" s="61"/>
      <c r="C106"/>
    </row>
    <row r="107" spans="2:4" x14ac:dyDescent="0.15">
      <c r="B107" s="61"/>
      <c r="C107"/>
    </row>
    <row r="108" spans="2:4" x14ac:dyDescent="0.15">
      <c r="B108" s="61"/>
      <c r="C108"/>
    </row>
    <row r="109" spans="2:4" x14ac:dyDescent="0.15">
      <c r="B109" s="61"/>
      <c r="C109"/>
    </row>
    <row r="110" spans="2:4" x14ac:dyDescent="0.15">
      <c r="B110" s="61"/>
      <c r="C110"/>
    </row>
    <row r="111" spans="2:4" x14ac:dyDescent="0.15">
      <c r="B111" s="61"/>
      <c r="C111"/>
    </row>
    <row r="112" spans="2:4" x14ac:dyDescent="0.15">
      <c r="B112" s="61"/>
      <c r="C112"/>
    </row>
    <row r="113" spans="2:3" x14ac:dyDescent="0.15">
      <c r="B113" s="61"/>
      <c r="C113"/>
    </row>
    <row r="114" spans="2:3" x14ac:dyDescent="0.15">
      <c r="B114" s="61"/>
      <c r="C114"/>
    </row>
    <row r="115" spans="2:3" x14ac:dyDescent="0.15">
      <c r="B115" s="61"/>
      <c r="C115"/>
    </row>
    <row r="116" spans="2:3" x14ac:dyDescent="0.15">
      <c r="B116" s="61"/>
      <c r="C116"/>
    </row>
    <row r="117" spans="2:3" x14ac:dyDescent="0.15">
      <c r="B117" s="61"/>
      <c r="C117"/>
    </row>
    <row r="118" spans="2:3" x14ac:dyDescent="0.15">
      <c r="B118" s="61"/>
      <c r="C118"/>
    </row>
    <row r="119" spans="2:3" x14ac:dyDescent="0.15">
      <c r="B119" s="61"/>
      <c r="C119"/>
    </row>
    <row r="120" spans="2:3" x14ac:dyDescent="0.15">
      <c r="B120" s="61"/>
      <c r="C120"/>
    </row>
    <row r="121" spans="2:3" x14ac:dyDescent="0.15">
      <c r="B121" s="61"/>
      <c r="C121"/>
    </row>
    <row r="122" spans="2:3" x14ac:dyDescent="0.15">
      <c r="B122" s="61"/>
      <c r="C122"/>
    </row>
    <row r="123" spans="2:3" x14ac:dyDescent="0.15">
      <c r="B123" s="61"/>
      <c r="C123"/>
    </row>
    <row r="124" spans="2:3" x14ac:dyDescent="0.15">
      <c r="B124" s="61"/>
      <c r="C124"/>
    </row>
    <row r="125" spans="2:3" x14ac:dyDescent="0.15">
      <c r="B125" s="61"/>
      <c r="C125"/>
    </row>
    <row r="126" spans="2:3" x14ac:dyDescent="0.15">
      <c r="B126" s="61"/>
      <c r="C126"/>
    </row>
    <row r="127" spans="2:3" x14ac:dyDescent="0.15">
      <c r="B127" s="61"/>
      <c r="C127"/>
    </row>
    <row r="128" spans="2:3" x14ac:dyDescent="0.15">
      <c r="B128" s="61"/>
      <c r="C128"/>
    </row>
    <row r="129" spans="2:3" x14ac:dyDescent="0.15">
      <c r="B129" s="61"/>
      <c r="C129"/>
    </row>
    <row r="130" spans="2:3" x14ac:dyDescent="0.15">
      <c r="B130" s="61"/>
      <c r="C130"/>
    </row>
    <row r="131" spans="2:3" x14ac:dyDescent="0.15">
      <c r="B131" s="61"/>
      <c r="C131"/>
    </row>
    <row r="132" spans="2:3" x14ac:dyDescent="0.15">
      <c r="B132" s="61"/>
      <c r="C132"/>
    </row>
    <row r="133" spans="2:3" x14ac:dyDescent="0.15">
      <c r="B133" s="61"/>
      <c r="C133"/>
    </row>
    <row r="134" spans="2:3" x14ac:dyDescent="0.15">
      <c r="B134" s="61"/>
      <c r="C134"/>
    </row>
    <row r="135" spans="2:3" x14ac:dyDescent="0.15">
      <c r="B135" s="61"/>
      <c r="C135"/>
    </row>
    <row r="136" spans="2:3" x14ac:dyDescent="0.15">
      <c r="B136" s="61"/>
      <c r="C136"/>
    </row>
    <row r="137" spans="2:3" x14ac:dyDescent="0.15">
      <c r="B137" s="61"/>
      <c r="C137"/>
    </row>
    <row r="138" spans="2:3" x14ac:dyDescent="0.15">
      <c r="B138" s="61"/>
      <c r="C138"/>
    </row>
    <row r="139" spans="2:3" x14ac:dyDescent="0.15">
      <c r="B139" s="61"/>
      <c r="C139"/>
    </row>
    <row r="140" spans="2:3" x14ac:dyDescent="0.15">
      <c r="B140" s="61"/>
      <c r="C140"/>
    </row>
    <row r="141" spans="2:3" x14ac:dyDescent="0.15">
      <c r="B141" s="61"/>
      <c r="C141"/>
    </row>
    <row r="142" spans="2:3" x14ac:dyDescent="0.15">
      <c r="B142" s="61"/>
      <c r="C142"/>
    </row>
    <row r="143" spans="2:3" x14ac:dyDescent="0.15">
      <c r="B143" s="61"/>
      <c r="C143"/>
    </row>
    <row r="144" spans="2:3" x14ac:dyDescent="0.15">
      <c r="B144" s="61"/>
      <c r="C144"/>
    </row>
    <row r="145" spans="2:3" x14ac:dyDescent="0.15">
      <c r="B145" s="61"/>
      <c r="C145"/>
    </row>
    <row r="146" spans="2:3" x14ac:dyDescent="0.15">
      <c r="B146" s="61"/>
      <c r="C146"/>
    </row>
    <row r="147" spans="2:3" x14ac:dyDescent="0.15">
      <c r="B147" s="61"/>
      <c r="C147"/>
    </row>
    <row r="148" spans="2:3" x14ac:dyDescent="0.15">
      <c r="B148" s="61"/>
      <c r="C148"/>
    </row>
    <row r="149" spans="2:3" x14ac:dyDescent="0.15">
      <c r="B149" s="61"/>
      <c r="C149"/>
    </row>
    <row r="150" spans="2:3" x14ac:dyDescent="0.15">
      <c r="B150" s="61"/>
      <c r="C150"/>
    </row>
    <row r="151" spans="2:3" x14ac:dyDescent="0.15">
      <c r="B151" s="61"/>
      <c r="C151"/>
    </row>
    <row r="152" spans="2:3" x14ac:dyDescent="0.15">
      <c r="B152" s="61"/>
      <c r="C152"/>
    </row>
    <row r="153" spans="2:3" x14ac:dyDescent="0.15">
      <c r="B153" s="61"/>
      <c r="C153"/>
    </row>
    <row r="154" spans="2:3" x14ac:dyDescent="0.15">
      <c r="B154" s="61"/>
      <c r="C154"/>
    </row>
    <row r="155" spans="2:3" x14ac:dyDescent="0.15">
      <c r="B155" s="61"/>
      <c r="C155"/>
    </row>
    <row r="156" spans="2:3" x14ac:dyDescent="0.15">
      <c r="B156" s="61"/>
      <c r="C156"/>
    </row>
    <row r="157" spans="2:3" x14ac:dyDescent="0.15">
      <c r="B157" s="61"/>
      <c r="C157"/>
    </row>
    <row r="158" spans="2:3" x14ac:dyDescent="0.15">
      <c r="B158" s="61"/>
      <c r="C158"/>
    </row>
    <row r="159" spans="2:3" x14ac:dyDescent="0.15">
      <c r="B159" s="61"/>
      <c r="C159"/>
    </row>
    <row r="160" spans="2:3" x14ac:dyDescent="0.15">
      <c r="B160" s="61"/>
      <c r="C160"/>
    </row>
    <row r="161" spans="2:3" x14ac:dyDescent="0.15">
      <c r="B161" s="61"/>
      <c r="C161"/>
    </row>
    <row r="162" spans="2:3" x14ac:dyDescent="0.15">
      <c r="B162" s="61"/>
      <c r="C162"/>
    </row>
    <row r="163" spans="2:3" x14ac:dyDescent="0.15">
      <c r="B163" s="61"/>
      <c r="C163"/>
    </row>
    <row r="164" spans="2:3" x14ac:dyDescent="0.15">
      <c r="B164" s="61"/>
      <c r="C164"/>
    </row>
    <row r="165" spans="2:3" x14ac:dyDescent="0.15">
      <c r="B165" s="61"/>
      <c r="C165"/>
    </row>
    <row r="166" spans="2:3" x14ac:dyDescent="0.15">
      <c r="B166" s="61"/>
      <c r="C166"/>
    </row>
    <row r="167" spans="2:3" x14ac:dyDescent="0.15">
      <c r="B167" s="61"/>
      <c r="C167"/>
    </row>
    <row r="168" spans="2:3" x14ac:dyDescent="0.15">
      <c r="B168" s="61"/>
      <c r="C168"/>
    </row>
    <row r="169" spans="2:3" x14ac:dyDescent="0.15">
      <c r="B169" s="61"/>
      <c r="C169"/>
    </row>
    <row r="170" spans="2:3" x14ac:dyDescent="0.15">
      <c r="B170" s="61"/>
      <c r="C170"/>
    </row>
    <row r="171" spans="2:3" x14ac:dyDescent="0.15">
      <c r="B171" s="61"/>
      <c r="C171"/>
    </row>
    <row r="172" spans="2:3" x14ac:dyDescent="0.15">
      <c r="B172" s="61"/>
      <c r="C172"/>
    </row>
    <row r="173" spans="2:3" x14ac:dyDescent="0.15">
      <c r="B173" s="61"/>
      <c r="C173"/>
    </row>
    <row r="174" spans="2:3" x14ac:dyDescent="0.15">
      <c r="B174" s="61"/>
      <c r="C174"/>
    </row>
    <row r="175" spans="2:3" x14ac:dyDescent="0.15">
      <c r="B175" s="61"/>
      <c r="C175"/>
    </row>
    <row r="176" spans="2:3" x14ac:dyDescent="0.15">
      <c r="B176" s="61"/>
      <c r="C176"/>
    </row>
    <row r="177" spans="2:3" x14ac:dyDescent="0.15">
      <c r="B177" s="61"/>
      <c r="C177"/>
    </row>
    <row r="178" spans="2:3" x14ac:dyDescent="0.15">
      <c r="B178" s="61"/>
      <c r="C178"/>
    </row>
    <row r="179" spans="2:3" x14ac:dyDescent="0.15">
      <c r="B179" s="61"/>
      <c r="C179"/>
    </row>
    <row r="180" spans="2:3" x14ac:dyDescent="0.15">
      <c r="B180" s="61"/>
      <c r="C180"/>
    </row>
    <row r="181" spans="2:3" x14ac:dyDescent="0.15">
      <c r="B181" s="61"/>
      <c r="C181"/>
    </row>
    <row r="182" spans="2:3" x14ac:dyDescent="0.15">
      <c r="B182" s="61"/>
      <c r="C182"/>
    </row>
    <row r="183" spans="2:3" x14ac:dyDescent="0.15">
      <c r="B183" s="61"/>
      <c r="C183"/>
    </row>
    <row r="184" spans="2:3" x14ac:dyDescent="0.15">
      <c r="B184" s="61"/>
      <c r="C184"/>
    </row>
    <row r="185" spans="2:3" x14ac:dyDescent="0.15">
      <c r="B185" s="61"/>
      <c r="C185"/>
    </row>
    <row r="186" spans="2:3" x14ac:dyDescent="0.15">
      <c r="B186" s="61"/>
      <c r="C186"/>
    </row>
    <row r="187" spans="2:3" x14ac:dyDescent="0.15">
      <c r="B187" s="61"/>
      <c r="C187"/>
    </row>
    <row r="188" spans="2:3" x14ac:dyDescent="0.15">
      <c r="B188" s="61"/>
      <c r="C188"/>
    </row>
    <row r="189" spans="2:3" x14ac:dyDescent="0.15">
      <c r="B189" s="61"/>
      <c r="C189"/>
    </row>
    <row r="190" spans="2:3" x14ac:dyDescent="0.15">
      <c r="B190" s="61"/>
      <c r="C190"/>
    </row>
    <row r="191" spans="2:3" x14ac:dyDescent="0.15">
      <c r="B191" s="61"/>
      <c r="C191"/>
    </row>
    <row r="192" spans="2:3" x14ac:dyDescent="0.15">
      <c r="B192" s="61"/>
      <c r="C192"/>
    </row>
    <row r="193" spans="2:3" x14ac:dyDescent="0.15">
      <c r="B193" s="61"/>
      <c r="C193"/>
    </row>
    <row r="194" spans="2:3" x14ac:dyDescent="0.15">
      <c r="B194" s="61"/>
      <c r="C194"/>
    </row>
  </sheetData>
  <mergeCells count="1">
    <mergeCell ref="F8:G8"/>
  </mergeCells>
  <conditionalFormatting sqref="D21:D51">
    <cfRule type="cellIs" dxfId="170" priority="41" operator="lessThan">
      <formula>40%</formula>
    </cfRule>
    <cfRule type="cellIs" dxfId="169" priority="42" operator="lessThan">
      <formula>80%</formula>
    </cfRule>
    <cfRule type="cellIs" dxfId="168" priority="43" operator="greaterThanOrEqual">
      <formula>80%</formula>
    </cfRule>
    <cfRule type="cellIs" dxfId="167" priority="44" operator="lessThan">
      <formula>70%</formula>
    </cfRule>
    <cfRule type="cellIs" dxfId="166" priority="45" operator="lessThan">
      <formula>60%</formula>
    </cfRule>
  </conditionalFormatting>
  <conditionalFormatting sqref="D9:D51">
    <cfRule type="cellIs" dxfId="165" priority="51" operator="lessThan">
      <formula>40%</formula>
    </cfRule>
    <cfRule type="cellIs" dxfId="164" priority="52" operator="lessThan">
      <formula>80%</formula>
    </cfRule>
    <cfRule type="cellIs" dxfId="163" priority="53" operator="greaterThanOrEqual">
      <formula>80%</formula>
    </cfRule>
    <cfRule type="cellIs" dxfId="162" priority="54" operator="lessThan">
      <formula>70%</formula>
    </cfRule>
    <cfRule type="cellIs" dxfId="161" priority="55" operator="lessThan">
      <formula>60%</formula>
    </cfRule>
  </conditionalFormatting>
  <conditionalFormatting sqref="D52:D92">
    <cfRule type="cellIs" dxfId="160" priority="21" operator="lessThan">
      <formula>40%</formula>
    </cfRule>
    <cfRule type="cellIs" dxfId="159" priority="22" operator="lessThan">
      <formula>80%</formula>
    </cfRule>
    <cfRule type="cellIs" dxfId="158" priority="23" operator="greaterThanOrEqual">
      <formula>80%</formula>
    </cfRule>
    <cfRule type="cellIs" dxfId="157" priority="24" operator="lessThan">
      <formula>70%</formula>
    </cfRule>
    <cfRule type="cellIs" dxfId="156" priority="25" operator="lessThan">
      <formula>60%</formula>
    </cfRule>
  </conditionalFormatting>
  <conditionalFormatting sqref="D52:D92">
    <cfRule type="cellIs" dxfId="155" priority="26" operator="lessThan">
      <formula>40%</formula>
    </cfRule>
    <cfRule type="cellIs" dxfId="154" priority="27" operator="lessThan">
      <formula>80%</formula>
    </cfRule>
    <cfRule type="cellIs" dxfId="153" priority="28" operator="greaterThanOrEqual">
      <formula>80%</formula>
    </cfRule>
    <cfRule type="cellIs" dxfId="152" priority="29" operator="lessThan">
      <formula>70%</formula>
    </cfRule>
    <cfRule type="cellIs" dxfId="151" priority="30" operator="lessThan">
      <formula>60%</formula>
    </cfRule>
  </conditionalFormatting>
  <conditionalFormatting sqref="D93:D94">
    <cfRule type="cellIs" dxfId="150" priority="11" operator="lessThan">
      <formula>40%</formula>
    </cfRule>
    <cfRule type="cellIs" dxfId="149" priority="12" operator="lessThan">
      <formula>80%</formula>
    </cfRule>
    <cfRule type="cellIs" dxfId="148" priority="13" operator="greaterThanOrEqual">
      <formula>80%</formula>
    </cfRule>
    <cfRule type="cellIs" dxfId="147" priority="14" operator="lessThan">
      <formula>70%</formula>
    </cfRule>
    <cfRule type="cellIs" dxfId="146" priority="15" operator="lessThan">
      <formula>60%</formula>
    </cfRule>
  </conditionalFormatting>
  <conditionalFormatting sqref="D93:D94">
    <cfRule type="cellIs" dxfId="145" priority="16" operator="lessThan">
      <formula>40%</formula>
    </cfRule>
    <cfRule type="cellIs" dxfId="144" priority="17" operator="lessThan">
      <formula>80%</formula>
    </cfRule>
    <cfRule type="cellIs" dxfId="143" priority="18" operator="greaterThanOrEqual">
      <formula>80%</formula>
    </cfRule>
    <cfRule type="cellIs" dxfId="142" priority="19" operator="lessThan">
      <formula>70%</formula>
    </cfRule>
    <cfRule type="cellIs" dxfId="141" priority="20" operator="lessThan">
      <formula>60%</formula>
    </cfRule>
  </conditionalFormatting>
  <conditionalFormatting sqref="D95:D97">
    <cfRule type="cellIs" dxfId="140" priority="1" operator="lessThan">
      <formula>40%</formula>
    </cfRule>
    <cfRule type="cellIs" dxfId="139" priority="2" operator="lessThan">
      <formula>80%</formula>
    </cfRule>
    <cfRule type="cellIs" dxfId="138" priority="3" operator="greaterThanOrEqual">
      <formula>80%</formula>
    </cfRule>
    <cfRule type="cellIs" dxfId="137" priority="4" operator="lessThan">
      <formula>70%</formula>
    </cfRule>
    <cfRule type="cellIs" dxfId="136" priority="5" operator="lessThan">
      <formula>60%</formula>
    </cfRule>
  </conditionalFormatting>
  <conditionalFormatting sqref="D95:D97">
    <cfRule type="cellIs" dxfId="135" priority="6" operator="lessThan">
      <formula>40%</formula>
    </cfRule>
    <cfRule type="cellIs" dxfId="134" priority="7" operator="lessThan">
      <formula>80%</formula>
    </cfRule>
    <cfRule type="cellIs" dxfId="133" priority="8" operator="greaterThanOrEqual">
      <formula>80%</formula>
    </cfRule>
    <cfRule type="cellIs" dxfId="132" priority="9" operator="lessThan">
      <formula>70%</formula>
    </cfRule>
    <cfRule type="cellIs" dxfId="131" priority="10" operator="lessThan">
      <formula>60%</formula>
    </cfRule>
  </conditionalFormatting>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1"/>
  <dimension ref="B3:G54"/>
  <sheetViews>
    <sheetView showGridLines="0" zoomScale="90" zoomScaleNormal="90" workbookViewId="0"/>
  </sheetViews>
  <sheetFormatPr baseColWidth="10" defaultColWidth="11" defaultRowHeight="14" x14ac:dyDescent="0.15"/>
  <cols>
    <col min="1" max="1" width="5.1640625" customWidth="1"/>
    <col min="2" max="2" width="30.1640625" bestFit="1" customWidth="1"/>
    <col min="3" max="3" width="80.1640625" style="10" bestFit="1" customWidth="1"/>
    <col min="4" max="4" width="22" style="29" bestFit="1" customWidth="1"/>
    <col min="5" max="5" width="6" customWidth="1"/>
  </cols>
  <sheetData>
    <row r="3" spans="2:7" ht="39" customHeight="1" x14ac:dyDescent="0.15"/>
    <row r="6" spans="2:7" hidden="1" x14ac:dyDescent="0.15">
      <c r="B6" s="32" t="s">
        <v>12</v>
      </c>
      <c r="C6" s="68" t="s">
        <v>284</v>
      </c>
    </row>
    <row r="7" spans="2:7" hidden="1" x14ac:dyDescent="0.15">
      <c r="B7" s="32" t="s">
        <v>4</v>
      </c>
      <c r="C7" s="573" t="s">
        <v>1475</v>
      </c>
    </row>
    <row r="8" spans="2:7" ht="16.5" hidden="1" customHeight="1" x14ac:dyDescent="0.15">
      <c r="B8" s="32" t="s">
        <v>1230</v>
      </c>
      <c r="C8" s="573" t="s">
        <v>1226</v>
      </c>
    </row>
    <row r="10" spans="2:7" ht="30" x14ac:dyDescent="0.15">
      <c r="B10" s="33" t="s">
        <v>13</v>
      </c>
      <c r="C10" s="512" t="s">
        <v>0</v>
      </c>
      <c r="D10" s="66" t="s">
        <v>34</v>
      </c>
      <c r="F10" s="882" t="s">
        <v>302</v>
      </c>
      <c r="G10" s="882"/>
    </row>
    <row r="11" spans="2:7" ht="15" x14ac:dyDescent="0.15">
      <c r="B11" s="573" t="s">
        <v>286</v>
      </c>
      <c r="C11" s="248" t="s">
        <v>1286</v>
      </c>
      <c r="D11" s="557">
        <v>0.88649080735411667</v>
      </c>
      <c r="F11" s="256"/>
      <c r="G11" s="60" t="s">
        <v>318</v>
      </c>
    </row>
    <row r="12" spans="2:7" ht="15" x14ac:dyDescent="0.15">
      <c r="B12" s="573" t="s">
        <v>181</v>
      </c>
      <c r="C12" s="248" t="s">
        <v>343</v>
      </c>
      <c r="D12" s="557">
        <v>0</v>
      </c>
      <c r="F12" s="257"/>
      <c r="G12" s="60" t="s">
        <v>317</v>
      </c>
    </row>
    <row r="13" spans="2:7" ht="15" x14ac:dyDescent="0.15">
      <c r="B13" s="573" t="s">
        <v>183</v>
      </c>
      <c r="C13" s="248" t="s">
        <v>370</v>
      </c>
      <c r="D13" s="572">
        <v>1.26</v>
      </c>
      <c r="F13" s="258"/>
      <c r="G13" s="60" t="s">
        <v>319</v>
      </c>
    </row>
    <row r="14" spans="2:7" ht="15" x14ac:dyDescent="0.15">
      <c r="B14" s="573"/>
      <c r="C14" s="248" t="s">
        <v>402</v>
      </c>
      <c r="D14" s="572">
        <v>0.93939393939393934</v>
      </c>
      <c r="F14" s="259"/>
      <c r="G14" s="60" t="s">
        <v>320</v>
      </c>
    </row>
    <row r="15" spans="2:7" ht="30" x14ac:dyDescent="0.15">
      <c r="B15" s="89" t="s">
        <v>182</v>
      </c>
      <c r="C15" s="248" t="s">
        <v>452</v>
      </c>
      <c r="D15" s="557">
        <v>1.3461538461538463</v>
      </c>
      <c r="F15" s="260"/>
      <c r="G15" s="60" t="s">
        <v>321</v>
      </c>
    </row>
    <row r="16" spans="2:7" ht="15" x14ac:dyDescent="0.15">
      <c r="B16" s="573" t="s">
        <v>178</v>
      </c>
      <c r="C16" s="248" t="s">
        <v>462</v>
      </c>
      <c r="D16" s="557">
        <v>0.42499999999999999</v>
      </c>
    </row>
    <row r="17" spans="3:3" x14ac:dyDescent="0.15">
      <c r="C17"/>
    </row>
    <row r="18" spans="3:3" x14ac:dyDescent="0.15">
      <c r="C18"/>
    </row>
    <row r="19" spans="3:3" x14ac:dyDescent="0.15">
      <c r="C19"/>
    </row>
    <row r="20" spans="3:3" x14ac:dyDescent="0.15">
      <c r="C20"/>
    </row>
    <row r="21" spans="3:3" x14ac:dyDescent="0.15">
      <c r="C21"/>
    </row>
    <row r="22" spans="3:3" x14ac:dyDescent="0.15">
      <c r="C22"/>
    </row>
    <row r="23" spans="3:3" x14ac:dyDescent="0.15">
      <c r="C23"/>
    </row>
    <row r="24" spans="3:3" x14ac:dyDescent="0.15">
      <c r="C24"/>
    </row>
    <row r="25" spans="3:3" x14ac:dyDescent="0.15">
      <c r="C25"/>
    </row>
    <row r="26" spans="3:3" x14ac:dyDescent="0.15">
      <c r="C26"/>
    </row>
    <row r="27" spans="3:3" x14ac:dyDescent="0.15">
      <c r="C27"/>
    </row>
    <row r="28" spans="3:3" x14ac:dyDescent="0.15">
      <c r="C28"/>
    </row>
    <row r="29" spans="3:3" x14ac:dyDescent="0.15">
      <c r="C29"/>
    </row>
    <row r="30" spans="3:3" x14ac:dyDescent="0.15">
      <c r="C30"/>
    </row>
    <row r="31" spans="3:3" x14ac:dyDescent="0.15">
      <c r="C31"/>
    </row>
    <row r="32" spans="3:3" x14ac:dyDescent="0.15">
      <c r="C32"/>
    </row>
    <row r="33" spans="3:3" x14ac:dyDescent="0.15">
      <c r="C33"/>
    </row>
    <row r="34" spans="3:3" x14ac:dyDescent="0.15">
      <c r="C34"/>
    </row>
    <row r="35" spans="3:3" x14ac:dyDescent="0.15">
      <c r="C35"/>
    </row>
    <row r="36" spans="3:3" x14ac:dyDescent="0.15">
      <c r="C36"/>
    </row>
    <row r="37" spans="3:3" x14ac:dyDescent="0.15">
      <c r="C37"/>
    </row>
    <row r="38" spans="3:3" x14ac:dyDescent="0.15">
      <c r="C38"/>
    </row>
    <row r="39" spans="3:3" x14ac:dyDescent="0.15">
      <c r="C39"/>
    </row>
    <row r="40" spans="3:3" x14ac:dyDescent="0.15">
      <c r="C40"/>
    </row>
    <row r="41" spans="3:3" x14ac:dyDescent="0.15">
      <c r="C41"/>
    </row>
    <row r="42" spans="3:3" x14ac:dyDescent="0.15">
      <c r="C42"/>
    </row>
    <row r="43" spans="3:3" x14ac:dyDescent="0.15">
      <c r="C43"/>
    </row>
    <row r="44" spans="3:3" x14ac:dyDescent="0.15">
      <c r="C44"/>
    </row>
    <row r="45" spans="3:3" x14ac:dyDescent="0.15">
      <c r="C45"/>
    </row>
    <row r="46" spans="3:3" x14ac:dyDescent="0.15">
      <c r="C46"/>
    </row>
    <row r="47" spans="3:3" x14ac:dyDescent="0.15">
      <c r="C47"/>
    </row>
    <row r="48" spans="3:3" x14ac:dyDescent="0.15">
      <c r="C48"/>
    </row>
    <row r="49" spans="3:3" x14ac:dyDescent="0.15">
      <c r="C49"/>
    </row>
    <row r="50" spans="3:3" x14ac:dyDescent="0.15">
      <c r="C50"/>
    </row>
    <row r="51" spans="3:3" x14ac:dyDescent="0.15">
      <c r="C51"/>
    </row>
    <row r="52" spans="3:3" x14ac:dyDescent="0.15">
      <c r="C52"/>
    </row>
    <row r="53" spans="3:3" x14ac:dyDescent="0.15">
      <c r="C53"/>
    </row>
    <row r="54" spans="3:3" x14ac:dyDescent="0.15">
      <c r="C54"/>
    </row>
  </sheetData>
  <mergeCells count="1">
    <mergeCell ref="F10:G10"/>
  </mergeCells>
  <conditionalFormatting sqref="D11:D16">
    <cfRule type="cellIs" dxfId="130" priority="1" operator="lessThan">
      <formula>40%</formula>
    </cfRule>
    <cfRule type="cellIs" dxfId="129" priority="2" operator="lessThan">
      <formula>60%</formula>
    </cfRule>
    <cfRule type="cellIs" dxfId="128" priority="3" operator="lessThan">
      <formula>70%</formula>
    </cfRule>
    <cfRule type="cellIs" dxfId="127" priority="4" operator="lessThan">
      <formula>80%</formula>
    </cfRule>
    <cfRule type="cellIs" dxfId="126" priority="5" operator="greaterThanOrEqual">
      <formula>80%</formula>
    </cfRule>
  </conditionalFormatting>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
  <dimension ref="B5:G51"/>
  <sheetViews>
    <sheetView showGridLines="0" zoomScale="70" zoomScaleNormal="70" workbookViewId="0"/>
  </sheetViews>
  <sheetFormatPr baseColWidth="10" defaultColWidth="11" defaultRowHeight="14" x14ac:dyDescent="0.15"/>
  <cols>
    <col min="1" max="1" width="5.6640625" customWidth="1"/>
    <col min="2" max="2" width="30.5" bestFit="1" customWidth="1"/>
    <col min="3" max="3" width="145.6640625" style="30" bestFit="1" customWidth="1"/>
    <col min="4" max="4" width="25.1640625" style="29" bestFit="1" customWidth="1"/>
    <col min="5" max="5" width="13.6640625" customWidth="1"/>
  </cols>
  <sheetData>
    <row r="5" spans="2:7" ht="15" hidden="1" x14ac:dyDescent="0.15">
      <c r="B5" s="32" t="s">
        <v>12</v>
      </c>
      <c r="C5" s="80" t="s">
        <v>278</v>
      </c>
    </row>
    <row r="6" spans="2:7" ht="15" hidden="1" x14ac:dyDescent="0.15">
      <c r="B6" s="32" t="s">
        <v>4</v>
      </c>
      <c r="C6" s="89" t="s">
        <v>1475</v>
      </c>
    </row>
    <row r="7" spans="2:7" ht="24.75" customHeight="1" x14ac:dyDescent="0.15"/>
    <row r="8" spans="2:7" ht="30" x14ac:dyDescent="0.15">
      <c r="B8" s="32" t="s">
        <v>13</v>
      </c>
      <c r="C8" s="66" t="s">
        <v>0</v>
      </c>
      <c r="D8" s="65" t="s">
        <v>34</v>
      </c>
      <c r="F8" s="882" t="s">
        <v>302</v>
      </c>
      <c r="G8" s="882"/>
    </row>
    <row r="9" spans="2:7" ht="15" x14ac:dyDescent="0.15">
      <c r="B9" s="520" t="s">
        <v>161</v>
      </c>
      <c r="C9" s="109" t="s">
        <v>208</v>
      </c>
      <c r="D9" s="557">
        <v>1.81</v>
      </c>
      <c r="F9" s="256"/>
      <c r="G9" s="60" t="s">
        <v>318</v>
      </c>
    </row>
    <row r="10" spans="2:7" ht="15" x14ac:dyDescent="0.15">
      <c r="B10" s="36"/>
      <c r="C10" s="109" t="s">
        <v>205</v>
      </c>
      <c r="D10" s="557">
        <v>1</v>
      </c>
      <c r="F10" s="257"/>
      <c r="G10" s="60" t="s">
        <v>317</v>
      </c>
    </row>
    <row r="11" spans="2:7" ht="15" x14ac:dyDescent="0.15">
      <c r="B11" s="35" t="s">
        <v>288</v>
      </c>
      <c r="C11" s="109" t="s">
        <v>245</v>
      </c>
      <c r="D11" s="557">
        <v>1</v>
      </c>
      <c r="F11" s="258"/>
      <c r="G11" s="60" t="s">
        <v>319</v>
      </c>
    </row>
    <row r="12" spans="2:7" ht="15" x14ac:dyDescent="0.15">
      <c r="B12" s="35"/>
      <c r="C12" s="109" t="s">
        <v>252</v>
      </c>
      <c r="D12" s="557">
        <v>1</v>
      </c>
      <c r="F12" s="259"/>
      <c r="G12" s="60" t="s">
        <v>320</v>
      </c>
    </row>
    <row r="13" spans="2:7" ht="15" x14ac:dyDescent="0.15">
      <c r="B13" s="35"/>
      <c r="C13" s="109" t="s">
        <v>240</v>
      </c>
      <c r="D13" s="557">
        <v>0</v>
      </c>
      <c r="F13" s="260"/>
      <c r="G13" s="60" t="s">
        <v>321</v>
      </c>
    </row>
    <row r="14" spans="2:7" ht="15" x14ac:dyDescent="0.15">
      <c r="B14" s="35"/>
      <c r="C14" s="109" t="s">
        <v>238</v>
      </c>
      <c r="D14" s="557">
        <v>1</v>
      </c>
    </row>
    <row r="15" spans="2:7" ht="15" x14ac:dyDescent="0.15">
      <c r="B15" s="35"/>
      <c r="C15" s="109" t="s">
        <v>1200</v>
      </c>
      <c r="D15" s="557">
        <v>1</v>
      </c>
    </row>
    <row r="16" spans="2:7" ht="15" x14ac:dyDescent="0.15">
      <c r="B16" s="35"/>
      <c r="C16" s="109" t="s">
        <v>1201</v>
      </c>
      <c r="D16" s="557">
        <v>1</v>
      </c>
    </row>
    <row r="17" spans="2:4" ht="30" x14ac:dyDescent="0.15">
      <c r="B17" s="35"/>
      <c r="C17" s="89" t="s">
        <v>1289</v>
      </c>
      <c r="D17" s="557">
        <v>1</v>
      </c>
    </row>
    <row r="18" spans="2:4" ht="30" x14ac:dyDescent="0.15">
      <c r="B18" s="36"/>
      <c r="C18" s="89" t="s">
        <v>1290</v>
      </c>
      <c r="D18" s="557">
        <v>1</v>
      </c>
    </row>
    <row r="19" spans="2:4" x14ac:dyDescent="0.15">
      <c r="C19" s="61"/>
    </row>
    <row r="20" spans="2:4" x14ac:dyDescent="0.15">
      <c r="C20" s="61"/>
    </row>
    <row r="21" spans="2:4" x14ac:dyDescent="0.15">
      <c r="C21" s="61"/>
    </row>
    <row r="22" spans="2:4" x14ac:dyDescent="0.15">
      <c r="C22" s="61"/>
    </row>
    <row r="23" spans="2:4" x14ac:dyDescent="0.15">
      <c r="C23" s="61"/>
    </row>
    <row r="24" spans="2:4" x14ac:dyDescent="0.15">
      <c r="C24" s="61"/>
    </row>
    <row r="25" spans="2:4" x14ac:dyDescent="0.15">
      <c r="C25" s="61"/>
    </row>
    <row r="26" spans="2:4" x14ac:dyDescent="0.15">
      <c r="C26" s="61"/>
    </row>
    <row r="27" spans="2:4" x14ac:dyDescent="0.15">
      <c r="C27" s="61"/>
    </row>
    <row r="28" spans="2:4" x14ac:dyDescent="0.15">
      <c r="C28" s="61"/>
    </row>
    <row r="29" spans="2:4" x14ac:dyDescent="0.15">
      <c r="C29" s="61"/>
    </row>
    <row r="30" spans="2:4" x14ac:dyDescent="0.15">
      <c r="C30" s="61"/>
    </row>
    <row r="31" spans="2:4" x14ac:dyDescent="0.15">
      <c r="C31" s="61"/>
    </row>
    <row r="32" spans="2:4" x14ac:dyDescent="0.15">
      <c r="C32" s="61"/>
    </row>
    <row r="33" spans="3:3" x14ac:dyDescent="0.15">
      <c r="C33" s="61"/>
    </row>
    <row r="34" spans="3:3" x14ac:dyDescent="0.15">
      <c r="C34" s="61"/>
    </row>
    <row r="35" spans="3:3" x14ac:dyDescent="0.15">
      <c r="C35" s="61"/>
    </row>
    <row r="36" spans="3:3" x14ac:dyDescent="0.15">
      <c r="C36" s="61"/>
    </row>
    <row r="37" spans="3:3" x14ac:dyDescent="0.15">
      <c r="C37" s="61"/>
    </row>
    <row r="38" spans="3:3" x14ac:dyDescent="0.15">
      <c r="C38" s="61"/>
    </row>
    <row r="39" spans="3:3" x14ac:dyDescent="0.15">
      <c r="C39" s="61"/>
    </row>
    <row r="40" spans="3:3" x14ac:dyDescent="0.15">
      <c r="C40" s="61"/>
    </row>
    <row r="41" spans="3:3" x14ac:dyDescent="0.15">
      <c r="C41" s="61"/>
    </row>
    <row r="42" spans="3:3" x14ac:dyDescent="0.15">
      <c r="C42" s="61"/>
    </row>
    <row r="43" spans="3:3" x14ac:dyDescent="0.15">
      <c r="C43" s="61"/>
    </row>
    <row r="44" spans="3:3" x14ac:dyDescent="0.15">
      <c r="C44" s="61"/>
    </row>
    <row r="45" spans="3:3" x14ac:dyDescent="0.15">
      <c r="C45" s="61"/>
    </row>
    <row r="46" spans="3:3" x14ac:dyDescent="0.15">
      <c r="C46" s="61"/>
    </row>
    <row r="47" spans="3:3" x14ac:dyDescent="0.15">
      <c r="C47" s="61"/>
    </row>
    <row r="48" spans="3:3" x14ac:dyDescent="0.15">
      <c r="C48" s="61"/>
    </row>
    <row r="49" spans="3:3" x14ac:dyDescent="0.15">
      <c r="C49" s="61"/>
    </row>
    <row r="50" spans="3:3" x14ac:dyDescent="0.15">
      <c r="C50" s="61"/>
    </row>
    <row r="51" spans="3:3" x14ac:dyDescent="0.15">
      <c r="C51" s="61"/>
    </row>
  </sheetData>
  <mergeCells count="1">
    <mergeCell ref="F8:G8"/>
  </mergeCells>
  <conditionalFormatting sqref="D9:D16">
    <cfRule type="cellIs" dxfId="125" priority="11" operator="lessThan">
      <formula>40%</formula>
    </cfRule>
    <cfRule type="cellIs" dxfId="124" priority="12" operator="lessThan">
      <formula>60%</formula>
    </cfRule>
    <cfRule type="cellIs" dxfId="123" priority="13" operator="lessThan">
      <formula>70%</formula>
    </cfRule>
    <cfRule type="cellIs" dxfId="122" priority="14" operator="lessThan">
      <formula>80%</formula>
    </cfRule>
    <cfRule type="cellIs" dxfId="121" priority="15" operator="greaterThanOrEqual">
      <formula>80%</formula>
    </cfRule>
  </conditionalFormatting>
  <conditionalFormatting sqref="D17:D18">
    <cfRule type="cellIs" dxfId="120" priority="1" operator="lessThan">
      <formula>40%</formula>
    </cfRule>
    <cfRule type="cellIs" dxfId="119" priority="2" operator="lessThan">
      <formula>60%</formula>
    </cfRule>
    <cfRule type="cellIs" dxfId="118" priority="3" operator="lessThan">
      <formula>70%</formula>
    </cfRule>
    <cfRule type="cellIs" dxfId="117" priority="4" operator="lessThan">
      <formula>80%</formula>
    </cfRule>
    <cfRule type="cellIs" dxfId="116" priority="5" operator="greaterThanOrEqual">
      <formula>80%</formula>
    </cfRule>
  </conditionalFormatting>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009999"/>
  </sheetPr>
  <dimension ref="A1:AK1323"/>
  <sheetViews>
    <sheetView showGridLines="0" tabSelected="1" zoomScale="90" zoomScaleNormal="90" workbookViewId="0">
      <selection activeCell="R8" sqref="R8"/>
    </sheetView>
  </sheetViews>
  <sheetFormatPr baseColWidth="10" defaultColWidth="11" defaultRowHeight="15" x14ac:dyDescent="0.2"/>
  <cols>
    <col min="1" max="1" width="8.6640625" style="1" customWidth="1"/>
    <col min="2" max="18" width="11" style="1"/>
    <col min="19" max="19" width="80.83203125" style="1" customWidth="1"/>
    <col min="20" max="53" width="0" style="1" hidden="1" customWidth="1"/>
    <col min="54" max="16384" width="11" style="1"/>
  </cols>
  <sheetData>
    <row r="1" spans="1:37" x14ac:dyDescent="0.2">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x14ac:dyDescent="0.2">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row>
    <row r="3" spans="1:37" x14ac:dyDescent="0.2">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row>
    <row r="4" spans="1:37" x14ac:dyDescent="0.2">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row>
    <row r="5" spans="1:37" x14ac:dyDescent="0.2">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row>
    <row r="6" spans="1:37" x14ac:dyDescent="0.2">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1:37" x14ac:dyDescent="0.2">
      <c r="A7" s="192"/>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row>
    <row r="8" spans="1:37" x14ac:dyDescent="0.2">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row>
    <row r="9" spans="1:37" x14ac:dyDescent="0.2">
      <c r="A9" s="192"/>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row>
    <row r="10" spans="1:37" x14ac:dyDescent="0.2">
      <c r="A10" s="192"/>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row>
    <row r="11" spans="1:37" x14ac:dyDescent="0.2">
      <c r="A11" s="19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row>
    <row r="12" spans="1:37" x14ac:dyDescent="0.2">
      <c r="A12" s="192"/>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row>
    <row r="13" spans="1:37" x14ac:dyDescent="0.2">
      <c r="A13" s="19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row>
    <row r="14" spans="1:37" x14ac:dyDescent="0.2">
      <c r="A14" s="19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row>
    <row r="15" spans="1:37" x14ac:dyDescent="0.2">
      <c r="A15" s="192"/>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row>
    <row r="16" spans="1:37" x14ac:dyDescent="0.2">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row>
    <row r="17" spans="1:37" x14ac:dyDescent="0.2">
      <c r="A17" s="192"/>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row>
    <row r="18" spans="1:37" x14ac:dyDescent="0.2">
      <c r="A18" s="192"/>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row>
    <row r="19" spans="1:37" x14ac:dyDescent="0.2">
      <c r="A19" s="19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row>
    <row r="20" spans="1:37" x14ac:dyDescent="0.2">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row>
    <row r="21" spans="1:37" x14ac:dyDescent="0.2">
      <c r="A21" s="192"/>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row>
    <row r="22" spans="1:37" x14ac:dyDescent="0.2">
      <c r="A22" s="19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row>
    <row r="23" spans="1:37" x14ac:dyDescent="0.2">
      <c r="A23" s="19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row>
    <row r="24" spans="1:37" x14ac:dyDescent="0.2">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row>
    <row r="25" spans="1:37" x14ac:dyDescent="0.2">
      <c r="A25" s="19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row>
    <row r="26" spans="1:37" x14ac:dyDescent="0.2">
      <c r="A26" s="19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row>
    <row r="27" spans="1:37" x14ac:dyDescent="0.2">
      <c r="A27" s="19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row>
    <row r="28" spans="1:37" x14ac:dyDescent="0.2">
      <c r="A28" s="19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row>
    <row r="29" spans="1:37" x14ac:dyDescent="0.2">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row>
    <row r="30" spans="1:37" x14ac:dyDescent="0.2">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row>
    <row r="31" spans="1:37" x14ac:dyDescent="0.2">
      <c r="A31" s="192"/>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row>
    <row r="32" spans="1:37" x14ac:dyDescent="0.2">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row>
    <row r="33" spans="1:37" x14ac:dyDescent="0.2">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row>
    <row r="34" spans="1:37" x14ac:dyDescent="0.2">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row>
    <row r="35" spans="1:37" x14ac:dyDescent="0.2">
      <c r="A35" s="192"/>
      <c r="B35" s="192"/>
      <c r="C35" s="192"/>
      <c r="D35" s="192"/>
      <c r="E35" s="192"/>
      <c r="F35" s="192"/>
      <c r="G35" s="192"/>
      <c r="H35" s="192"/>
      <c r="I35" s="192"/>
      <c r="J35" s="192"/>
      <c r="K35" s="192"/>
      <c r="L35" s="192"/>
      <c r="M35" s="192"/>
      <c r="N35" s="192"/>
      <c r="O35" s="192"/>
      <c r="P35" s="954" t="s">
        <v>1517</v>
      </c>
      <c r="Q35" s="192"/>
      <c r="R35" s="192"/>
      <c r="S35" s="192"/>
      <c r="T35" s="192"/>
      <c r="U35" s="192"/>
      <c r="V35" s="192"/>
      <c r="W35" s="192"/>
      <c r="X35" s="192"/>
      <c r="Y35" s="192"/>
      <c r="Z35" s="192"/>
      <c r="AA35" s="192"/>
      <c r="AB35" s="192"/>
      <c r="AC35" s="192"/>
      <c r="AD35" s="192"/>
      <c r="AE35" s="192"/>
      <c r="AF35" s="192"/>
      <c r="AG35" s="192"/>
      <c r="AH35" s="192"/>
      <c r="AI35" s="192"/>
      <c r="AJ35" s="192"/>
      <c r="AK35" s="192"/>
    </row>
    <row r="36" spans="1:37" x14ac:dyDescent="0.2">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row>
    <row r="37" spans="1:37" x14ac:dyDescent="0.2">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row>
    <row r="38" spans="1:37" x14ac:dyDescent="0.2">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row>
    <row r="39" spans="1:37" x14ac:dyDescent="0.2">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row>
    <row r="40" spans="1:37" x14ac:dyDescent="0.2">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row>
    <row r="41" spans="1:37" x14ac:dyDescent="0.2">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row>
    <row r="42" spans="1:37" x14ac:dyDescent="0.2">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row>
    <row r="43" spans="1:37" x14ac:dyDescent="0.2">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row>
    <row r="44" spans="1:37" x14ac:dyDescent="0.2">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row>
    <row r="45" spans="1:37"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row>
    <row r="46" spans="1:37"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row>
    <row r="47" spans="1:37"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row>
    <row r="48" spans="1:37" x14ac:dyDescent="0.2">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row>
    <row r="49" spans="1:37" x14ac:dyDescent="0.2">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row>
    <row r="50" spans="1:37" x14ac:dyDescent="0.2">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row>
    <row r="51" spans="1:37" x14ac:dyDescent="0.2">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row>
    <row r="52" spans="1:37" x14ac:dyDescent="0.2">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row>
    <row r="53" spans="1:37" x14ac:dyDescent="0.2">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row>
    <row r="54" spans="1:37" x14ac:dyDescent="0.2">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row>
    <row r="55" spans="1:37" x14ac:dyDescent="0.2">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row>
    <row r="56" spans="1:37" x14ac:dyDescent="0.2">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row>
    <row r="57" spans="1:37" x14ac:dyDescent="0.2">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row>
    <row r="58" spans="1:37" x14ac:dyDescent="0.2">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row>
    <row r="59" spans="1:37" x14ac:dyDescent="0.2">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row>
    <row r="60" spans="1:37" x14ac:dyDescent="0.2">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row>
    <row r="61" spans="1:37" x14ac:dyDescent="0.2">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row>
    <row r="62" spans="1:37" x14ac:dyDescent="0.2">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row>
    <row r="63" spans="1:37"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row>
    <row r="64" spans="1:37"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row>
    <row r="65" spans="1:37"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row>
    <row r="66" spans="1:37"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row>
    <row r="67" spans="1:37"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row>
    <row r="68" spans="1:37"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row>
    <row r="69" spans="1:37"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row>
    <row r="70" spans="1:37"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row>
    <row r="71" spans="1:37"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row>
    <row r="72" spans="1:37"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row>
    <row r="73" spans="1:37"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row>
    <row r="74" spans="1:37"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row>
    <row r="75" spans="1:37"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row>
    <row r="76" spans="1:37"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row>
    <row r="77" spans="1:37"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row>
    <row r="78" spans="1:37"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row>
    <row r="79" spans="1:37"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row>
    <row r="80" spans="1:37"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row>
    <row r="81" spans="1:37"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row>
    <row r="82" spans="1:37"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row>
    <row r="83" spans="1:37"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row>
    <row r="84" spans="1:37"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row>
    <row r="85" spans="1:37"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row>
    <row r="86" spans="1:37"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row>
    <row r="87" spans="1:37"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row>
    <row r="88" spans="1:37"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row>
    <row r="89" spans="1:37"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row>
    <row r="90" spans="1:37"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row>
    <row r="91" spans="1:37"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row>
    <row r="92" spans="1:37"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row>
    <row r="93" spans="1:37"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row>
    <row r="94" spans="1:37"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row>
    <row r="95" spans="1:37"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row>
    <row r="96" spans="1:37"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row>
    <row r="97" spans="1:37"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row>
    <row r="98" spans="1:37"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row>
    <row r="99" spans="1:37"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row>
    <row r="100" spans="1:37"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row>
    <row r="101" spans="1:37"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row>
    <row r="102" spans="1:37"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row>
    <row r="103" spans="1:37"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row>
    <row r="104" spans="1:37"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row>
    <row r="105" spans="1:37"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row>
    <row r="106" spans="1:37"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row>
    <row r="107" spans="1:37"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row>
    <row r="108" spans="1:37"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row>
    <row r="109" spans="1:37"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row>
    <row r="110" spans="1:37"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row>
    <row r="111" spans="1:37"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row>
    <row r="112" spans="1:37"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row>
    <row r="113" spans="1:37"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row>
    <row r="114" spans="1:37"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row>
    <row r="115" spans="1:37"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row>
    <row r="116" spans="1:37"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row>
    <row r="117" spans="1:37"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row>
    <row r="118" spans="1:37"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row>
    <row r="119" spans="1:37"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row>
    <row r="120" spans="1:37"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row>
    <row r="121" spans="1:37"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row>
    <row r="122" spans="1:37"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row>
    <row r="123" spans="1:37"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row>
    <row r="124" spans="1:37"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row>
    <row r="125" spans="1:37"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row>
    <row r="126" spans="1:37"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row>
    <row r="127" spans="1:37"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row>
    <row r="128" spans="1:37"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row>
    <row r="129" spans="1:37"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row>
    <row r="130" spans="1:37"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row>
    <row r="131" spans="1:37"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row>
    <row r="132" spans="1:37"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row>
    <row r="133" spans="1:37"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row>
    <row r="134" spans="1:37"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row>
    <row r="135" spans="1:37"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row>
    <row r="136" spans="1:37"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row>
    <row r="137" spans="1:37"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row>
    <row r="138" spans="1:37"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row>
    <row r="139" spans="1:37"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row>
    <row r="140" spans="1:37"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row>
    <row r="141" spans="1:37"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row>
    <row r="142" spans="1:37"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row>
    <row r="143" spans="1:37"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row>
    <row r="144" spans="1:37"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row>
    <row r="145" spans="1:37"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row>
    <row r="146" spans="1:37"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row>
    <row r="147" spans="1:37"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row>
    <row r="148" spans="1:37"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row>
    <row r="149" spans="1:37"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row>
    <row r="150" spans="1:37"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row>
    <row r="151" spans="1:37"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row>
    <row r="152" spans="1:37"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row>
    <row r="153" spans="1:37"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row>
    <row r="154" spans="1:37"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row>
    <row r="155" spans="1:37"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row>
    <row r="156" spans="1:37"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row>
    <row r="157" spans="1:37"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row>
    <row r="158" spans="1:37"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row>
    <row r="159" spans="1:37"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row>
    <row r="160" spans="1:37"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row>
    <row r="161" spans="1:37"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row>
    <row r="162" spans="1:37"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row>
    <row r="163" spans="1:37"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row>
    <row r="164" spans="1:37"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row>
    <row r="165" spans="1:37"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row>
    <row r="166" spans="1:37"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row>
    <row r="167" spans="1:37"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row>
    <row r="168" spans="1:37"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row>
    <row r="169" spans="1:37"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row>
    <row r="170" spans="1:37"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row>
    <row r="171" spans="1:37"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row>
    <row r="172" spans="1:37"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row>
    <row r="173" spans="1:37"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row>
    <row r="174" spans="1:37"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row>
    <row r="175" spans="1:37"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row>
    <row r="176" spans="1:37"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row>
    <row r="177" spans="1:37"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row>
    <row r="178" spans="1:37"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row>
    <row r="179" spans="1:37"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row>
    <row r="180" spans="1:37"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row>
    <row r="181" spans="1:37"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row>
    <row r="182" spans="1:37"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row>
    <row r="183" spans="1:37"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row>
    <row r="184" spans="1:37"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row>
    <row r="185" spans="1:37"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row>
    <row r="186" spans="1:37"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row>
    <row r="187" spans="1:37"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row>
    <row r="188" spans="1:37"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row>
    <row r="189" spans="1:37"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row>
    <row r="190" spans="1:37"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row>
    <row r="191" spans="1:37"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row>
    <row r="192" spans="1:37"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row>
    <row r="193" spans="1:37"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row>
    <row r="194" spans="1:37"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row>
    <row r="195" spans="1:37"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row>
    <row r="196" spans="1:37"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row>
    <row r="197" spans="1:37"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row>
    <row r="198" spans="1:37"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row>
    <row r="199" spans="1:37"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row>
    <row r="200" spans="1:37"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row>
    <row r="201" spans="1:37"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row>
    <row r="202" spans="1:37"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row>
    <row r="203" spans="1:37"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row>
    <row r="204" spans="1:37"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row>
    <row r="205" spans="1:37"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row>
    <row r="206" spans="1:37"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row>
    <row r="207" spans="1:37"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row>
    <row r="208" spans="1:37"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row>
    <row r="209" spans="1:37"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row>
    <row r="210" spans="1:37"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row>
    <row r="211" spans="1:37"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row>
    <row r="212" spans="1:37"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row>
    <row r="213" spans="1:37"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row>
    <row r="214" spans="1:37"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row>
    <row r="215" spans="1:37"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row>
    <row r="216" spans="1:37"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row>
    <row r="217" spans="1:37"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row>
    <row r="218" spans="1:37"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row>
    <row r="219" spans="1:37"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row>
    <row r="220" spans="1:37"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row>
    <row r="221" spans="1:37"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row>
    <row r="222" spans="1:37"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row>
    <row r="223" spans="1:37"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row>
    <row r="224" spans="1:37"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row>
    <row r="225" spans="1:37"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row>
    <row r="226" spans="1:37"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row>
    <row r="227" spans="1:37"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row>
    <row r="228" spans="1:37"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row>
    <row r="229" spans="1:37"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row>
    <row r="230" spans="1:37"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row>
    <row r="231" spans="1:37"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row>
    <row r="232" spans="1:37"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row>
    <row r="233" spans="1:37"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row>
    <row r="234" spans="1:37"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row>
    <row r="235" spans="1:37"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row>
    <row r="236" spans="1:37"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row>
    <row r="237" spans="1:37"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row>
    <row r="238" spans="1:37"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row>
    <row r="239" spans="1:37"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row>
    <row r="240" spans="1:37"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row>
    <row r="241" spans="1:37"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row>
    <row r="242" spans="1:37"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row>
    <row r="243" spans="1:37"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row>
    <row r="244" spans="1:37"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row>
    <row r="245" spans="1:37"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row>
    <row r="246" spans="1:37"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row>
    <row r="247" spans="1:37"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row>
    <row r="248" spans="1:37" x14ac:dyDescent="0.2">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row>
    <row r="249" spans="1:37" x14ac:dyDescent="0.2">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row>
    <row r="250" spans="1:37" x14ac:dyDescent="0.2">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row>
    <row r="251" spans="1:37" x14ac:dyDescent="0.2">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row>
    <row r="252" spans="1:37" x14ac:dyDescent="0.2">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row>
    <row r="253" spans="1:37" x14ac:dyDescent="0.2">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row>
    <row r="254" spans="1:37" x14ac:dyDescent="0.2">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row>
    <row r="255" spans="1:37" x14ac:dyDescent="0.2">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row>
    <row r="256" spans="1:37" x14ac:dyDescent="0.2">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row>
    <row r="257" spans="1:37" x14ac:dyDescent="0.2">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row>
    <row r="258" spans="1:37" x14ac:dyDescent="0.2">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row>
    <row r="259" spans="1:37" x14ac:dyDescent="0.2">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row>
    <row r="260" spans="1:37" x14ac:dyDescent="0.2">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row>
    <row r="261" spans="1:37" x14ac:dyDescent="0.2">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row>
    <row r="262" spans="1:37" x14ac:dyDescent="0.2">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row>
    <row r="263" spans="1:37" x14ac:dyDescent="0.2">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row>
    <row r="264" spans="1:37" x14ac:dyDescent="0.2">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row>
    <row r="265" spans="1:37" x14ac:dyDescent="0.2">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row>
    <row r="266" spans="1:37" x14ac:dyDescent="0.2">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row>
    <row r="267" spans="1:37" x14ac:dyDescent="0.2">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row>
    <row r="268" spans="1:37" x14ac:dyDescent="0.2">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row>
    <row r="269" spans="1:37" x14ac:dyDescent="0.2">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row>
    <row r="270" spans="1:37" x14ac:dyDescent="0.2">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row>
    <row r="271" spans="1:37" x14ac:dyDescent="0.2">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row>
    <row r="272" spans="1:37" x14ac:dyDescent="0.2">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row>
    <row r="273" spans="1:37" x14ac:dyDescent="0.2">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row>
    <row r="274" spans="1:37" x14ac:dyDescent="0.2">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row>
    <row r="275" spans="1:37" x14ac:dyDescent="0.2">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row>
    <row r="276" spans="1:37" x14ac:dyDescent="0.2">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row>
    <row r="277" spans="1:37" x14ac:dyDescent="0.2">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row>
    <row r="278" spans="1:37" x14ac:dyDescent="0.2">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row>
    <row r="279" spans="1:37" x14ac:dyDescent="0.2">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row>
    <row r="280" spans="1:37" x14ac:dyDescent="0.2">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row>
    <row r="281" spans="1:37" x14ac:dyDescent="0.2">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row>
    <row r="282" spans="1:37" x14ac:dyDescent="0.2">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row>
    <row r="283" spans="1:37" x14ac:dyDescent="0.2">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row>
    <row r="284" spans="1:37" x14ac:dyDescent="0.2">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row>
    <row r="285" spans="1:37" x14ac:dyDescent="0.2">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row>
    <row r="286" spans="1:37" x14ac:dyDescent="0.2">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row>
    <row r="287" spans="1:37" x14ac:dyDescent="0.2">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row>
    <row r="288" spans="1:37" x14ac:dyDescent="0.2">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row>
    <row r="289" spans="1:37" x14ac:dyDescent="0.2">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row>
    <row r="290" spans="1:37" x14ac:dyDescent="0.2">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row>
    <row r="291" spans="1:37" x14ac:dyDescent="0.2">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row>
    <row r="292" spans="1:37" x14ac:dyDescent="0.2">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row>
    <row r="293" spans="1:37" x14ac:dyDescent="0.2">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row>
    <row r="294" spans="1:37" x14ac:dyDescent="0.2">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row>
    <row r="295" spans="1:37" x14ac:dyDescent="0.2">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row>
    <row r="296" spans="1:37" x14ac:dyDescent="0.2">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row>
    <row r="297" spans="1:37" x14ac:dyDescent="0.2">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row>
    <row r="298" spans="1:37" x14ac:dyDescent="0.2">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row>
    <row r="299" spans="1:37" x14ac:dyDescent="0.2">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row>
    <row r="300" spans="1:37" x14ac:dyDescent="0.2">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row>
    <row r="301" spans="1:37" x14ac:dyDescent="0.2">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row>
    <row r="302" spans="1:37" x14ac:dyDescent="0.2">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row>
    <row r="303" spans="1:37" x14ac:dyDescent="0.2">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row>
    <row r="304" spans="1:37" x14ac:dyDescent="0.2">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row>
    <row r="305" spans="1:37" x14ac:dyDescent="0.2">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row>
    <row r="306" spans="1:37" x14ac:dyDescent="0.2">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row>
    <row r="307" spans="1:37" x14ac:dyDescent="0.2">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row>
    <row r="308" spans="1:37" x14ac:dyDescent="0.2">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row>
    <row r="309" spans="1:37" x14ac:dyDescent="0.2">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row>
    <row r="310" spans="1:37" x14ac:dyDescent="0.2">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row>
    <row r="311" spans="1:37" x14ac:dyDescent="0.2">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row>
    <row r="312" spans="1:37" x14ac:dyDescent="0.2">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row>
    <row r="313" spans="1:37" x14ac:dyDescent="0.2">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row>
    <row r="314" spans="1:37" x14ac:dyDescent="0.2">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row>
    <row r="315" spans="1:37" x14ac:dyDescent="0.2">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row>
    <row r="316" spans="1:37" x14ac:dyDescent="0.2">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row>
    <row r="317" spans="1:37" x14ac:dyDescent="0.2">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row>
    <row r="318" spans="1:37" x14ac:dyDescent="0.2">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row>
    <row r="319" spans="1:37" x14ac:dyDescent="0.2">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row>
    <row r="320" spans="1:37" x14ac:dyDescent="0.2">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row>
    <row r="321" spans="1:37" x14ac:dyDescent="0.2">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row>
    <row r="322" spans="1:37" x14ac:dyDescent="0.2">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row>
    <row r="323" spans="1:37" x14ac:dyDescent="0.2">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row>
    <row r="324" spans="1:37" x14ac:dyDescent="0.2">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row>
    <row r="325" spans="1:37" x14ac:dyDescent="0.2">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row>
    <row r="326" spans="1:37" x14ac:dyDescent="0.2">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row>
    <row r="327" spans="1:37" x14ac:dyDescent="0.2">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row>
    <row r="328" spans="1:37" x14ac:dyDescent="0.2">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row>
    <row r="329" spans="1:37" x14ac:dyDescent="0.2">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row>
    <row r="330" spans="1:37" x14ac:dyDescent="0.2">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row>
    <row r="331" spans="1:37" x14ac:dyDescent="0.2">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row>
    <row r="332" spans="1:37" x14ac:dyDescent="0.2">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row>
    <row r="333" spans="1:37" x14ac:dyDescent="0.2">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row>
    <row r="334" spans="1:37" x14ac:dyDescent="0.2">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row>
    <row r="335" spans="1:37" x14ac:dyDescent="0.2">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row>
    <row r="336" spans="1:37" x14ac:dyDescent="0.2">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row>
    <row r="337" spans="1:37" x14ac:dyDescent="0.2">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row>
    <row r="338" spans="1:37" x14ac:dyDescent="0.2">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row>
    <row r="339" spans="1:37" x14ac:dyDescent="0.2">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row>
    <row r="340" spans="1:37" x14ac:dyDescent="0.2">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row>
    <row r="341" spans="1:37" x14ac:dyDescent="0.2">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row>
    <row r="342" spans="1:37" x14ac:dyDescent="0.2">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row>
    <row r="343" spans="1:37" x14ac:dyDescent="0.2">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row>
    <row r="344" spans="1:37" x14ac:dyDescent="0.2">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row>
    <row r="345" spans="1:37" x14ac:dyDescent="0.2">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row>
    <row r="346" spans="1:37" x14ac:dyDescent="0.2">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row>
    <row r="347" spans="1:37" x14ac:dyDescent="0.2">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row>
    <row r="348" spans="1:37" x14ac:dyDescent="0.2">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row>
    <row r="349" spans="1:37" x14ac:dyDescent="0.2">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row>
    <row r="350" spans="1:37" x14ac:dyDescent="0.2">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row>
    <row r="351" spans="1:37" x14ac:dyDescent="0.2">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row>
    <row r="352" spans="1:37" x14ac:dyDescent="0.2">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row>
    <row r="353" spans="1:37" x14ac:dyDescent="0.2">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row>
    <row r="354" spans="1:37" x14ac:dyDescent="0.2">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row>
    <row r="355" spans="1:37" x14ac:dyDescent="0.2">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row>
    <row r="356" spans="1:37" x14ac:dyDescent="0.2">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row>
    <row r="357" spans="1:37" x14ac:dyDescent="0.2">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row>
    <row r="358" spans="1:37" x14ac:dyDescent="0.2">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row>
    <row r="359" spans="1:37" x14ac:dyDescent="0.2">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row>
    <row r="360" spans="1:37" x14ac:dyDescent="0.2">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row>
    <row r="361" spans="1:37" x14ac:dyDescent="0.2">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row>
    <row r="362" spans="1:37" x14ac:dyDescent="0.2">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row>
    <row r="363" spans="1:37" x14ac:dyDescent="0.2">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row>
    <row r="364" spans="1:37" x14ac:dyDescent="0.2">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row>
    <row r="365" spans="1:37" x14ac:dyDescent="0.2">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row>
    <row r="366" spans="1:37" x14ac:dyDescent="0.2">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row>
    <row r="367" spans="1:37" x14ac:dyDescent="0.2">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row>
    <row r="368" spans="1:37" x14ac:dyDescent="0.2">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row>
    <row r="369" spans="1:37" x14ac:dyDescent="0.2">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row>
    <row r="370" spans="1:37" x14ac:dyDescent="0.2">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row>
    <row r="371" spans="1:37" x14ac:dyDescent="0.2">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row>
    <row r="372" spans="1:37" x14ac:dyDescent="0.2">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row>
    <row r="373" spans="1:37" x14ac:dyDescent="0.2">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row>
    <row r="374" spans="1:37" x14ac:dyDescent="0.2">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row>
    <row r="375" spans="1:37" x14ac:dyDescent="0.2">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row>
    <row r="376" spans="1:37" x14ac:dyDescent="0.2">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row>
    <row r="377" spans="1:37" x14ac:dyDescent="0.2">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row>
    <row r="378" spans="1:37" x14ac:dyDescent="0.2">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row>
    <row r="379" spans="1:37" x14ac:dyDescent="0.2">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row>
    <row r="380" spans="1:37" x14ac:dyDescent="0.2">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row>
    <row r="381" spans="1:37" x14ac:dyDescent="0.2">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row>
    <row r="382" spans="1:37" x14ac:dyDescent="0.2">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row>
    <row r="383" spans="1:37" x14ac:dyDescent="0.2">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row>
    <row r="384" spans="1:37" x14ac:dyDescent="0.2">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row>
    <row r="385" spans="1:37" x14ac:dyDescent="0.2">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row>
    <row r="386" spans="1:37" x14ac:dyDescent="0.2">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row>
    <row r="387" spans="1:37" x14ac:dyDescent="0.2">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row>
    <row r="388" spans="1:37" x14ac:dyDescent="0.2">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row>
    <row r="389" spans="1:37" x14ac:dyDescent="0.2">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row>
    <row r="390" spans="1:37" x14ac:dyDescent="0.2">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row>
    <row r="391" spans="1:37" x14ac:dyDescent="0.2">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row>
    <row r="392" spans="1:37" x14ac:dyDescent="0.2">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row>
    <row r="393" spans="1:37" x14ac:dyDescent="0.2">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row>
    <row r="394" spans="1:37" x14ac:dyDescent="0.2">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row>
    <row r="395" spans="1:37" x14ac:dyDescent="0.2">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row>
    <row r="396" spans="1:37" x14ac:dyDescent="0.2">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row>
    <row r="397" spans="1:37" x14ac:dyDescent="0.2">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row>
    <row r="398" spans="1:37" x14ac:dyDescent="0.2">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row>
    <row r="399" spans="1:37" x14ac:dyDescent="0.2">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row>
    <row r="400" spans="1:37" x14ac:dyDescent="0.2">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row>
    <row r="401" spans="1:37" x14ac:dyDescent="0.2">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row>
    <row r="402" spans="1:37" x14ac:dyDescent="0.2">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row>
    <row r="403" spans="1:37" x14ac:dyDescent="0.2">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row>
    <row r="404" spans="1:37" x14ac:dyDescent="0.2">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row>
    <row r="405" spans="1:37" x14ac:dyDescent="0.2">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row>
    <row r="406" spans="1:37" x14ac:dyDescent="0.2">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row>
    <row r="407" spans="1:37" x14ac:dyDescent="0.2">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row>
    <row r="408" spans="1:37" x14ac:dyDescent="0.2">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row>
    <row r="409" spans="1:37" x14ac:dyDescent="0.2">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row>
    <row r="410" spans="1:37" x14ac:dyDescent="0.2">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row>
    <row r="411" spans="1:37" x14ac:dyDescent="0.2">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row>
    <row r="412" spans="1:37" x14ac:dyDescent="0.2">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row>
    <row r="413" spans="1:37" x14ac:dyDescent="0.2">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row>
    <row r="414" spans="1:37" x14ac:dyDescent="0.2">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row>
    <row r="415" spans="1:37" x14ac:dyDescent="0.2">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row>
    <row r="416" spans="1:37" x14ac:dyDescent="0.2">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row>
    <row r="417" spans="1:37" x14ac:dyDescent="0.2">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row>
    <row r="418" spans="1:37" x14ac:dyDescent="0.2">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row>
    <row r="419" spans="1:37" x14ac:dyDescent="0.2">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row>
    <row r="420" spans="1:37" x14ac:dyDescent="0.2">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row>
    <row r="421" spans="1:37" x14ac:dyDescent="0.2">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row>
    <row r="422" spans="1:37" x14ac:dyDescent="0.2">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row>
    <row r="423" spans="1:37" x14ac:dyDescent="0.2">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row>
    <row r="424" spans="1:37" x14ac:dyDescent="0.2">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row>
    <row r="425" spans="1:37" x14ac:dyDescent="0.2">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row>
    <row r="426" spans="1:37" x14ac:dyDescent="0.2">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row>
    <row r="427" spans="1:37" x14ac:dyDescent="0.2">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row>
    <row r="428" spans="1:37" x14ac:dyDescent="0.2">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row>
    <row r="429" spans="1:37" x14ac:dyDescent="0.2">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row>
    <row r="430" spans="1:37" x14ac:dyDescent="0.2">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row>
    <row r="431" spans="1:37" x14ac:dyDescent="0.2">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row>
    <row r="432" spans="1:37" x14ac:dyDescent="0.2">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row>
    <row r="433" spans="1:37" x14ac:dyDescent="0.2">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row>
    <row r="434" spans="1:37" x14ac:dyDescent="0.2">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row>
    <row r="435" spans="1:37" x14ac:dyDescent="0.2">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row>
    <row r="436" spans="1:37" x14ac:dyDescent="0.2">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row>
    <row r="437" spans="1:37" x14ac:dyDescent="0.2">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row>
    <row r="438" spans="1:37" x14ac:dyDescent="0.2">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row>
    <row r="439" spans="1:37" x14ac:dyDescent="0.2">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row>
    <row r="440" spans="1:37" x14ac:dyDescent="0.2">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row>
    <row r="441" spans="1:37" x14ac:dyDescent="0.2">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row>
    <row r="442" spans="1:37" x14ac:dyDescent="0.2">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row>
    <row r="443" spans="1:37" x14ac:dyDescent="0.2">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row>
    <row r="444" spans="1:37" x14ac:dyDescent="0.2">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row>
    <row r="445" spans="1:37" x14ac:dyDescent="0.2">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row>
    <row r="446" spans="1:37" x14ac:dyDescent="0.2">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row>
    <row r="447" spans="1:37" x14ac:dyDescent="0.2">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row>
    <row r="448" spans="1:37" x14ac:dyDescent="0.2">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row>
    <row r="449" spans="1:37" x14ac:dyDescent="0.2">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row>
    <row r="450" spans="1:37" x14ac:dyDescent="0.2">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row>
    <row r="451" spans="1:37" x14ac:dyDescent="0.2">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row>
    <row r="452" spans="1:37" x14ac:dyDescent="0.2">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row>
    <row r="453" spans="1:37" x14ac:dyDescent="0.2">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row>
    <row r="454" spans="1:37" x14ac:dyDescent="0.2">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row>
    <row r="455" spans="1:37" x14ac:dyDescent="0.2">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row>
    <row r="456" spans="1:37" x14ac:dyDescent="0.2">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row>
    <row r="457" spans="1:37" x14ac:dyDescent="0.2">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row>
    <row r="458" spans="1:37" x14ac:dyDescent="0.2">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row>
    <row r="459" spans="1:37" x14ac:dyDescent="0.2">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row>
    <row r="460" spans="1:37" x14ac:dyDescent="0.2">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row>
    <row r="461" spans="1:37" x14ac:dyDescent="0.2">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row>
    <row r="462" spans="1:37" x14ac:dyDescent="0.2">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row>
    <row r="463" spans="1:37" x14ac:dyDescent="0.2">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row>
    <row r="464" spans="1:37" x14ac:dyDescent="0.2">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row>
    <row r="465" spans="1:37" x14ac:dyDescent="0.2">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row>
    <row r="466" spans="1:37" x14ac:dyDescent="0.2">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row>
    <row r="467" spans="1:37" x14ac:dyDescent="0.2">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row>
    <row r="468" spans="1:37" x14ac:dyDescent="0.2">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row>
    <row r="469" spans="1:37" x14ac:dyDescent="0.2">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row>
    <row r="470" spans="1:37" x14ac:dyDescent="0.2">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row>
    <row r="471" spans="1:37" x14ac:dyDescent="0.2">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c r="AK471" s="192"/>
    </row>
    <row r="472" spans="1:37" x14ac:dyDescent="0.2">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row>
    <row r="473" spans="1:37" x14ac:dyDescent="0.2">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c r="AK473" s="192"/>
    </row>
    <row r="474" spans="1:37" x14ac:dyDescent="0.2">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c r="AB474" s="192"/>
      <c r="AC474" s="192"/>
      <c r="AD474" s="192"/>
      <c r="AE474" s="192"/>
      <c r="AF474" s="192"/>
      <c r="AG474" s="192"/>
      <c r="AH474" s="192"/>
      <c r="AI474" s="192"/>
      <c r="AJ474" s="192"/>
      <c r="AK474" s="192"/>
    </row>
    <row r="475" spans="1:37" x14ac:dyDescent="0.2">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c r="AB475" s="192"/>
      <c r="AC475" s="192"/>
      <c r="AD475" s="192"/>
      <c r="AE475" s="192"/>
      <c r="AF475" s="192"/>
      <c r="AG475" s="192"/>
      <c r="AH475" s="192"/>
      <c r="AI475" s="192"/>
      <c r="AJ475" s="192"/>
      <c r="AK475" s="192"/>
    </row>
    <row r="476" spans="1:37" x14ac:dyDescent="0.2">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c r="AB476" s="192"/>
      <c r="AC476" s="192"/>
      <c r="AD476" s="192"/>
      <c r="AE476" s="192"/>
      <c r="AF476" s="192"/>
      <c r="AG476" s="192"/>
      <c r="AH476" s="192"/>
      <c r="AI476" s="192"/>
      <c r="AJ476" s="192"/>
      <c r="AK476" s="192"/>
    </row>
    <row r="477" spans="1:37" x14ac:dyDescent="0.2">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c r="AK477" s="192"/>
    </row>
    <row r="478" spans="1:37" x14ac:dyDescent="0.2">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c r="AB478" s="192"/>
      <c r="AC478" s="192"/>
      <c r="AD478" s="192"/>
      <c r="AE478" s="192"/>
      <c r="AF478" s="192"/>
      <c r="AG478" s="192"/>
      <c r="AH478" s="192"/>
      <c r="AI478" s="192"/>
      <c r="AJ478" s="192"/>
      <c r="AK478" s="192"/>
    </row>
    <row r="479" spans="1:37" x14ac:dyDescent="0.2">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c r="AK479" s="192"/>
    </row>
    <row r="480" spans="1:37" x14ac:dyDescent="0.2">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c r="AK480" s="192"/>
    </row>
    <row r="481" spans="1:37" x14ac:dyDescent="0.2">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c r="AB481" s="192"/>
      <c r="AC481" s="192"/>
      <c r="AD481" s="192"/>
      <c r="AE481" s="192"/>
      <c r="AF481" s="192"/>
      <c r="AG481" s="192"/>
      <c r="AH481" s="192"/>
      <c r="AI481" s="192"/>
      <c r="AJ481" s="192"/>
      <c r="AK481" s="192"/>
    </row>
    <row r="482" spans="1:37" x14ac:dyDescent="0.2">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row>
    <row r="483" spans="1:37" x14ac:dyDescent="0.2">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row>
    <row r="484" spans="1:37" x14ac:dyDescent="0.2">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row>
    <row r="485" spans="1:37" x14ac:dyDescent="0.2">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row>
    <row r="486" spans="1:37" x14ac:dyDescent="0.2">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row>
    <row r="487" spans="1:37" x14ac:dyDescent="0.2">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row>
    <row r="488" spans="1:37" x14ac:dyDescent="0.2">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row>
    <row r="489" spans="1:37" x14ac:dyDescent="0.2">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c r="AK489" s="192"/>
    </row>
    <row r="490" spans="1:37" x14ac:dyDescent="0.2">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row>
    <row r="491" spans="1:37" x14ac:dyDescent="0.2">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c r="AK491" s="192"/>
    </row>
    <row r="492" spans="1:37" x14ac:dyDescent="0.2">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row>
    <row r="493" spans="1:37" x14ac:dyDescent="0.2">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row>
    <row r="494" spans="1:37" x14ac:dyDescent="0.2">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c r="AK494" s="192"/>
    </row>
    <row r="495" spans="1:37" x14ac:dyDescent="0.2">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c r="AA495" s="192"/>
      <c r="AB495" s="192"/>
      <c r="AC495" s="192"/>
      <c r="AD495" s="192"/>
      <c r="AE495" s="192"/>
      <c r="AF495" s="192"/>
      <c r="AG495" s="192"/>
      <c r="AH495" s="192"/>
      <c r="AI495" s="192"/>
      <c r="AJ495" s="192"/>
      <c r="AK495" s="192"/>
    </row>
    <row r="496" spans="1:37" x14ac:dyDescent="0.2">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c r="AA496" s="192"/>
      <c r="AB496" s="192"/>
      <c r="AC496" s="192"/>
      <c r="AD496" s="192"/>
      <c r="AE496" s="192"/>
      <c r="AF496" s="192"/>
      <c r="AG496" s="192"/>
      <c r="AH496" s="192"/>
      <c r="AI496" s="192"/>
      <c r="AJ496" s="192"/>
      <c r="AK496" s="192"/>
    </row>
    <row r="497" spans="1:37" x14ac:dyDescent="0.2">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c r="AA497" s="192"/>
      <c r="AB497" s="192"/>
      <c r="AC497" s="192"/>
      <c r="AD497" s="192"/>
      <c r="AE497" s="192"/>
      <c r="AF497" s="192"/>
      <c r="AG497" s="192"/>
      <c r="AH497" s="192"/>
      <c r="AI497" s="192"/>
      <c r="AJ497" s="192"/>
      <c r="AK497" s="192"/>
    </row>
    <row r="498" spans="1:37" x14ac:dyDescent="0.2">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c r="AA498" s="192"/>
      <c r="AB498" s="192"/>
      <c r="AC498" s="192"/>
      <c r="AD498" s="192"/>
      <c r="AE498" s="192"/>
      <c r="AF498" s="192"/>
      <c r="AG498" s="192"/>
      <c r="AH498" s="192"/>
      <c r="AI498" s="192"/>
      <c r="AJ498" s="192"/>
      <c r="AK498" s="192"/>
    </row>
    <row r="499" spans="1:37" x14ac:dyDescent="0.2">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c r="AK499" s="192"/>
    </row>
    <row r="500" spans="1:37" x14ac:dyDescent="0.2">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c r="AK500" s="192"/>
    </row>
    <row r="501" spans="1:37" x14ac:dyDescent="0.2">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c r="AA501" s="192"/>
      <c r="AB501" s="192"/>
      <c r="AC501" s="192"/>
      <c r="AD501" s="192"/>
      <c r="AE501" s="192"/>
      <c r="AF501" s="192"/>
      <c r="AG501" s="192"/>
      <c r="AH501" s="192"/>
      <c r="AI501" s="192"/>
      <c r="AJ501" s="192"/>
      <c r="AK501" s="192"/>
    </row>
    <row r="502" spans="1:37" x14ac:dyDescent="0.2">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c r="AK502" s="192"/>
    </row>
    <row r="503" spans="1:37" x14ac:dyDescent="0.2">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c r="AK503" s="192"/>
    </row>
    <row r="504" spans="1:37" x14ac:dyDescent="0.2">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c r="AK504" s="192"/>
    </row>
    <row r="505" spans="1:37" x14ac:dyDescent="0.2">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c r="AK505" s="192"/>
    </row>
    <row r="506" spans="1:37" x14ac:dyDescent="0.2">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c r="AK506" s="192"/>
    </row>
    <row r="507" spans="1:37" x14ac:dyDescent="0.2">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row>
    <row r="508" spans="1:37" x14ac:dyDescent="0.2">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c r="AK508" s="192"/>
    </row>
    <row r="509" spans="1:37" x14ac:dyDescent="0.2">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c r="AK509" s="192"/>
    </row>
    <row r="510" spans="1:37" x14ac:dyDescent="0.2">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c r="AK510" s="192"/>
    </row>
    <row r="511" spans="1:37" x14ac:dyDescent="0.2">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c r="AK511" s="192"/>
    </row>
    <row r="512" spans="1:37" x14ac:dyDescent="0.2">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c r="AK512" s="192"/>
    </row>
    <row r="513" spans="1:37" x14ac:dyDescent="0.2">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c r="AK513" s="192"/>
    </row>
    <row r="514" spans="1:37" x14ac:dyDescent="0.2">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c r="AA514" s="192"/>
      <c r="AB514" s="192"/>
      <c r="AC514" s="192"/>
      <c r="AD514" s="192"/>
      <c r="AE514" s="192"/>
      <c r="AF514" s="192"/>
      <c r="AG514" s="192"/>
      <c r="AH514" s="192"/>
      <c r="AI514" s="192"/>
      <c r="AJ514" s="192"/>
      <c r="AK514" s="192"/>
    </row>
    <row r="515" spans="1:37" x14ac:dyDescent="0.2">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c r="AK515" s="192"/>
    </row>
    <row r="516" spans="1:37" x14ac:dyDescent="0.2">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c r="AA516" s="192"/>
      <c r="AB516" s="192"/>
      <c r="AC516" s="192"/>
      <c r="AD516" s="192"/>
      <c r="AE516" s="192"/>
      <c r="AF516" s="192"/>
      <c r="AG516" s="192"/>
      <c r="AH516" s="192"/>
      <c r="AI516" s="192"/>
      <c r="AJ516" s="192"/>
      <c r="AK516" s="192"/>
    </row>
    <row r="517" spans="1:37" x14ac:dyDescent="0.2">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row>
    <row r="518" spans="1:37" x14ac:dyDescent="0.2">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row>
    <row r="519" spans="1:37" x14ac:dyDescent="0.2">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row>
    <row r="520" spans="1:37" x14ac:dyDescent="0.2">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c r="AA520" s="192"/>
      <c r="AB520" s="192"/>
      <c r="AC520" s="192"/>
      <c r="AD520" s="192"/>
      <c r="AE520" s="192"/>
      <c r="AF520" s="192"/>
      <c r="AG520" s="192"/>
      <c r="AH520" s="192"/>
      <c r="AI520" s="192"/>
      <c r="AJ520" s="192"/>
      <c r="AK520" s="192"/>
    </row>
    <row r="521" spans="1:37" x14ac:dyDescent="0.2">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c r="AK521" s="192"/>
    </row>
    <row r="522" spans="1:37" x14ac:dyDescent="0.2">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row>
    <row r="523" spans="1:37" x14ac:dyDescent="0.2">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c r="AK523" s="192"/>
    </row>
    <row r="524" spans="1:37" x14ac:dyDescent="0.2">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c r="AK524" s="192"/>
    </row>
    <row r="525" spans="1:37" x14ac:dyDescent="0.2">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c r="AK525" s="192"/>
    </row>
    <row r="526" spans="1:37" x14ac:dyDescent="0.2">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c r="AK526" s="192"/>
    </row>
    <row r="527" spans="1:37" x14ac:dyDescent="0.2">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row>
    <row r="528" spans="1:37" x14ac:dyDescent="0.2">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c r="AK528" s="192"/>
    </row>
    <row r="529" spans="1:37" x14ac:dyDescent="0.2">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row>
    <row r="530" spans="1:37" x14ac:dyDescent="0.2">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row>
    <row r="531" spans="1:37" x14ac:dyDescent="0.2">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row>
    <row r="532" spans="1:37" x14ac:dyDescent="0.2">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row>
    <row r="533" spans="1:37" x14ac:dyDescent="0.2">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row>
    <row r="534" spans="1:37" x14ac:dyDescent="0.2">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row>
    <row r="535" spans="1:37" x14ac:dyDescent="0.2">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row>
    <row r="536" spans="1:37" x14ac:dyDescent="0.2">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row>
    <row r="537" spans="1:37" x14ac:dyDescent="0.2">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c r="AK537" s="192"/>
    </row>
    <row r="538" spans="1:37" x14ac:dyDescent="0.2">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c r="AK538" s="192"/>
    </row>
    <row r="539" spans="1:37" x14ac:dyDescent="0.2">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c r="AK539" s="192"/>
    </row>
    <row r="540" spans="1:37" x14ac:dyDescent="0.2">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c r="AI540" s="192"/>
      <c r="AJ540" s="192"/>
      <c r="AK540" s="192"/>
    </row>
    <row r="541" spans="1:37" x14ac:dyDescent="0.2">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c r="AK541" s="192"/>
    </row>
    <row r="542" spans="1:37" x14ac:dyDescent="0.2">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c r="AK542" s="192"/>
    </row>
    <row r="543" spans="1:37" x14ac:dyDescent="0.2">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c r="AA543" s="192"/>
      <c r="AB543" s="192"/>
      <c r="AC543" s="192"/>
      <c r="AD543" s="192"/>
      <c r="AE543" s="192"/>
      <c r="AF543" s="192"/>
      <c r="AG543" s="192"/>
      <c r="AH543" s="192"/>
      <c r="AI543" s="192"/>
      <c r="AJ543" s="192"/>
      <c r="AK543" s="192"/>
    </row>
    <row r="544" spans="1:37" x14ac:dyDescent="0.2">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c r="AA544" s="192"/>
      <c r="AB544" s="192"/>
      <c r="AC544" s="192"/>
      <c r="AD544" s="192"/>
      <c r="AE544" s="192"/>
      <c r="AF544" s="192"/>
      <c r="AG544" s="192"/>
      <c r="AH544" s="192"/>
      <c r="AI544" s="192"/>
      <c r="AJ544" s="192"/>
      <c r="AK544" s="192"/>
    </row>
    <row r="545" spans="1:37" x14ac:dyDescent="0.2">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row>
    <row r="546" spans="1:37" x14ac:dyDescent="0.2">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c r="AA546" s="192"/>
      <c r="AB546" s="192"/>
      <c r="AC546" s="192"/>
      <c r="AD546" s="192"/>
      <c r="AE546" s="192"/>
      <c r="AF546" s="192"/>
      <c r="AG546" s="192"/>
      <c r="AH546" s="192"/>
      <c r="AI546" s="192"/>
      <c r="AJ546" s="192"/>
      <c r="AK546" s="192"/>
    </row>
    <row r="547" spans="1:37" x14ac:dyDescent="0.2">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c r="AK547" s="192"/>
    </row>
    <row r="548" spans="1:37" x14ac:dyDescent="0.2">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c r="AA548" s="192"/>
      <c r="AB548" s="192"/>
      <c r="AC548" s="192"/>
      <c r="AD548" s="192"/>
      <c r="AE548" s="192"/>
      <c r="AF548" s="192"/>
      <c r="AG548" s="192"/>
      <c r="AH548" s="192"/>
      <c r="AI548" s="192"/>
      <c r="AJ548" s="192"/>
      <c r="AK548" s="192"/>
    </row>
    <row r="549" spans="1:37" x14ac:dyDescent="0.2">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c r="AA549" s="192"/>
      <c r="AB549" s="192"/>
      <c r="AC549" s="192"/>
      <c r="AD549" s="192"/>
      <c r="AE549" s="192"/>
      <c r="AF549" s="192"/>
      <c r="AG549" s="192"/>
      <c r="AH549" s="192"/>
      <c r="AI549" s="192"/>
      <c r="AJ549" s="192"/>
      <c r="AK549" s="192"/>
    </row>
    <row r="550" spans="1:37" x14ac:dyDescent="0.2">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c r="AK550" s="192"/>
    </row>
    <row r="551" spans="1:37" x14ac:dyDescent="0.2">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c r="AA551" s="192"/>
      <c r="AB551" s="192"/>
      <c r="AC551" s="192"/>
      <c r="AD551" s="192"/>
      <c r="AE551" s="192"/>
      <c r="AF551" s="192"/>
      <c r="AG551" s="192"/>
      <c r="AH551" s="192"/>
      <c r="AI551" s="192"/>
      <c r="AJ551" s="192"/>
      <c r="AK551" s="192"/>
    </row>
    <row r="552" spans="1:37" x14ac:dyDescent="0.2">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row>
    <row r="553" spans="1:37" x14ac:dyDescent="0.2">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row>
    <row r="554" spans="1:37" x14ac:dyDescent="0.2">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row>
    <row r="555" spans="1:37" x14ac:dyDescent="0.2">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row>
    <row r="556" spans="1:37" x14ac:dyDescent="0.2">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c r="AK556" s="192"/>
    </row>
    <row r="557" spans="1:37" x14ac:dyDescent="0.2">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row>
    <row r="558" spans="1:37" x14ac:dyDescent="0.2">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row>
    <row r="559" spans="1:37" x14ac:dyDescent="0.2">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row>
    <row r="560" spans="1:37" x14ac:dyDescent="0.2">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row>
    <row r="561" spans="1:37" x14ac:dyDescent="0.2">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row>
    <row r="562" spans="1:37" x14ac:dyDescent="0.2">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row>
    <row r="563" spans="1:37" x14ac:dyDescent="0.2">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c r="AK563" s="192"/>
    </row>
    <row r="564" spans="1:37" x14ac:dyDescent="0.2">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row>
    <row r="565" spans="1:37" x14ac:dyDescent="0.2">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row>
    <row r="566" spans="1:37" x14ac:dyDescent="0.2">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c r="AA566" s="192"/>
      <c r="AB566" s="192"/>
      <c r="AC566" s="192"/>
      <c r="AD566" s="192"/>
      <c r="AE566" s="192"/>
      <c r="AF566" s="192"/>
      <c r="AG566" s="192"/>
      <c r="AH566" s="192"/>
      <c r="AI566" s="192"/>
      <c r="AJ566" s="192"/>
      <c r="AK566" s="192"/>
    </row>
    <row r="567" spans="1:37" x14ac:dyDescent="0.2">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c r="AA567" s="192"/>
      <c r="AB567" s="192"/>
      <c r="AC567" s="192"/>
      <c r="AD567" s="192"/>
      <c r="AE567" s="192"/>
      <c r="AF567" s="192"/>
      <c r="AG567" s="192"/>
      <c r="AH567" s="192"/>
      <c r="AI567" s="192"/>
      <c r="AJ567" s="192"/>
      <c r="AK567" s="192"/>
    </row>
    <row r="568" spans="1:37" x14ac:dyDescent="0.2">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c r="AA568" s="192"/>
      <c r="AB568" s="192"/>
      <c r="AC568" s="192"/>
      <c r="AD568" s="192"/>
      <c r="AE568" s="192"/>
      <c r="AF568" s="192"/>
      <c r="AG568" s="192"/>
      <c r="AH568" s="192"/>
      <c r="AI568" s="192"/>
      <c r="AJ568" s="192"/>
      <c r="AK568" s="192"/>
    </row>
    <row r="569" spans="1:37" x14ac:dyDescent="0.2">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c r="AK569" s="192"/>
    </row>
    <row r="570" spans="1:37" x14ac:dyDescent="0.2">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row>
    <row r="571" spans="1:37" x14ac:dyDescent="0.2">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row>
    <row r="572" spans="1:37" x14ac:dyDescent="0.2">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row>
    <row r="573" spans="1:37" x14ac:dyDescent="0.2">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row>
    <row r="574" spans="1:37" x14ac:dyDescent="0.2">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row>
    <row r="575" spans="1:37" x14ac:dyDescent="0.2">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row>
    <row r="576" spans="1:37" x14ac:dyDescent="0.2">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row>
    <row r="577" spans="1:37" x14ac:dyDescent="0.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row>
    <row r="578" spans="1:37" x14ac:dyDescent="0.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row>
    <row r="579" spans="1:37" x14ac:dyDescent="0.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row>
    <row r="580" spans="1:37" x14ac:dyDescent="0.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row>
    <row r="581" spans="1:37" x14ac:dyDescent="0.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row>
    <row r="582" spans="1:37" x14ac:dyDescent="0.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row>
    <row r="583" spans="1:37" x14ac:dyDescent="0.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row>
    <row r="584" spans="1:37" x14ac:dyDescent="0.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row>
    <row r="585" spans="1:37" x14ac:dyDescent="0.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row>
    <row r="586" spans="1:37" x14ac:dyDescent="0.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row>
    <row r="587" spans="1:37" x14ac:dyDescent="0.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row>
    <row r="588" spans="1:37" x14ac:dyDescent="0.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row>
    <row r="589" spans="1:37" x14ac:dyDescent="0.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row>
    <row r="590" spans="1:37" x14ac:dyDescent="0.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row>
    <row r="591" spans="1:37" x14ac:dyDescent="0.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row>
    <row r="592" spans="1:37" x14ac:dyDescent="0.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row>
    <row r="593" spans="1:37" x14ac:dyDescent="0.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row>
    <row r="594" spans="1:37" x14ac:dyDescent="0.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row>
    <row r="595" spans="1:37" x14ac:dyDescent="0.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row>
    <row r="596" spans="1:37" x14ac:dyDescent="0.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row>
    <row r="597" spans="1:37" x14ac:dyDescent="0.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row>
    <row r="598" spans="1:37" x14ac:dyDescent="0.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row>
    <row r="599" spans="1:37" x14ac:dyDescent="0.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row>
    <row r="600" spans="1:37" x14ac:dyDescent="0.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row>
    <row r="601" spans="1:37" x14ac:dyDescent="0.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row>
    <row r="602" spans="1:37" x14ac:dyDescent="0.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row>
    <row r="603" spans="1:37" x14ac:dyDescent="0.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row>
    <row r="604" spans="1:37" x14ac:dyDescent="0.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row>
    <row r="605" spans="1:37" x14ac:dyDescent="0.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row>
    <row r="606" spans="1:37" x14ac:dyDescent="0.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row>
    <row r="607" spans="1:37" x14ac:dyDescent="0.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row>
    <row r="608" spans="1:37" x14ac:dyDescent="0.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row>
    <row r="609" spans="1:37" x14ac:dyDescent="0.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row>
    <row r="610" spans="1:37" x14ac:dyDescent="0.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row>
    <row r="611" spans="1:37" x14ac:dyDescent="0.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row>
    <row r="612" spans="1:37" x14ac:dyDescent="0.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row>
    <row r="613" spans="1:37" x14ac:dyDescent="0.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row>
    <row r="614" spans="1:37" x14ac:dyDescent="0.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row>
    <row r="615" spans="1:37" x14ac:dyDescent="0.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row>
    <row r="616" spans="1:37" x14ac:dyDescent="0.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row>
    <row r="617" spans="1:37" x14ac:dyDescent="0.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row>
    <row r="618" spans="1:37" x14ac:dyDescent="0.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row>
    <row r="619" spans="1:37" x14ac:dyDescent="0.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row>
    <row r="620" spans="1:37" x14ac:dyDescent="0.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row>
    <row r="621" spans="1:37" x14ac:dyDescent="0.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row>
    <row r="622" spans="1:37" x14ac:dyDescent="0.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row>
    <row r="623" spans="1:37" x14ac:dyDescent="0.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row>
    <row r="624" spans="1:37" x14ac:dyDescent="0.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row>
    <row r="625" spans="1:37" x14ac:dyDescent="0.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row>
    <row r="626" spans="1:37" x14ac:dyDescent="0.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row>
    <row r="627" spans="1:37" x14ac:dyDescent="0.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row>
    <row r="628" spans="1:37" x14ac:dyDescent="0.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row>
    <row r="629" spans="1:37" x14ac:dyDescent="0.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row>
    <row r="630" spans="1:37" x14ac:dyDescent="0.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row>
    <row r="631" spans="1:37" x14ac:dyDescent="0.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row>
    <row r="632" spans="1:37" x14ac:dyDescent="0.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row>
    <row r="633" spans="1:37" x14ac:dyDescent="0.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row>
    <row r="634" spans="1:37" x14ac:dyDescent="0.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row>
    <row r="635" spans="1:37" x14ac:dyDescent="0.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row>
    <row r="636" spans="1:37" x14ac:dyDescent="0.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row>
    <row r="637" spans="1:37" x14ac:dyDescent="0.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row>
    <row r="638" spans="1:37" x14ac:dyDescent="0.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row>
    <row r="639" spans="1:37" x14ac:dyDescent="0.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row>
    <row r="640" spans="1:37" x14ac:dyDescent="0.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row>
    <row r="641" spans="1:37" x14ac:dyDescent="0.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row>
    <row r="642" spans="1:37" x14ac:dyDescent="0.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row>
    <row r="643" spans="1:37" x14ac:dyDescent="0.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row>
    <row r="644" spans="1:37" x14ac:dyDescent="0.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row>
    <row r="645" spans="1:37" x14ac:dyDescent="0.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row>
    <row r="646" spans="1:37" x14ac:dyDescent="0.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row>
    <row r="647" spans="1:37" x14ac:dyDescent="0.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row>
    <row r="648" spans="1:37" x14ac:dyDescent="0.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row>
    <row r="649" spans="1:37" x14ac:dyDescent="0.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row>
    <row r="650" spans="1:37" x14ac:dyDescent="0.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row>
    <row r="651" spans="1:37" x14ac:dyDescent="0.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row>
    <row r="652" spans="1:37" x14ac:dyDescent="0.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row>
    <row r="653" spans="1:37" x14ac:dyDescent="0.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row>
    <row r="654" spans="1:37" x14ac:dyDescent="0.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row>
    <row r="655" spans="1:37" x14ac:dyDescent="0.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row>
    <row r="656" spans="1:37" x14ac:dyDescent="0.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row>
    <row r="657" spans="1:37" x14ac:dyDescent="0.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row>
    <row r="658" spans="1:37" x14ac:dyDescent="0.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row>
    <row r="659" spans="1:37" x14ac:dyDescent="0.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row>
    <row r="660" spans="1:37" x14ac:dyDescent="0.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row>
    <row r="661" spans="1:37" x14ac:dyDescent="0.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row>
    <row r="662" spans="1:37" x14ac:dyDescent="0.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row>
    <row r="663" spans="1:37" x14ac:dyDescent="0.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row>
    <row r="664" spans="1:37" x14ac:dyDescent="0.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row>
    <row r="665" spans="1:37" x14ac:dyDescent="0.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row>
    <row r="666" spans="1:37" x14ac:dyDescent="0.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row>
    <row r="667" spans="1:37" x14ac:dyDescent="0.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row>
    <row r="668" spans="1:37" x14ac:dyDescent="0.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row>
    <row r="669" spans="1:37" x14ac:dyDescent="0.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row>
    <row r="670" spans="1:37" x14ac:dyDescent="0.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row>
    <row r="671" spans="1:37" x14ac:dyDescent="0.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row>
    <row r="672" spans="1:37" x14ac:dyDescent="0.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AE672" s="192"/>
      <c r="AF672" s="192"/>
      <c r="AG672" s="192"/>
      <c r="AH672" s="192"/>
      <c r="AI672" s="192"/>
      <c r="AJ672" s="192"/>
      <c r="AK672" s="192"/>
    </row>
    <row r="673" spans="1:37" x14ac:dyDescent="0.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AE673" s="192"/>
      <c r="AF673" s="192"/>
      <c r="AG673" s="192"/>
      <c r="AH673" s="192"/>
      <c r="AI673" s="192"/>
      <c r="AJ673" s="192"/>
      <c r="AK673" s="192"/>
    </row>
    <row r="674" spans="1:37" x14ac:dyDescent="0.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AE674" s="192"/>
      <c r="AF674" s="192"/>
      <c r="AG674" s="192"/>
      <c r="AH674" s="192"/>
      <c r="AI674" s="192"/>
      <c r="AJ674" s="192"/>
      <c r="AK674" s="192"/>
    </row>
    <row r="675" spans="1:37" x14ac:dyDescent="0.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AE675" s="192"/>
      <c r="AF675" s="192"/>
      <c r="AG675" s="192"/>
      <c r="AH675" s="192"/>
      <c r="AI675" s="192"/>
      <c r="AJ675" s="192"/>
      <c r="AK675" s="192"/>
    </row>
    <row r="676" spans="1:37" x14ac:dyDescent="0.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AE676" s="192"/>
      <c r="AF676" s="192"/>
      <c r="AG676" s="192"/>
      <c r="AH676" s="192"/>
      <c r="AI676" s="192"/>
      <c r="AJ676" s="192"/>
      <c r="AK676" s="192"/>
    </row>
    <row r="677" spans="1:37" x14ac:dyDescent="0.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AE677" s="192"/>
      <c r="AF677" s="192"/>
      <c r="AG677" s="192"/>
      <c r="AH677" s="192"/>
      <c r="AI677" s="192"/>
      <c r="AJ677" s="192"/>
      <c r="AK677" s="192"/>
    </row>
    <row r="678" spans="1:37" x14ac:dyDescent="0.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AE678" s="192"/>
      <c r="AF678" s="192"/>
      <c r="AG678" s="192"/>
      <c r="AH678" s="192"/>
      <c r="AI678" s="192"/>
      <c r="AJ678" s="192"/>
      <c r="AK678" s="192"/>
    </row>
    <row r="679" spans="1:37" x14ac:dyDescent="0.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AE679" s="192"/>
      <c r="AF679" s="192"/>
      <c r="AG679" s="192"/>
      <c r="AH679" s="192"/>
      <c r="AI679" s="192"/>
      <c r="AJ679" s="192"/>
      <c r="AK679" s="192"/>
    </row>
    <row r="680" spans="1:37" x14ac:dyDescent="0.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AE680" s="192"/>
      <c r="AF680" s="192"/>
      <c r="AG680" s="192"/>
      <c r="AH680" s="192"/>
      <c r="AI680" s="192"/>
      <c r="AJ680" s="192"/>
      <c r="AK680" s="192"/>
    </row>
    <row r="681" spans="1:37" x14ac:dyDescent="0.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AE681" s="192"/>
      <c r="AF681" s="192"/>
      <c r="AG681" s="192"/>
      <c r="AH681" s="192"/>
      <c r="AI681" s="192"/>
      <c r="AJ681" s="192"/>
      <c r="AK681" s="192"/>
    </row>
    <row r="682" spans="1:37" x14ac:dyDescent="0.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AE682" s="192"/>
      <c r="AF682" s="192"/>
      <c r="AG682" s="192"/>
      <c r="AH682" s="192"/>
      <c r="AI682" s="192"/>
      <c r="AJ682" s="192"/>
      <c r="AK682" s="192"/>
    </row>
    <row r="683" spans="1:37" x14ac:dyDescent="0.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AE683" s="192"/>
      <c r="AF683" s="192"/>
      <c r="AG683" s="192"/>
      <c r="AH683" s="192"/>
      <c r="AI683" s="192"/>
      <c r="AJ683" s="192"/>
      <c r="AK683" s="192"/>
    </row>
    <row r="684" spans="1:37" x14ac:dyDescent="0.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AE684" s="192"/>
      <c r="AF684" s="192"/>
      <c r="AG684" s="192"/>
      <c r="AH684" s="192"/>
      <c r="AI684" s="192"/>
      <c r="AJ684" s="192"/>
      <c r="AK684" s="192"/>
    </row>
    <row r="685" spans="1:37" x14ac:dyDescent="0.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AE685" s="192"/>
      <c r="AF685" s="192"/>
      <c r="AG685" s="192"/>
      <c r="AH685" s="192"/>
      <c r="AI685" s="192"/>
      <c r="AJ685" s="192"/>
      <c r="AK685" s="192"/>
    </row>
    <row r="686" spans="1:37" x14ac:dyDescent="0.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AE686" s="192"/>
      <c r="AF686" s="192"/>
      <c r="AG686" s="192"/>
      <c r="AH686" s="192"/>
      <c r="AI686" s="192"/>
      <c r="AJ686" s="192"/>
      <c r="AK686" s="192"/>
    </row>
    <row r="687" spans="1:37" x14ac:dyDescent="0.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AE687" s="192"/>
      <c r="AF687" s="192"/>
      <c r="AG687" s="192"/>
      <c r="AH687" s="192"/>
      <c r="AI687" s="192"/>
      <c r="AJ687" s="192"/>
      <c r="AK687" s="192"/>
    </row>
    <row r="688" spans="1:37" x14ac:dyDescent="0.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AE688" s="192"/>
      <c r="AF688" s="192"/>
      <c r="AG688" s="192"/>
      <c r="AH688" s="192"/>
      <c r="AI688" s="192"/>
      <c r="AJ688" s="192"/>
      <c r="AK688" s="192"/>
    </row>
    <row r="689" spans="1:37" x14ac:dyDescent="0.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AE689" s="192"/>
      <c r="AF689" s="192"/>
      <c r="AG689" s="192"/>
      <c r="AH689" s="192"/>
      <c r="AI689" s="192"/>
      <c r="AJ689" s="192"/>
      <c r="AK689" s="192"/>
    </row>
    <row r="690" spans="1:37" x14ac:dyDescent="0.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AE690" s="192"/>
      <c r="AF690" s="192"/>
      <c r="AG690" s="192"/>
      <c r="AH690" s="192"/>
      <c r="AI690" s="192"/>
      <c r="AJ690" s="192"/>
      <c r="AK690" s="192"/>
    </row>
    <row r="691" spans="1:37" x14ac:dyDescent="0.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AE691" s="192"/>
      <c r="AF691" s="192"/>
      <c r="AG691" s="192"/>
      <c r="AH691" s="192"/>
      <c r="AI691" s="192"/>
      <c r="AJ691" s="192"/>
      <c r="AK691" s="192"/>
    </row>
    <row r="692" spans="1:37" x14ac:dyDescent="0.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c r="AK692" s="192"/>
    </row>
    <row r="693" spans="1:37" x14ac:dyDescent="0.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AE693" s="192"/>
      <c r="AF693" s="192"/>
      <c r="AG693" s="192"/>
      <c r="AH693" s="192"/>
      <c r="AI693" s="192"/>
      <c r="AJ693" s="192"/>
      <c r="AK693" s="192"/>
    </row>
    <row r="694" spans="1:37" x14ac:dyDescent="0.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AE694" s="192"/>
      <c r="AF694" s="192"/>
      <c r="AG694" s="192"/>
      <c r="AH694" s="192"/>
      <c r="AI694" s="192"/>
      <c r="AJ694" s="192"/>
      <c r="AK694" s="192"/>
    </row>
    <row r="695" spans="1:37" x14ac:dyDescent="0.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AE695" s="192"/>
      <c r="AF695" s="192"/>
      <c r="AG695" s="192"/>
      <c r="AH695" s="192"/>
      <c r="AI695" s="192"/>
      <c r="AJ695" s="192"/>
      <c r="AK695" s="192"/>
    </row>
    <row r="696" spans="1:37" x14ac:dyDescent="0.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AE696" s="192"/>
      <c r="AF696" s="192"/>
      <c r="AG696" s="192"/>
      <c r="AH696" s="192"/>
      <c r="AI696" s="192"/>
      <c r="AJ696" s="192"/>
      <c r="AK696" s="192"/>
    </row>
    <row r="697" spans="1:37" x14ac:dyDescent="0.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AE697" s="192"/>
      <c r="AF697" s="192"/>
      <c r="AG697" s="192"/>
      <c r="AH697" s="192"/>
      <c r="AI697" s="192"/>
      <c r="AJ697" s="192"/>
      <c r="AK697" s="192"/>
    </row>
    <row r="698" spans="1:37" x14ac:dyDescent="0.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row>
    <row r="699" spans="1:37" x14ac:dyDescent="0.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AE699" s="192"/>
      <c r="AF699" s="192"/>
      <c r="AG699" s="192"/>
      <c r="AH699" s="192"/>
      <c r="AI699" s="192"/>
      <c r="AJ699" s="192"/>
      <c r="AK699" s="192"/>
    </row>
    <row r="700" spans="1:37" x14ac:dyDescent="0.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AE700" s="192"/>
      <c r="AF700" s="192"/>
      <c r="AG700" s="192"/>
      <c r="AH700" s="192"/>
      <c r="AI700" s="192"/>
      <c r="AJ700" s="192"/>
      <c r="AK700" s="192"/>
    </row>
    <row r="701" spans="1:37" x14ac:dyDescent="0.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c r="AI701" s="192"/>
      <c r="AJ701" s="192"/>
      <c r="AK701" s="192"/>
    </row>
    <row r="702" spans="1:37" x14ac:dyDescent="0.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AE702" s="192"/>
      <c r="AF702" s="192"/>
      <c r="AG702" s="192"/>
      <c r="AH702" s="192"/>
      <c r="AI702" s="192"/>
      <c r="AJ702" s="192"/>
      <c r="AK702" s="192"/>
    </row>
    <row r="703" spans="1:37" x14ac:dyDescent="0.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AE703" s="192"/>
      <c r="AF703" s="192"/>
      <c r="AG703" s="192"/>
      <c r="AH703" s="192"/>
      <c r="AI703" s="192"/>
      <c r="AJ703" s="192"/>
      <c r="AK703" s="192"/>
    </row>
    <row r="704" spans="1:37" x14ac:dyDescent="0.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AE704" s="192"/>
      <c r="AF704" s="192"/>
      <c r="AG704" s="192"/>
      <c r="AH704" s="192"/>
      <c r="AI704" s="192"/>
      <c r="AJ704" s="192"/>
      <c r="AK704" s="192"/>
    </row>
    <row r="705" spans="1:37" x14ac:dyDescent="0.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AE705" s="192"/>
      <c r="AF705" s="192"/>
      <c r="AG705" s="192"/>
      <c r="AH705" s="192"/>
      <c r="AI705" s="192"/>
      <c r="AJ705" s="192"/>
      <c r="AK705" s="192"/>
    </row>
    <row r="706" spans="1:37" x14ac:dyDescent="0.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AE706" s="192"/>
      <c r="AF706" s="192"/>
      <c r="AG706" s="192"/>
      <c r="AH706" s="192"/>
      <c r="AI706" s="192"/>
      <c r="AJ706" s="192"/>
      <c r="AK706" s="192"/>
    </row>
    <row r="707" spans="1:37" x14ac:dyDescent="0.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AE707" s="192"/>
      <c r="AF707" s="192"/>
      <c r="AG707" s="192"/>
      <c r="AH707" s="192"/>
      <c r="AI707" s="192"/>
      <c r="AJ707" s="192"/>
      <c r="AK707" s="192"/>
    </row>
    <row r="708" spans="1:37" x14ac:dyDescent="0.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AE708" s="192"/>
      <c r="AF708" s="192"/>
      <c r="AG708" s="192"/>
      <c r="AH708" s="192"/>
      <c r="AI708" s="192"/>
      <c r="AJ708" s="192"/>
      <c r="AK708" s="192"/>
    </row>
    <row r="709" spans="1:37" x14ac:dyDescent="0.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AE709" s="192"/>
      <c r="AF709" s="192"/>
      <c r="AG709" s="192"/>
      <c r="AH709" s="192"/>
      <c r="AI709" s="192"/>
      <c r="AJ709" s="192"/>
      <c r="AK709" s="192"/>
    </row>
    <row r="710" spans="1:37" x14ac:dyDescent="0.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AE710" s="192"/>
      <c r="AF710" s="192"/>
      <c r="AG710" s="192"/>
      <c r="AH710" s="192"/>
      <c r="AI710" s="192"/>
      <c r="AJ710" s="192"/>
      <c r="AK710" s="192"/>
    </row>
    <row r="711" spans="1:37" x14ac:dyDescent="0.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row>
    <row r="712" spans="1:37" x14ac:dyDescent="0.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row>
    <row r="713" spans="1:37" x14ac:dyDescent="0.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row>
    <row r="714" spans="1:37" x14ac:dyDescent="0.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row>
    <row r="715" spans="1:37" x14ac:dyDescent="0.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row>
    <row r="716" spans="1:37" x14ac:dyDescent="0.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row>
    <row r="717" spans="1:37" x14ac:dyDescent="0.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row>
    <row r="718" spans="1:37" x14ac:dyDescent="0.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row>
    <row r="719" spans="1:37" x14ac:dyDescent="0.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row>
    <row r="720" spans="1:37" x14ac:dyDescent="0.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row>
    <row r="721" spans="1:37" x14ac:dyDescent="0.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row>
    <row r="722" spans="1:37" x14ac:dyDescent="0.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row>
    <row r="723" spans="1:37" x14ac:dyDescent="0.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row>
    <row r="724" spans="1:37" x14ac:dyDescent="0.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row>
    <row r="725" spans="1:37" x14ac:dyDescent="0.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row>
    <row r="726" spans="1:37" x14ac:dyDescent="0.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row>
    <row r="727" spans="1:37" x14ac:dyDescent="0.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row>
    <row r="728" spans="1:37" x14ac:dyDescent="0.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row>
    <row r="729" spans="1:37" x14ac:dyDescent="0.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row>
    <row r="730" spans="1:37" x14ac:dyDescent="0.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row>
    <row r="731" spans="1:37" x14ac:dyDescent="0.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row>
    <row r="732" spans="1:37" x14ac:dyDescent="0.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row>
    <row r="733" spans="1:37" x14ac:dyDescent="0.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row>
    <row r="734" spans="1:37" x14ac:dyDescent="0.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row>
    <row r="735" spans="1:37" x14ac:dyDescent="0.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row>
    <row r="736" spans="1:37" x14ac:dyDescent="0.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row>
    <row r="737" spans="1:37" x14ac:dyDescent="0.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row>
    <row r="738" spans="1:37" x14ac:dyDescent="0.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row>
    <row r="739" spans="1:37" x14ac:dyDescent="0.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row>
    <row r="740" spans="1:37" x14ac:dyDescent="0.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row>
    <row r="741" spans="1:37" x14ac:dyDescent="0.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row>
    <row r="742" spans="1:37" x14ac:dyDescent="0.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row>
    <row r="743" spans="1:37" x14ac:dyDescent="0.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row>
    <row r="744" spans="1:37" x14ac:dyDescent="0.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row>
    <row r="745" spans="1:37" x14ac:dyDescent="0.2">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row>
    <row r="746" spans="1:37" x14ac:dyDescent="0.2">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row>
    <row r="747" spans="1:37" x14ac:dyDescent="0.2">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row>
    <row r="748" spans="1:37" x14ac:dyDescent="0.2">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row>
    <row r="749" spans="1:37" x14ac:dyDescent="0.2">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row>
    <row r="750" spans="1:37" x14ac:dyDescent="0.2">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row>
    <row r="751" spans="1:37" x14ac:dyDescent="0.2">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row>
    <row r="752" spans="1:37" x14ac:dyDescent="0.2">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row>
    <row r="753" spans="1:37" x14ac:dyDescent="0.2">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row>
    <row r="754" spans="1:37" x14ac:dyDescent="0.2">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row>
    <row r="755" spans="1:37" x14ac:dyDescent="0.2">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row>
    <row r="756" spans="1:37" x14ac:dyDescent="0.2">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row>
    <row r="757" spans="1:37" x14ac:dyDescent="0.2">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row>
    <row r="758" spans="1:37" x14ac:dyDescent="0.2">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row>
    <row r="759" spans="1:37" x14ac:dyDescent="0.2">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row>
    <row r="760" spans="1:37" x14ac:dyDescent="0.2">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row>
    <row r="761" spans="1:37" x14ac:dyDescent="0.2">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row>
    <row r="762" spans="1:37" x14ac:dyDescent="0.2">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row>
    <row r="763" spans="1:37" x14ac:dyDescent="0.2">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row>
    <row r="764" spans="1:37" x14ac:dyDescent="0.2">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row>
    <row r="765" spans="1:37" x14ac:dyDescent="0.2">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row>
    <row r="766" spans="1:37" x14ac:dyDescent="0.2">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row>
    <row r="767" spans="1:37" x14ac:dyDescent="0.2">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row>
    <row r="768" spans="1:37" x14ac:dyDescent="0.2">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row>
    <row r="769" spans="1:37" x14ac:dyDescent="0.2">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c r="AA769" s="192"/>
      <c r="AB769" s="192"/>
      <c r="AC769" s="192"/>
      <c r="AD769" s="192"/>
      <c r="AE769" s="192"/>
      <c r="AF769" s="192"/>
      <c r="AG769" s="192"/>
      <c r="AH769" s="192"/>
      <c r="AI769" s="192"/>
      <c r="AJ769" s="192"/>
      <c r="AK769" s="192"/>
    </row>
    <row r="770" spans="1:37" x14ac:dyDescent="0.2">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c r="AA770" s="192"/>
      <c r="AB770" s="192"/>
      <c r="AC770" s="192"/>
      <c r="AD770" s="192"/>
      <c r="AE770" s="192"/>
      <c r="AF770" s="192"/>
      <c r="AG770" s="192"/>
      <c r="AH770" s="192"/>
      <c r="AI770" s="192"/>
      <c r="AJ770" s="192"/>
      <c r="AK770" s="192"/>
    </row>
    <row r="771" spans="1:37" x14ac:dyDescent="0.2">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c r="AA771" s="192"/>
      <c r="AB771" s="192"/>
      <c r="AC771" s="192"/>
      <c r="AD771" s="192"/>
      <c r="AE771" s="192"/>
      <c r="AF771" s="192"/>
      <c r="AG771" s="192"/>
      <c r="AH771" s="192"/>
      <c r="AI771" s="192"/>
      <c r="AJ771" s="192"/>
      <c r="AK771" s="192"/>
    </row>
    <row r="772" spans="1:37" x14ac:dyDescent="0.2">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c r="AA772" s="192"/>
      <c r="AB772" s="192"/>
      <c r="AC772" s="192"/>
      <c r="AD772" s="192"/>
      <c r="AE772" s="192"/>
      <c r="AF772" s="192"/>
      <c r="AG772" s="192"/>
      <c r="AH772" s="192"/>
      <c r="AI772" s="192"/>
      <c r="AJ772" s="192"/>
      <c r="AK772" s="192"/>
    </row>
    <row r="773" spans="1:37" x14ac:dyDescent="0.2">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c r="AA773" s="192"/>
      <c r="AB773" s="192"/>
      <c r="AC773" s="192"/>
      <c r="AD773" s="192"/>
      <c r="AE773" s="192"/>
      <c r="AF773" s="192"/>
      <c r="AG773" s="192"/>
      <c r="AH773" s="192"/>
      <c r="AI773" s="192"/>
      <c r="AJ773" s="192"/>
      <c r="AK773" s="192"/>
    </row>
    <row r="774" spans="1:37" x14ac:dyDescent="0.2">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c r="AA774" s="192"/>
      <c r="AB774" s="192"/>
      <c r="AC774" s="192"/>
      <c r="AD774" s="192"/>
      <c r="AE774" s="192"/>
      <c r="AF774" s="192"/>
      <c r="AG774" s="192"/>
      <c r="AH774" s="192"/>
      <c r="AI774" s="192"/>
      <c r="AJ774" s="192"/>
      <c r="AK774" s="192"/>
    </row>
    <row r="775" spans="1:37" x14ac:dyDescent="0.2">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c r="AA775" s="192"/>
      <c r="AB775" s="192"/>
      <c r="AC775" s="192"/>
      <c r="AD775" s="192"/>
      <c r="AE775" s="192"/>
      <c r="AF775" s="192"/>
      <c r="AG775" s="192"/>
      <c r="AH775" s="192"/>
      <c r="AI775" s="192"/>
      <c r="AJ775" s="192"/>
      <c r="AK775" s="192"/>
    </row>
    <row r="776" spans="1:37" x14ac:dyDescent="0.2">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c r="AA776" s="192"/>
      <c r="AB776" s="192"/>
      <c r="AC776" s="192"/>
      <c r="AD776" s="192"/>
      <c r="AE776" s="192"/>
      <c r="AF776" s="192"/>
      <c r="AG776" s="192"/>
      <c r="AH776" s="192"/>
      <c r="AI776" s="192"/>
      <c r="AJ776" s="192"/>
      <c r="AK776" s="192"/>
    </row>
    <row r="777" spans="1:37" x14ac:dyDescent="0.2">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c r="AA777" s="192"/>
      <c r="AB777" s="192"/>
      <c r="AC777" s="192"/>
      <c r="AD777" s="192"/>
      <c r="AE777" s="192"/>
      <c r="AF777" s="192"/>
      <c r="AG777" s="192"/>
      <c r="AH777" s="192"/>
      <c r="AI777" s="192"/>
      <c r="AJ777" s="192"/>
      <c r="AK777" s="192"/>
    </row>
    <row r="778" spans="1:37" x14ac:dyDescent="0.2">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c r="AA778" s="192"/>
      <c r="AB778" s="192"/>
      <c r="AC778" s="192"/>
      <c r="AD778" s="192"/>
      <c r="AE778" s="192"/>
      <c r="AF778" s="192"/>
      <c r="AG778" s="192"/>
      <c r="AH778" s="192"/>
      <c r="AI778" s="192"/>
      <c r="AJ778" s="192"/>
      <c r="AK778" s="192"/>
    </row>
    <row r="779" spans="1:37" x14ac:dyDescent="0.2">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c r="AA779" s="192"/>
      <c r="AB779" s="192"/>
      <c r="AC779" s="192"/>
      <c r="AD779" s="192"/>
      <c r="AE779" s="192"/>
      <c r="AF779" s="192"/>
      <c r="AG779" s="192"/>
      <c r="AH779" s="192"/>
      <c r="AI779" s="192"/>
      <c r="AJ779" s="192"/>
      <c r="AK779" s="192"/>
    </row>
    <row r="780" spans="1:37" x14ac:dyDescent="0.2">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c r="AA780" s="192"/>
      <c r="AB780" s="192"/>
      <c r="AC780" s="192"/>
      <c r="AD780" s="192"/>
      <c r="AE780" s="192"/>
      <c r="AF780" s="192"/>
      <c r="AG780" s="192"/>
      <c r="AH780" s="192"/>
      <c r="AI780" s="192"/>
      <c r="AJ780" s="192"/>
      <c r="AK780" s="192"/>
    </row>
    <row r="781" spans="1:37" x14ac:dyDescent="0.2">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c r="AA781" s="192"/>
      <c r="AB781" s="192"/>
      <c r="AC781" s="192"/>
      <c r="AD781" s="192"/>
      <c r="AE781" s="192"/>
      <c r="AF781" s="192"/>
      <c r="AG781" s="192"/>
      <c r="AH781" s="192"/>
      <c r="AI781" s="192"/>
      <c r="AJ781" s="192"/>
      <c r="AK781" s="192"/>
    </row>
    <row r="782" spans="1:37" x14ac:dyDescent="0.2">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c r="AA782" s="192"/>
      <c r="AB782" s="192"/>
      <c r="AC782" s="192"/>
      <c r="AD782" s="192"/>
      <c r="AE782" s="192"/>
      <c r="AF782" s="192"/>
      <c r="AG782" s="192"/>
      <c r="AH782" s="192"/>
      <c r="AI782" s="192"/>
      <c r="AJ782" s="192"/>
      <c r="AK782" s="192"/>
    </row>
    <row r="783" spans="1:37" x14ac:dyDescent="0.2">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c r="AA783" s="192"/>
      <c r="AB783" s="192"/>
      <c r="AC783" s="192"/>
      <c r="AD783" s="192"/>
      <c r="AE783" s="192"/>
      <c r="AF783" s="192"/>
      <c r="AG783" s="192"/>
      <c r="AH783" s="192"/>
      <c r="AI783" s="192"/>
      <c r="AJ783" s="192"/>
      <c r="AK783" s="192"/>
    </row>
    <row r="784" spans="1:37" x14ac:dyDescent="0.2">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c r="AA784" s="192"/>
      <c r="AB784" s="192"/>
      <c r="AC784" s="192"/>
      <c r="AD784" s="192"/>
      <c r="AE784" s="192"/>
      <c r="AF784" s="192"/>
      <c r="AG784" s="192"/>
      <c r="AH784" s="192"/>
      <c r="AI784" s="192"/>
      <c r="AJ784" s="192"/>
      <c r="AK784" s="192"/>
    </row>
    <row r="785" spans="1:37" x14ac:dyDescent="0.2">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c r="AA785" s="192"/>
      <c r="AB785" s="192"/>
      <c r="AC785" s="192"/>
      <c r="AD785" s="192"/>
      <c r="AE785" s="192"/>
      <c r="AF785" s="192"/>
      <c r="AG785" s="192"/>
      <c r="AH785" s="192"/>
      <c r="AI785" s="192"/>
      <c r="AJ785" s="192"/>
      <c r="AK785" s="192"/>
    </row>
    <row r="786" spans="1:37" x14ac:dyDescent="0.2">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c r="AA786" s="192"/>
      <c r="AB786" s="192"/>
      <c r="AC786" s="192"/>
      <c r="AD786" s="192"/>
      <c r="AE786" s="192"/>
      <c r="AF786" s="192"/>
      <c r="AG786" s="192"/>
      <c r="AH786" s="192"/>
      <c r="AI786" s="192"/>
      <c r="AJ786" s="192"/>
      <c r="AK786" s="192"/>
    </row>
    <row r="787" spans="1:37" x14ac:dyDescent="0.2">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c r="AA787" s="192"/>
      <c r="AB787" s="192"/>
      <c r="AC787" s="192"/>
      <c r="AD787" s="192"/>
      <c r="AE787" s="192"/>
      <c r="AF787" s="192"/>
      <c r="AG787" s="192"/>
      <c r="AH787" s="192"/>
      <c r="AI787" s="192"/>
      <c r="AJ787" s="192"/>
      <c r="AK787" s="192"/>
    </row>
    <row r="788" spans="1:37" x14ac:dyDescent="0.2">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c r="AA788" s="192"/>
      <c r="AB788" s="192"/>
      <c r="AC788" s="192"/>
      <c r="AD788" s="192"/>
      <c r="AE788" s="192"/>
      <c r="AF788" s="192"/>
      <c r="AG788" s="192"/>
      <c r="AH788" s="192"/>
      <c r="AI788" s="192"/>
      <c r="AJ788" s="192"/>
      <c r="AK788" s="192"/>
    </row>
    <row r="789" spans="1:37" x14ac:dyDescent="0.2">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c r="AA789" s="192"/>
      <c r="AB789" s="192"/>
      <c r="AC789" s="192"/>
      <c r="AD789" s="192"/>
      <c r="AE789" s="192"/>
      <c r="AF789" s="192"/>
      <c r="AG789" s="192"/>
      <c r="AH789" s="192"/>
      <c r="AI789" s="192"/>
      <c r="AJ789" s="192"/>
      <c r="AK789" s="192"/>
    </row>
    <row r="790" spans="1:37" x14ac:dyDescent="0.2">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c r="AA790" s="192"/>
      <c r="AB790" s="192"/>
      <c r="AC790" s="192"/>
      <c r="AD790" s="192"/>
      <c r="AE790" s="192"/>
      <c r="AF790" s="192"/>
      <c r="AG790" s="192"/>
      <c r="AH790" s="192"/>
      <c r="AI790" s="192"/>
      <c r="AJ790" s="192"/>
      <c r="AK790" s="192"/>
    </row>
    <row r="791" spans="1:37" x14ac:dyDescent="0.2">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c r="AA791" s="192"/>
      <c r="AB791" s="192"/>
      <c r="AC791" s="192"/>
      <c r="AD791" s="192"/>
      <c r="AE791" s="192"/>
      <c r="AF791" s="192"/>
      <c r="AG791" s="192"/>
      <c r="AH791" s="192"/>
      <c r="AI791" s="192"/>
      <c r="AJ791" s="192"/>
      <c r="AK791" s="192"/>
    </row>
    <row r="792" spans="1:37" x14ac:dyDescent="0.2">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c r="AA792" s="192"/>
      <c r="AB792" s="192"/>
      <c r="AC792" s="192"/>
      <c r="AD792" s="192"/>
      <c r="AE792" s="192"/>
      <c r="AF792" s="192"/>
      <c r="AG792" s="192"/>
      <c r="AH792" s="192"/>
      <c r="AI792" s="192"/>
      <c r="AJ792" s="192"/>
      <c r="AK792" s="192"/>
    </row>
    <row r="793" spans="1:37" x14ac:dyDescent="0.2">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c r="AA793" s="192"/>
      <c r="AB793" s="192"/>
      <c r="AC793" s="192"/>
      <c r="AD793" s="192"/>
      <c r="AE793" s="192"/>
      <c r="AF793" s="192"/>
      <c r="AG793" s="192"/>
      <c r="AH793" s="192"/>
      <c r="AI793" s="192"/>
      <c r="AJ793" s="192"/>
      <c r="AK793" s="192"/>
    </row>
    <row r="794" spans="1:37" x14ac:dyDescent="0.2">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c r="AA794" s="192"/>
      <c r="AB794" s="192"/>
      <c r="AC794" s="192"/>
      <c r="AD794" s="192"/>
      <c r="AE794" s="192"/>
      <c r="AF794" s="192"/>
      <c r="AG794" s="192"/>
      <c r="AH794" s="192"/>
      <c r="AI794" s="192"/>
      <c r="AJ794" s="192"/>
      <c r="AK794" s="192"/>
    </row>
    <row r="795" spans="1:37" x14ac:dyDescent="0.2">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c r="AA795" s="192"/>
      <c r="AB795" s="192"/>
      <c r="AC795" s="192"/>
      <c r="AD795" s="192"/>
      <c r="AE795" s="192"/>
      <c r="AF795" s="192"/>
      <c r="AG795" s="192"/>
      <c r="AH795" s="192"/>
      <c r="AI795" s="192"/>
      <c r="AJ795" s="192"/>
      <c r="AK795" s="192"/>
    </row>
    <row r="796" spans="1:37" x14ac:dyDescent="0.2">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c r="AA796" s="192"/>
      <c r="AB796" s="192"/>
      <c r="AC796" s="192"/>
      <c r="AD796" s="192"/>
      <c r="AE796" s="192"/>
      <c r="AF796" s="192"/>
      <c r="AG796" s="192"/>
      <c r="AH796" s="192"/>
      <c r="AI796" s="192"/>
      <c r="AJ796" s="192"/>
      <c r="AK796" s="192"/>
    </row>
    <row r="797" spans="1:37" x14ac:dyDescent="0.2">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c r="AA797" s="192"/>
      <c r="AB797" s="192"/>
      <c r="AC797" s="192"/>
      <c r="AD797" s="192"/>
      <c r="AE797" s="192"/>
      <c r="AF797" s="192"/>
      <c r="AG797" s="192"/>
      <c r="AH797" s="192"/>
      <c r="AI797" s="192"/>
      <c r="AJ797" s="192"/>
      <c r="AK797" s="192"/>
    </row>
    <row r="798" spans="1:37" x14ac:dyDescent="0.2">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c r="AA798" s="192"/>
      <c r="AB798" s="192"/>
      <c r="AC798" s="192"/>
      <c r="AD798" s="192"/>
      <c r="AE798" s="192"/>
      <c r="AF798" s="192"/>
      <c r="AG798" s="192"/>
      <c r="AH798" s="192"/>
      <c r="AI798" s="192"/>
      <c r="AJ798" s="192"/>
      <c r="AK798" s="192"/>
    </row>
    <row r="799" spans="1:37" x14ac:dyDescent="0.2">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c r="AA799" s="192"/>
      <c r="AB799" s="192"/>
      <c r="AC799" s="192"/>
      <c r="AD799" s="192"/>
      <c r="AE799" s="192"/>
      <c r="AF799" s="192"/>
      <c r="AG799" s="192"/>
      <c r="AH799" s="192"/>
      <c r="AI799" s="192"/>
      <c r="AJ799" s="192"/>
      <c r="AK799" s="192"/>
    </row>
    <row r="800" spans="1:37" x14ac:dyDescent="0.2">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c r="AA800" s="192"/>
      <c r="AB800" s="192"/>
      <c r="AC800" s="192"/>
      <c r="AD800" s="192"/>
      <c r="AE800" s="192"/>
      <c r="AF800" s="192"/>
      <c r="AG800" s="192"/>
      <c r="AH800" s="192"/>
      <c r="AI800" s="192"/>
      <c r="AJ800" s="192"/>
      <c r="AK800" s="192"/>
    </row>
    <row r="801" spans="1:37" x14ac:dyDescent="0.2">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c r="AA801" s="192"/>
      <c r="AB801" s="192"/>
      <c r="AC801" s="192"/>
      <c r="AD801" s="192"/>
      <c r="AE801" s="192"/>
      <c r="AF801" s="192"/>
      <c r="AG801" s="192"/>
      <c r="AH801" s="192"/>
      <c r="AI801" s="192"/>
      <c r="AJ801" s="192"/>
      <c r="AK801" s="192"/>
    </row>
    <row r="802" spans="1:37" x14ac:dyDescent="0.2">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c r="AA802" s="192"/>
      <c r="AB802" s="192"/>
      <c r="AC802" s="192"/>
      <c r="AD802" s="192"/>
      <c r="AE802" s="192"/>
      <c r="AF802" s="192"/>
      <c r="AG802" s="192"/>
      <c r="AH802" s="192"/>
      <c r="AI802" s="192"/>
      <c r="AJ802" s="192"/>
      <c r="AK802" s="192"/>
    </row>
    <row r="803" spans="1:37" x14ac:dyDescent="0.2">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c r="AA803" s="192"/>
      <c r="AB803" s="192"/>
      <c r="AC803" s="192"/>
      <c r="AD803" s="192"/>
      <c r="AE803" s="192"/>
      <c r="AF803" s="192"/>
      <c r="AG803" s="192"/>
      <c r="AH803" s="192"/>
      <c r="AI803" s="192"/>
      <c r="AJ803" s="192"/>
      <c r="AK803" s="192"/>
    </row>
    <row r="804" spans="1:37" x14ac:dyDescent="0.2">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c r="AA804" s="192"/>
      <c r="AB804" s="192"/>
      <c r="AC804" s="192"/>
      <c r="AD804" s="192"/>
      <c r="AE804" s="192"/>
      <c r="AF804" s="192"/>
      <c r="AG804" s="192"/>
      <c r="AH804" s="192"/>
      <c r="AI804" s="192"/>
      <c r="AJ804" s="192"/>
      <c r="AK804" s="192"/>
    </row>
    <row r="805" spans="1:37" x14ac:dyDescent="0.2">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c r="AA805" s="192"/>
      <c r="AB805" s="192"/>
      <c r="AC805" s="192"/>
      <c r="AD805" s="192"/>
      <c r="AE805" s="192"/>
      <c r="AF805" s="192"/>
      <c r="AG805" s="192"/>
      <c r="AH805" s="192"/>
      <c r="AI805" s="192"/>
      <c r="AJ805" s="192"/>
      <c r="AK805" s="192"/>
    </row>
    <row r="806" spans="1:37" x14ac:dyDescent="0.2">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c r="AA806" s="192"/>
      <c r="AB806" s="192"/>
      <c r="AC806" s="192"/>
      <c r="AD806" s="192"/>
      <c r="AE806" s="192"/>
      <c r="AF806" s="192"/>
      <c r="AG806" s="192"/>
      <c r="AH806" s="192"/>
      <c r="AI806" s="192"/>
      <c r="AJ806" s="192"/>
      <c r="AK806" s="192"/>
    </row>
    <row r="807" spans="1:37" x14ac:dyDescent="0.2">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c r="AA807" s="192"/>
      <c r="AB807" s="192"/>
      <c r="AC807" s="192"/>
      <c r="AD807" s="192"/>
      <c r="AE807" s="192"/>
      <c r="AF807" s="192"/>
      <c r="AG807" s="192"/>
      <c r="AH807" s="192"/>
      <c r="AI807" s="192"/>
      <c r="AJ807" s="192"/>
      <c r="AK807" s="192"/>
    </row>
    <row r="808" spans="1:37" x14ac:dyDescent="0.2">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row>
    <row r="809" spans="1:37" x14ac:dyDescent="0.2">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row>
    <row r="810" spans="1:37" x14ac:dyDescent="0.2">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row>
    <row r="811" spans="1:37" x14ac:dyDescent="0.2">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row>
    <row r="812" spans="1:37" x14ac:dyDescent="0.2">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c r="AA812" s="193"/>
      <c r="AB812" s="193"/>
      <c r="AC812" s="193"/>
      <c r="AD812" s="193"/>
      <c r="AE812" s="193"/>
      <c r="AF812" s="193"/>
      <c r="AG812" s="193"/>
      <c r="AH812" s="193"/>
      <c r="AI812" s="193"/>
      <c r="AJ812" s="193"/>
      <c r="AK812" s="193"/>
    </row>
    <row r="813" spans="1:37" x14ac:dyDescent="0.2">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row>
    <row r="814" spans="1:37" x14ac:dyDescent="0.2">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row>
    <row r="815" spans="1:37" x14ac:dyDescent="0.2">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row>
    <row r="816" spans="1:37" x14ac:dyDescent="0.2">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row>
    <row r="817" spans="1:37" x14ac:dyDescent="0.2">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row>
    <row r="818" spans="1:37" x14ac:dyDescent="0.2">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row>
    <row r="819" spans="1:37" x14ac:dyDescent="0.2">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row>
    <row r="820" spans="1:37" x14ac:dyDescent="0.2">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c r="AA820" s="193"/>
      <c r="AB820" s="193"/>
      <c r="AC820" s="193"/>
      <c r="AD820" s="193"/>
      <c r="AE820" s="193"/>
      <c r="AF820" s="193"/>
      <c r="AG820" s="193"/>
      <c r="AH820" s="193"/>
      <c r="AI820" s="193"/>
      <c r="AJ820" s="193"/>
      <c r="AK820" s="193"/>
    </row>
    <row r="821" spans="1:37" x14ac:dyDescent="0.2">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row>
    <row r="822" spans="1:37" x14ac:dyDescent="0.2">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row>
    <row r="823" spans="1:37" x14ac:dyDescent="0.2">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row>
    <row r="824" spans="1:37" x14ac:dyDescent="0.2">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row>
    <row r="825" spans="1:37" x14ac:dyDescent="0.2">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row>
    <row r="826" spans="1:37" x14ac:dyDescent="0.2">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c r="AA826" s="193"/>
      <c r="AB826" s="193"/>
      <c r="AC826" s="193"/>
      <c r="AD826" s="193"/>
      <c r="AE826" s="193"/>
      <c r="AF826" s="193"/>
      <c r="AG826" s="193"/>
      <c r="AH826" s="193"/>
      <c r="AI826" s="193"/>
      <c r="AJ826" s="193"/>
      <c r="AK826" s="193"/>
    </row>
    <row r="827" spans="1:37" x14ac:dyDescent="0.2">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row>
    <row r="828" spans="1:37" x14ac:dyDescent="0.2">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row>
    <row r="829" spans="1:37" x14ac:dyDescent="0.2">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row>
    <row r="830" spans="1:37" x14ac:dyDescent="0.2">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row>
    <row r="831" spans="1:37" x14ac:dyDescent="0.2">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row>
    <row r="832" spans="1:37" x14ac:dyDescent="0.2">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row>
    <row r="833" spans="1:37" x14ac:dyDescent="0.2">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row>
    <row r="834" spans="1:37" x14ac:dyDescent="0.2">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row>
    <row r="835" spans="1:37" x14ac:dyDescent="0.2">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row>
    <row r="836" spans="1:37" x14ac:dyDescent="0.2">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row>
    <row r="837" spans="1:37" x14ac:dyDescent="0.2">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row>
    <row r="838" spans="1:37" x14ac:dyDescent="0.2">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row>
    <row r="839" spans="1:37" x14ac:dyDescent="0.2">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row>
    <row r="840" spans="1:37" x14ac:dyDescent="0.2">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row>
    <row r="841" spans="1:37" x14ac:dyDescent="0.2">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row>
    <row r="842" spans="1:37" x14ac:dyDescent="0.2">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row>
    <row r="843" spans="1:37" x14ac:dyDescent="0.2">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row>
    <row r="844" spans="1:37" x14ac:dyDescent="0.2">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row>
    <row r="845" spans="1:37" x14ac:dyDescent="0.2">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row>
    <row r="846" spans="1:37" x14ac:dyDescent="0.2">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row>
    <row r="847" spans="1:37" x14ac:dyDescent="0.2">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row>
    <row r="848" spans="1:37" x14ac:dyDescent="0.2">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row>
    <row r="849" spans="1:37" x14ac:dyDescent="0.2">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c r="AA849" s="193"/>
      <c r="AB849" s="193"/>
      <c r="AC849" s="193"/>
      <c r="AD849" s="193"/>
      <c r="AE849" s="193"/>
      <c r="AF849" s="193"/>
      <c r="AG849" s="193"/>
      <c r="AH849" s="193"/>
      <c r="AI849" s="193"/>
      <c r="AJ849" s="193"/>
      <c r="AK849" s="193"/>
    </row>
    <row r="850" spans="1:37" x14ac:dyDescent="0.2">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row>
    <row r="851" spans="1:37" x14ac:dyDescent="0.2">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row>
    <row r="852" spans="1:37" x14ac:dyDescent="0.2">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row>
    <row r="853" spans="1:37" x14ac:dyDescent="0.2">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row>
    <row r="854" spans="1:37" x14ac:dyDescent="0.2">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c r="AA854" s="193"/>
      <c r="AB854" s="193"/>
      <c r="AC854" s="193"/>
      <c r="AD854" s="193"/>
      <c r="AE854" s="193"/>
      <c r="AF854" s="193"/>
      <c r="AG854" s="193"/>
      <c r="AH854" s="193"/>
      <c r="AI854" s="193"/>
      <c r="AJ854" s="193"/>
      <c r="AK854" s="193"/>
    </row>
    <row r="855" spans="1:37" x14ac:dyDescent="0.2">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row>
    <row r="856" spans="1:37" x14ac:dyDescent="0.2">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c r="AA856" s="193"/>
      <c r="AB856" s="193"/>
      <c r="AC856" s="193"/>
      <c r="AD856" s="193"/>
      <c r="AE856" s="193"/>
      <c r="AF856" s="193"/>
      <c r="AG856" s="193"/>
      <c r="AH856" s="193"/>
      <c r="AI856" s="193"/>
      <c r="AJ856" s="193"/>
      <c r="AK856" s="193"/>
    </row>
    <row r="857" spans="1:37" x14ac:dyDescent="0.2">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c r="AA857" s="193"/>
      <c r="AB857" s="193"/>
      <c r="AC857" s="193"/>
      <c r="AD857" s="193"/>
      <c r="AE857" s="193"/>
      <c r="AF857" s="193"/>
      <c r="AG857" s="193"/>
      <c r="AH857" s="193"/>
      <c r="AI857" s="193"/>
      <c r="AJ857" s="193"/>
      <c r="AK857" s="193"/>
    </row>
    <row r="858" spans="1:37" x14ac:dyDescent="0.2">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c r="AA858" s="193"/>
      <c r="AB858" s="193"/>
      <c r="AC858" s="193"/>
      <c r="AD858" s="193"/>
      <c r="AE858" s="193"/>
      <c r="AF858" s="193"/>
      <c r="AG858" s="193"/>
      <c r="AH858" s="193"/>
      <c r="AI858" s="193"/>
      <c r="AJ858" s="193"/>
      <c r="AK858" s="193"/>
    </row>
    <row r="859" spans="1:37" x14ac:dyDescent="0.2">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c r="AA859" s="193"/>
      <c r="AB859" s="193"/>
      <c r="AC859" s="193"/>
      <c r="AD859" s="193"/>
      <c r="AE859" s="193"/>
      <c r="AF859" s="193"/>
      <c r="AG859" s="193"/>
      <c r="AH859" s="193"/>
      <c r="AI859" s="193"/>
      <c r="AJ859" s="193"/>
      <c r="AK859" s="193"/>
    </row>
    <row r="860" spans="1:37" x14ac:dyDescent="0.2">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c r="AA860" s="193"/>
      <c r="AB860" s="193"/>
      <c r="AC860" s="193"/>
      <c r="AD860" s="193"/>
      <c r="AE860" s="193"/>
      <c r="AF860" s="193"/>
      <c r="AG860" s="193"/>
      <c r="AH860" s="193"/>
      <c r="AI860" s="193"/>
      <c r="AJ860" s="193"/>
      <c r="AK860" s="193"/>
    </row>
    <row r="861" spans="1:37" x14ac:dyDescent="0.2">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c r="AA861" s="193"/>
      <c r="AB861" s="193"/>
      <c r="AC861" s="193"/>
      <c r="AD861" s="193"/>
      <c r="AE861" s="193"/>
      <c r="AF861" s="193"/>
      <c r="AG861" s="193"/>
      <c r="AH861" s="193"/>
      <c r="AI861" s="193"/>
      <c r="AJ861" s="193"/>
      <c r="AK861" s="193"/>
    </row>
    <row r="862" spans="1:37" x14ac:dyDescent="0.2">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c r="AA862" s="193"/>
      <c r="AB862" s="193"/>
      <c r="AC862" s="193"/>
      <c r="AD862" s="193"/>
      <c r="AE862" s="193"/>
      <c r="AF862" s="193"/>
      <c r="AG862" s="193"/>
      <c r="AH862" s="193"/>
      <c r="AI862" s="193"/>
      <c r="AJ862" s="193"/>
      <c r="AK862" s="193"/>
    </row>
    <row r="863" spans="1:37" x14ac:dyDescent="0.2">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c r="AA863" s="193"/>
      <c r="AB863" s="193"/>
      <c r="AC863" s="193"/>
      <c r="AD863" s="193"/>
      <c r="AE863" s="193"/>
      <c r="AF863" s="193"/>
      <c r="AG863" s="193"/>
      <c r="AH863" s="193"/>
      <c r="AI863" s="193"/>
      <c r="AJ863" s="193"/>
      <c r="AK863" s="193"/>
    </row>
    <row r="864" spans="1:37" x14ac:dyDescent="0.2">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c r="AA864" s="193"/>
      <c r="AB864" s="193"/>
      <c r="AC864" s="193"/>
      <c r="AD864" s="193"/>
      <c r="AE864" s="193"/>
      <c r="AF864" s="193"/>
      <c r="AG864" s="193"/>
      <c r="AH864" s="193"/>
      <c r="AI864" s="193"/>
      <c r="AJ864" s="193"/>
      <c r="AK864" s="193"/>
    </row>
    <row r="865" spans="1:37" x14ac:dyDescent="0.2">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c r="AA865" s="193"/>
      <c r="AB865" s="193"/>
      <c r="AC865" s="193"/>
      <c r="AD865" s="193"/>
      <c r="AE865" s="193"/>
      <c r="AF865" s="193"/>
      <c r="AG865" s="193"/>
      <c r="AH865" s="193"/>
      <c r="AI865" s="193"/>
      <c r="AJ865" s="193"/>
      <c r="AK865" s="193"/>
    </row>
    <row r="866" spans="1:37" x14ac:dyDescent="0.2">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c r="AA866" s="193"/>
      <c r="AB866" s="193"/>
      <c r="AC866" s="193"/>
      <c r="AD866" s="193"/>
      <c r="AE866" s="193"/>
      <c r="AF866" s="193"/>
      <c r="AG866" s="193"/>
      <c r="AH866" s="193"/>
      <c r="AI866" s="193"/>
      <c r="AJ866" s="193"/>
      <c r="AK866" s="193"/>
    </row>
    <row r="867" spans="1:37" x14ac:dyDescent="0.2">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c r="AA867" s="193"/>
      <c r="AB867" s="193"/>
      <c r="AC867" s="193"/>
      <c r="AD867" s="193"/>
      <c r="AE867" s="193"/>
      <c r="AF867" s="193"/>
      <c r="AG867" s="193"/>
      <c r="AH867" s="193"/>
      <c r="AI867" s="193"/>
      <c r="AJ867" s="193"/>
      <c r="AK867" s="193"/>
    </row>
    <row r="868" spans="1:37" x14ac:dyDescent="0.2">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c r="AA868" s="193"/>
      <c r="AB868" s="193"/>
      <c r="AC868" s="193"/>
      <c r="AD868" s="193"/>
      <c r="AE868" s="193"/>
      <c r="AF868" s="193"/>
      <c r="AG868" s="193"/>
      <c r="AH868" s="193"/>
      <c r="AI868" s="193"/>
      <c r="AJ868" s="193"/>
      <c r="AK868" s="193"/>
    </row>
    <row r="869" spans="1:37" x14ac:dyDescent="0.2">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c r="AA869" s="193"/>
      <c r="AB869" s="193"/>
      <c r="AC869" s="193"/>
      <c r="AD869" s="193"/>
      <c r="AE869" s="193"/>
      <c r="AF869" s="193"/>
      <c r="AG869" s="193"/>
      <c r="AH869" s="193"/>
      <c r="AI869" s="193"/>
      <c r="AJ869" s="193"/>
      <c r="AK869" s="193"/>
    </row>
    <row r="870" spans="1:37" x14ac:dyDescent="0.2">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c r="AA870" s="193"/>
      <c r="AB870" s="193"/>
      <c r="AC870" s="193"/>
      <c r="AD870" s="193"/>
      <c r="AE870" s="193"/>
      <c r="AF870" s="193"/>
      <c r="AG870" s="193"/>
      <c r="AH870" s="193"/>
      <c r="AI870" s="193"/>
      <c r="AJ870" s="193"/>
      <c r="AK870" s="193"/>
    </row>
    <row r="871" spans="1:37" x14ac:dyDescent="0.2">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c r="AA871" s="193"/>
      <c r="AB871" s="193"/>
      <c r="AC871" s="193"/>
      <c r="AD871" s="193"/>
      <c r="AE871" s="193"/>
      <c r="AF871" s="193"/>
      <c r="AG871" s="193"/>
      <c r="AH871" s="193"/>
      <c r="AI871" s="193"/>
      <c r="AJ871" s="193"/>
      <c r="AK871" s="193"/>
    </row>
    <row r="872" spans="1:37" x14ac:dyDescent="0.2">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c r="AA872" s="193"/>
      <c r="AB872" s="193"/>
      <c r="AC872" s="193"/>
      <c r="AD872" s="193"/>
      <c r="AE872" s="193"/>
      <c r="AF872" s="193"/>
      <c r="AG872" s="193"/>
      <c r="AH872" s="193"/>
      <c r="AI872" s="193"/>
      <c r="AJ872" s="193"/>
      <c r="AK872" s="193"/>
    </row>
    <row r="873" spans="1:37" x14ac:dyDescent="0.2">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c r="AA873" s="193"/>
      <c r="AB873" s="193"/>
      <c r="AC873" s="193"/>
      <c r="AD873" s="193"/>
      <c r="AE873" s="193"/>
      <c r="AF873" s="193"/>
      <c r="AG873" s="193"/>
      <c r="AH873" s="193"/>
      <c r="AI873" s="193"/>
      <c r="AJ873" s="193"/>
      <c r="AK873" s="193"/>
    </row>
    <row r="874" spans="1:37" x14ac:dyDescent="0.2">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c r="AA874" s="193"/>
      <c r="AB874" s="193"/>
      <c r="AC874" s="193"/>
      <c r="AD874" s="193"/>
      <c r="AE874" s="193"/>
      <c r="AF874" s="193"/>
      <c r="AG874" s="193"/>
      <c r="AH874" s="193"/>
      <c r="AI874" s="193"/>
      <c r="AJ874" s="193"/>
      <c r="AK874" s="193"/>
    </row>
    <row r="875" spans="1:37" x14ac:dyDescent="0.2">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c r="AA875" s="193"/>
      <c r="AB875" s="193"/>
      <c r="AC875" s="193"/>
      <c r="AD875" s="193"/>
      <c r="AE875" s="193"/>
      <c r="AF875" s="193"/>
      <c r="AG875" s="193"/>
      <c r="AH875" s="193"/>
      <c r="AI875" s="193"/>
      <c r="AJ875" s="193"/>
      <c r="AK875" s="193"/>
    </row>
    <row r="876" spans="1:37" x14ac:dyDescent="0.2">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c r="AA876" s="193"/>
      <c r="AB876" s="193"/>
      <c r="AC876" s="193"/>
      <c r="AD876" s="193"/>
      <c r="AE876" s="193"/>
      <c r="AF876" s="193"/>
      <c r="AG876" s="193"/>
      <c r="AH876" s="193"/>
      <c r="AI876" s="193"/>
      <c r="AJ876" s="193"/>
      <c r="AK876" s="193"/>
    </row>
    <row r="877" spans="1:37" x14ac:dyDescent="0.2">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c r="AA877" s="193"/>
      <c r="AB877" s="193"/>
      <c r="AC877" s="193"/>
      <c r="AD877" s="193"/>
      <c r="AE877" s="193"/>
      <c r="AF877" s="193"/>
      <c r="AG877" s="193"/>
      <c r="AH877" s="193"/>
      <c r="AI877" s="193"/>
      <c r="AJ877" s="193"/>
      <c r="AK877" s="193"/>
    </row>
    <row r="878" spans="1:37" x14ac:dyDescent="0.2">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c r="AA878" s="193"/>
      <c r="AB878" s="193"/>
      <c r="AC878" s="193"/>
      <c r="AD878" s="193"/>
      <c r="AE878" s="193"/>
      <c r="AF878" s="193"/>
      <c r="AG878" s="193"/>
      <c r="AH878" s="193"/>
      <c r="AI878" s="193"/>
      <c r="AJ878" s="193"/>
      <c r="AK878" s="193"/>
    </row>
    <row r="879" spans="1:37" x14ac:dyDescent="0.2">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c r="AA879" s="193"/>
      <c r="AB879" s="193"/>
      <c r="AC879" s="193"/>
      <c r="AD879" s="193"/>
      <c r="AE879" s="193"/>
      <c r="AF879" s="193"/>
      <c r="AG879" s="193"/>
      <c r="AH879" s="193"/>
      <c r="AI879" s="193"/>
      <c r="AJ879" s="193"/>
      <c r="AK879" s="193"/>
    </row>
    <row r="880" spans="1:37" x14ac:dyDescent="0.2">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c r="AA880" s="193"/>
      <c r="AB880" s="193"/>
      <c r="AC880" s="193"/>
      <c r="AD880" s="193"/>
      <c r="AE880" s="193"/>
      <c r="AF880" s="193"/>
      <c r="AG880" s="193"/>
      <c r="AH880" s="193"/>
      <c r="AI880" s="193"/>
      <c r="AJ880" s="193"/>
      <c r="AK880" s="193"/>
    </row>
    <row r="881" spans="1:37" x14ac:dyDescent="0.2">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c r="AA881" s="193"/>
      <c r="AB881" s="193"/>
      <c r="AC881" s="193"/>
      <c r="AD881" s="193"/>
      <c r="AE881" s="193"/>
      <c r="AF881" s="193"/>
      <c r="AG881" s="193"/>
      <c r="AH881" s="193"/>
      <c r="AI881" s="193"/>
      <c r="AJ881" s="193"/>
      <c r="AK881" s="193"/>
    </row>
    <row r="882" spans="1:37" x14ac:dyDescent="0.2">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c r="AA882" s="193"/>
      <c r="AB882" s="193"/>
      <c r="AC882" s="193"/>
      <c r="AD882" s="193"/>
      <c r="AE882" s="193"/>
      <c r="AF882" s="193"/>
      <c r="AG882" s="193"/>
      <c r="AH882" s="193"/>
      <c r="AI882" s="193"/>
      <c r="AJ882" s="193"/>
      <c r="AK882" s="193"/>
    </row>
    <row r="883" spans="1:37" x14ac:dyDescent="0.2">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c r="AA883" s="193"/>
      <c r="AB883" s="193"/>
      <c r="AC883" s="193"/>
      <c r="AD883" s="193"/>
      <c r="AE883" s="193"/>
      <c r="AF883" s="193"/>
      <c r="AG883" s="193"/>
      <c r="AH883" s="193"/>
      <c r="AI883" s="193"/>
      <c r="AJ883" s="193"/>
      <c r="AK883" s="193"/>
    </row>
    <row r="884" spans="1:37" x14ac:dyDescent="0.2">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c r="AA884" s="193"/>
      <c r="AB884" s="193"/>
      <c r="AC884" s="193"/>
      <c r="AD884" s="193"/>
      <c r="AE884" s="193"/>
      <c r="AF884" s="193"/>
      <c r="AG884" s="193"/>
      <c r="AH884" s="193"/>
      <c r="AI884" s="193"/>
      <c r="AJ884" s="193"/>
      <c r="AK884" s="193"/>
    </row>
    <row r="885" spans="1:37" x14ac:dyDescent="0.2">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c r="AA885" s="193"/>
      <c r="AB885" s="193"/>
      <c r="AC885" s="193"/>
      <c r="AD885" s="193"/>
      <c r="AE885" s="193"/>
      <c r="AF885" s="193"/>
      <c r="AG885" s="193"/>
      <c r="AH885" s="193"/>
      <c r="AI885" s="193"/>
      <c r="AJ885" s="193"/>
      <c r="AK885" s="193"/>
    </row>
    <row r="886" spans="1:37" x14ac:dyDescent="0.2">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c r="AA886" s="193"/>
      <c r="AB886" s="193"/>
      <c r="AC886" s="193"/>
      <c r="AD886" s="193"/>
      <c r="AE886" s="193"/>
      <c r="AF886" s="193"/>
      <c r="AG886" s="193"/>
      <c r="AH886" s="193"/>
      <c r="AI886" s="193"/>
      <c r="AJ886" s="193"/>
      <c r="AK886" s="193"/>
    </row>
    <row r="887" spans="1:37" x14ac:dyDescent="0.2">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c r="AA887" s="193"/>
      <c r="AB887" s="193"/>
      <c r="AC887" s="193"/>
      <c r="AD887" s="193"/>
      <c r="AE887" s="193"/>
      <c r="AF887" s="193"/>
      <c r="AG887" s="193"/>
      <c r="AH887" s="193"/>
      <c r="AI887" s="193"/>
      <c r="AJ887" s="193"/>
      <c r="AK887" s="193"/>
    </row>
    <row r="888" spans="1:37" x14ac:dyDescent="0.2">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c r="AA888" s="193"/>
      <c r="AB888" s="193"/>
      <c r="AC888" s="193"/>
      <c r="AD888" s="193"/>
      <c r="AE888" s="193"/>
      <c r="AF888" s="193"/>
      <c r="AG888" s="193"/>
      <c r="AH888" s="193"/>
      <c r="AI888" s="193"/>
      <c r="AJ888" s="193"/>
      <c r="AK888" s="193"/>
    </row>
    <row r="889" spans="1:37" x14ac:dyDescent="0.2">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c r="AA889" s="193"/>
      <c r="AB889" s="193"/>
      <c r="AC889" s="193"/>
      <c r="AD889" s="193"/>
      <c r="AE889" s="193"/>
      <c r="AF889" s="193"/>
      <c r="AG889" s="193"/>
      <c r="AH889" s="193"/>
      <c r="AI889" s="193"/>
      <c r="AJ889" s="193"/>
      <c r="AK889" s="193"/>
    </row>
    <row r="890" spans="1:37" x14ac:dyDescent="0.2">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c r="AA890" s="193"/>
      <c r="AB890" s="193"/>
      <c r="AC890" s="193"/>
      <c r="AD890" s="193"/>
      <c r="AE890" s="193"/>
      <c r="AF890" s="193"/>
      <c r="AG890" s="193"/>
      <c r="AH890" s="193"/>
      <c r="AI890" s="193"/>
      <c r="AJ890" s="193"/>
      <c r="AK890" s="193"/>
    </row>
    <row r="891" spans="1:37" x14ac:dyDescent="0.2">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c r="AA891" s="193"/>
      <c r="AB891" s="193"/>
      <c r="AC891" s="193"/>
      <c r="AD891" s="193"/>
      <c r="AE891" s="193"/>
      <c r="AF891" s="193"/>
      <c r="AG891" s="193"/>
      <c r="AH891" s="193"/>
      <c r="AI891" s="193"/>
      <c r="AJ891" s="193"/>
      <c r="AK891" s="193"/>
    </row>
    <row r="892" spans="1:37" x14ac:dyDescent="0.2">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c r="AA892" s="193"/>
      <c r="AB892" s="193"/>
      <c r="AC892" s="193"/>
      <c r="AD892" s="193"/>
      <c r="AE892" s="193"/>
      <c r="AF892" s="193"/>
      <c r="AG892" s="193"/>
      <c r="AH892" s="193"/>
      <c r="AI892" s="193"/>
      <c r="AJ892" s="193"/>
      <c r="AK892" s="193"/>
    </row>
    <row r="893" spans="1:37" x14ac:dyDescent="0.2">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c r="AA893" s="193"/>
      <c r="AB893" s="193"/>
      <c r="AC893" s="193"/>
      <c r="AD893" s="193"/>
      <c r="AE893" s="193"/>
      <c r="AF893" s="193"/>
      <c r="AG893" s="193"/>
      <c r="AH893" s="193"/>
      <c r="AI893" s="193"/>
      <c r="AJ893" s="193"/>
      <c r="AK893" s="193"/>
    </row>
    <row r="894" spans="1:37" x14ac:dyDescent="0.2">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c r="AA894" s="193"/>
      <c r="AB894" s="193"/>
      <c r="AC894" s="193"/>
      <c r="AD894" s="193"/>
      <c r="AE894" s="193"/>
      <c r="AF894" s="193"/>
      <c r="AG894" s="193"/>
      <c r="AH894" s="193"/>
      <c r="AI894" s="193"/>
      <c r="AJ894" s="193"/>
      <c r="AK894" s="193"/>
    </row>
    <row r="895" spans="1:37" x14ac:dyDescent="0.2">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c r="AA895" s="193"/>
      <c r="AB895" s="193"/>
      <c r="AC895" s="193"/>
      <c r="AD895" s="193"/>
      <c r="AE895" s="193"/>
      <c r="AF895" s="193"/>
      <c r="AG895" s="193"/>
      <c r="AH895" s="193"/>
      <c r="AI895" s="193"/>
      <c r="AJ895" s="193"/>
      <c r="AK895" s="193"/>
    </row>
    <row r="896" spans="1:37" x14ac:dyDescent="0.2">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c r="AA896" s="193"/>
      <c r="AB896" s="193"/>
      <c r="AC896" s="193"/>
      <c r="AD896" s="193"/>
      <c r="AE896" s="193"/>
      <c r="AF896" s="193"/>
      <c r="AG896" s="193"/>
      <c r="AH896" s="193"/>
      <c r="AI896" s="193"/>
      <c r="AJ896" s="193"/>
      <c r="AK896" s="193"/>
    </row>
    <row r="897" spans="1:37" x14ac:dyDescent="0.2">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c r="AA897" s="193"/>
      <c r="AB897" s="193"/>
      <c r="AC897" s="193"/>
      <c r="AD897" s="193"/>
      <c r="AE897" s="193"/>
      <c r="AF897" s="193"/>
      <c r="AG897" s="193"/>
      <c r="AH897" s="193"/>
      <c r="AI897" s="193"/>
      <c r="AJ897" s="193"/>
      <c r="AK897" s="193"/>
    </row>
    <row r="898" spans="1:37" x14ac:dyDescent="0.2">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c r="AA898" s="193"/>
      <c r="AB898" s="193"/>
      <c r="AC898" s="193"/>
      <c r="AD898" s="193"/>
      <c r="AE898" s="193"/>
      <c r="AF898" s="193"/>
      <c r="AG898" s="193"/>
      <c r="AH898" s="193"/>
      <c r="AI898" s="193"/>
      <c r="AJ898" s="193"/>
      <c r="AK898" s="193"/>
    </row>
    <row r="899" spans="1:37" x14ac:dyDescent="0.2">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row>
    <row r="900" spans="1:37" x14ac:dyDescent="0.2">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c r="AA900" s="193"/>
      <c r="AB900" s="193"/>
      <c r="AC900" s="193"/>
      <c r="AD900" s="193"/>
      <c r="AE900" s="193"/>
      <c r="AF900" s="193"/>
      <c r="AG900" s="193"/>
      <c r="AH900" s="193"/>
      <c r="AI900" s="193"/>
      <c r="AJ900" s="193"/>
      <c r="AK900" s="193"/>
    </row>
    <row r="901" spans="1:37" x14ac:dyDescent="0.2">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c r="AA901" s="193"/>
      <c r="AB901" s="193"/>
      <c r="AC901" s="193"/>
      <c r="AD901" s="193"/>
      <c r="AE901" s="193"/>
      <c r="AF901" s="193"/>
      <c r="AG901" s="193"/>
      <c r="AH901" s="193"/>
      <c r="AI901" s="193"/>
      <c r="AJ901" s="193"/>
      <c r="AK901" s="193"/>
    </row>
    <row r="902" spans="1:37" x14ac:dyDescent="0.2">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c r="AA902" s="193"/>
      <c r="AB902" s="193"/>
      <c r="AC902" s="193"/>
      <c r="AD902" s="193"/>
      <c r="AE902" s="193"/>
      <c r="AF902" s="193"/>
      <c r="AG902" s="193"/>
      <c r="AH902" s="193"/>
      <c r="AI902" s="193"/>
      <c r="AJ902" s="193"/>
      <c r="AK902" s="193"/>
    </row>
    <row r="903" spans="1:37" x14ac:dyDescent="0.2">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c r="AA903" s="193"/>
      <c r="AB903" s="193"/>
      <c r="AC903" s="193"/>
      <c r="AD903" s="193"/>
      <c r="AE903" s="193"/>
      <c r="AF903" s="193"/>
      <c r="AG903" s="193"/>
      <c r="AH903" s="193"/>
      <c r="AI903" s="193"/>
      <c r="AJ903" s="193"/>
      <c r="AK903" s="193"/>
    </row>
    <row r="904" spans="1:37" x14ac:dyDescent="0.2">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c r="AA904" s="193"/>
      <c r="AB904" s="193"/>
      <c r="AC904" s="193"/>
      <c r="AD904" s="193"/>
      <c r="AE904" s="193"/>
      <c r="AF904" s="193"/>
      <c r="AG904" s="193"/>
      <c r="AH904" s="193"/>
      <c r="AI904" s="193"/>
      <c r="AJ904" s="193"/>
      <c r="AK904" s="193"/>
    </row>
    <row r="905" spans="1:37" x14ac:dyDescent="0.2">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c r="AA905" s="193"/>
      <c r="AB905" s="193"/>
      <c r="AC905" s="193"/>
      <c r="AD905" s="193"/>
      <c r="AE905" s="193"/>
      <c r="AF905" s="193"/>
      <c r="AG905" s="193"/>
      <c r="AH905" s="193"/>
      <c r="AI905" s="193"/>
      <c r="AJ905" s="193"/>
      <c r="AK905" s="193"/>
    </row>
    <row r="906" spans="1:37" x14ac:dyDescent="0.2">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c r="AA906" s="193"/>
      <c r="AB906" s="193"/>
      <c r="AC906" s="193"/>
      <c r="AD906" s="193"/>
      <c r="AE906" s="193"/>
      <c r="AF906" s="193"/>
      <c r="AG906" s="193"/>
      <c r="AH906" s="193"/>
      <c r="AI906" s="193"/>
      <c r="AJ906" s="193"/>
      <c r="AK906" s="193"/>
    </row>
    <row r="907" spans="1:37" x14ac:dyDescent="0.2">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c r="AA907" s="193"/>
      <c r="AB907" s="193"/>
      <c r="AC907" s="193"/>
      <c r="AD907" s="193"/>
      <c r="AE907" s="193"/>
      <c r="AF907" s="193"/>
      <c r="AG907" s="193"/>
      <c r="AH907" s="193"/>
      <c r="AI907" s="193"/>
      <c r="AJ907" s="193"/>
      <c r="AK907" s="193"/>
    </row>
    <row r="908" spans="1:37" x14ac:dyDescent="0.2">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c r="AA908" s="193"/>
      <c r="AB908" s="193"/>
      <c r="AC908" s="193"/>
      <c r="AD908" s="193"/>
      <c r="AE908" s="193"/>
      <c r="AF908" s="193"/>
      <c r="AG908" s="193"/>
      <c r="AH908" s="193"/>
      <c r="AI908" s="193"/>
      <c r="AJ908" s="193"/>
      <c r="AK908" s="193"/>
    </row>
    <row r="909" spans="1:37" x14ac:dyDescent="0.2">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c r="AA909" s="193"/>
      <c r="AB909" s="193"/>
      <c r="AC909" s="193"/>
      <c r="AD909" s="193"/>
      <c r="AE909" s="193"/>
      <c r="AF909" s="193"/>
      <c r="AG909" s="193"/>
      <c r="AH909" s="193"/>
      <c r="AI909" s="193"/>
      <c r="AJ909" s="193"/>
      <c r="AK909" s="193"/>
    </row>
    <row r="910" spans="1:37" x14ac:dyDescent="0.2">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c r="AA910" s="193"/>
      <c r="AB910" s="193"/>
      <c r="AC910" s="193"/>
      <c r="AD910" s="193"/>
      <c r="AE910" s="193"/>
      <c r="AF910" s="193"/>
      <c r="AG910" s="193"/>
      <c r="AH910" s="193"/>
      <c r="AI910" s="193"/>
      <c r="AJ910" s="193"/>
      <c r="AK910" s="193"/>
    </row>
    <row r="911" spans="1:37" x14ac:dyDescent="0.2">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c r="AA911" s="193"/>
      <c r="AB911" s="193"/>
      <c r="AC911" s="193"/>
      <c r="AD911" s="193"/>
      <c r="AE911" s="193"/>
      <c r="AF911" s="193"/>
      <c r="AG911" s="193"/>
      <c r="AH911" s="193"/>
      <c r="AI911" s="193"/>
      <c r="AJ911" s="193"/>
      <c r="AK911" s="193"/>
    </row>
    <row r="912" spans="1:37" x14ac:dyDescent="0.2">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c r="AA912" s="193"/>
      <c r="AB912" s="193"/>
      <c r="AC912" s="193"/>
      <c r="AD912" s="193"/>
      <c r="AE912" s="193"/>
      <c r="AF912" s="193"/>
      <c r="AG912" s="193"/>
      <c r="AH912" s="193"/>
      <c r="AI912" s="193"/>
      <c r="AJ912" s="193"/>
      <c r="AK912" s="193"/>
    </row>
    <row r="913" spans="1:37" x14ac:dyDescent="0.2">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c r="AA913" s="193"/>
      <c r="AB913" s="193"/>
      <c r="AC913" s="193"/>
      <c r="AD913" s="193"/>
      <c r="AE913" s="193"/>
      <c r="AF913" s="193"/>
      <c r="AG913" s="193"/>
      <c r="AH913" s="193"/>
      <c r="AI913" s="193"/>
      <c r="AJ913" s="193"/>
      <c r="AK913" s="193"/>
    </row>
    <row r="914" spans="1:37" x14ac:dyDescent="0.2">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c r="AA914" s="193"/>
      <c r="AB914" s="193"/>
      <c r="AC914" s="193"/>
      <c r="AD914" s="193"/>
      <c r="AE914" s="193"/>
      <c r="AF914" s="193"/>
      <c r="AG914" s="193"/>
      <c r="AH914" s="193"/>
      <c r="AI914" s="193"/>
      <c r="AJ914" s="193"/>
      <c r="AK914" s="193"/>
    </row>
    <row r="915" spans="1:37" x14ac:dyDescent="0.2">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c r="AA915" s="193"/>
      <c r="AB915" s="193"/>
      <c r="AC915" s="193"/>
      <c r="AD915" s="193"/>
      <c r="AE915" s="193"/>
      <c r="AF915" s="193"/>
      <c r="AG915" s="193"/>
      <c r="AH915" s="193"/>
      <c r="AI915" s="193"/>
      <c r="AJ915" s="193"/>
      <c r="AK915" s="193"/>
    </row>
    <row r="916" spans="1:37" x14ac:dyDescent="0.2">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c r="AA916" s="193"/>
      <c r="AB916" s="193"/>
      <c r="AC916" s="193"/>
      <c r="AD916" s="193"/>
      <c r="AE916" s="193"/>
      <c r="AF916" s="193"/>
      <c r="AG916" s="193"/>
      <c r="AH916" s="193"/>
      <c r="AI916" s="193"/>
      <c r="AJ916" s="193"/>
      <c r="AK916" s="193"/>
    </row>
    <row r="917" spans="1:37" x14ac:dyDescent="0.2">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c r="AA917" s="193"/>
      <c r="AB917" s="193"/>
      <c r="AC917" s="193"/>
      <c r="AD917" s="193"/>
      <c r="AE917" s="193"/>
      <c r="AF917" s="193"/>
      <c r="AG917" s="193"/>
      <c r="AH917" s="193"/>
      <c r="AI917" s="193"/>
      <c r="AJ917" s="193"/>
      <c r="AK917" s="193"/>
    </row>
    <row r="918" spans="1:37" x14ac:dyDescent="0.2">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c r="AA918" s="193"/>
      <c r="AB918" s="193"/>
      <c r="AC918" s="193"/>
      <c r="AD918" s="193"/>
      <c r="AE918" s="193"/>
      <c r="AF918" s="193"/>
      <c r="AG918" s="193"/>
      <c r="AH918" s="193"/>
      <c r="AI918" s="193"/>
      <c r="AJ918" s="193"/>
      <c r="AK918" s="193"/>
    </row>
    <row r="919" spans="1:37" x14ac:dyDescent="0.2">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row>
    <row r="920" spans="1:37" x14ac:dyDescent="0.2">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c r="AA920" s="193"/>
      <c r="AB920" s="193"/>
      <c r="AC920" s="193"/>
      <c r="AD920" s="193"/>
      <c r="AE920" s="193"/>
      <c r="AF920" s="193"/>
      <c r="AG920" s="193"/>
      <c r="AH920" s="193"/>
      <c r="AI920" s="193"/>
      <c r="AJ920" s="193"/>
      <c r="AK920" s="193"/>
    </row>
    <row r="921" spans="1:37" x14ac:dyDescent="0.2">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c r="AA921" s="193"/>
      <c r="AB921" s="193"/>
      <c r="AC921" s="193"/>
      <c r="AD921" s="193"/>
      <c r="AE921" s="193"/>
      <c r="AF921" s="193"/>
      <c r="AG921" s="193"/>
      <c r="AH921" s="193"/>
      <c r="AI921" s="193"/>
      <c r="AJ921" s="193"/>
      <c r="AK921" s="193"/>
    </row>
    <row r="922" spans="1:37" x14ac:dyDescent="0.2">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c r="AA922" s="193"/>
      <c r="AB922" s="193"/>
      <c r="AC922" s="193"/>
      <c r="AD922" s="193"/>
      <c r="AE922" s="193"/>
      <c r="AF922" s="193"/>
      <c r="AG922" s="193"/>
      <c r="AH922" s="193"/>
      <c r="AI922" s="193"/>
      <c r="AJ922" s="193"/>
      <c r="AK922" s="193"/>
    </row>
    <row r="923" spans="1:37" x14ac:dyDescent="0.2">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c r="AA923" s="193"/>
      <c r="AB923" s="193"/>
      <c r="AC923" s="193"/>
      <c r="AD923" s="193"/>
      <c r="AE923" s="193"/>
      <c r="AF923" s="193"/>
      <c r="AG923" s="193"/>
      <c r="AH923" s="193"/>
      <c r="AI923" s="193"/>
      <c r="AJ923" s="193"/>
      <c r="AK923" s="193"/>
    </row>
    <row r="924" spans="1:37" x14ac:dyDescent="0.2">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c r="AA924" s="193"/>
      <c r="AB924" s="193"/>
      <c r="AC924" s="193"/>
      <c r="AD924" s="193"/>
      <c r="AE924" s="193"/>
      <c r="AF924" s="193"/>
      <c r="AG924" s="193"/>
      <c r="AH924" s="193"/>
      <c r="AI924" s="193"/>
      <c r="AJ924" s="193"/>
      <c r="AK924" s="193"/>
    </row>
    <row r="925" spans="1:37" x14ac:dyDescent="0.2">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c r="AA925" s="193"/>
      <c r="AB925" s="193"/>
      <c r="AC925" s="193"/>
      <c r="AD925" s="193"/>
      <c r="AE925" s="193"/>
      <c r="AF925" s="193"/>
      <c r="AG925" s="193"/>
      <c r="AH925" s="193"/>
      <c r="AI925" s="193"/>
      <c r="AJ925" s="193"/>
      <c r="AK925" s="193"/>
    </row>
    <row r="926" spans="1:37" x14ac:dyDescent="0.2">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c r="AA926" s="193"/>
      <c r="AB926" s="193"/>
      <c r="AC926" s="193"/>
      <c r="AD926" s="193"/>
      <c r="AE926" s="193"/>
      <c r="AF926" s="193"/>
      <c r="AG926" s="193"/>
      <c r="AH926" s="193"/>
      <c r="AI926" s="193"/>
      <c r="AJ926" s="193"/>
      <c r="AK926" s="193"/>
    </row>
    <row r="927" spans="1:37" x14ac:dyDescent="0.2">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c r="AA927" s="193"/>
      <c r="AB927" s="193"/>
      <c r="AC927" s="193"/>
      <c r="AD927" s="193"/>
      <c r="AE927" s="193"/>
      <c r="AF927" s="193"/>
      <c r="AG927" s="193"/>
      <c r="AH927" s="193"/>
      <c r="AI927" s="193"/>
      <c r="AJ927" s="193"/>
      <c r="AK927" s="193"/>
    </row>
    <row r="928" spans="1:37" x14ac:dyDescent="0.2">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c r="AA928" s="193"/>
      <c r="AB928" s="193"/>
      <c r="AC928" s="193"/>
      <c r="AD928" s="193"/>
      <c r="AE928" s="193"/>
      <c r="AF928" s="193"/>
      <c r="AG928" s="193"/>
      <c r="AH928" s="193"/>
      <c r="AI928" s="193"/>
      <c r="AJ928" s="193"/>
      <c r="AK928" s="193"/>
    </row>
    <row r="929" spans="1:37" x14ac:dyDescent="0.2">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c r="AA929" s="193"/>
      <c r="AB929" s="193"/>
      <c r="AC929" s="193"/>
      <c r="AD929" s="193"/>
      <c r="AE929" s="193"/>
      <c r="AF929" s="193"/>
      <c r="AG929" s="193"/>
      <c r="AH929" s="193"/>
      <c r="AI929" s="193"/>
      <c r="AJ929" s="193"/>
      <c r="AK929" s="193"/>
    </row>
    <row r="930" spans="1:37" x14ac:dyDescent="0.2">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c r="AA930" s="193"/>
      <c r="AB930" s="193"/>
      <c r="AC930" s="193"/>
      <c r="AD930" s="193"/>
      <c r="AE930" s="193"/>
      <c r="AF930" s="193"/>
      <c r="AG930" s="193"/>
      <c r="AH930" s="193"/>
      <c r="AI930" s="193"/>
      <c r="AJ930" s="193"/>
      <c r="AK930" s="193"/>
    </row>
    <row r="931" spans="1:37" x14ac:dyDescent="0.2">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c r="AA931" s="193"/>
      <c r="AB931" s="193"/>
      <c r="AC931" s="193"/>
      <c r="AD931" s="193"/>
      <c r="AE931" s="193"/>
      <c r="AF931" s="193"/>
      <c r="AG931" s="193"/>
      <c r="AH931" s="193"/>
      <c r="AI931" s="193"/>
      <c r="AJ931" s="193"/>
      <c r="AK931" s="193"/>
    </row>
    <row r="932" spans="1:37" x14ac:dyDescent="0.2">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c r="AA932" s="193"/>
      <c r="AB932" s="193"/>
      <c r="AC932" s="193"/>
      <c r="AD932" s="193"/>
      <c r="AE932" s="193"/>
      <c r="AF932" s="193"/>
      <c r="AG932" s="193"/>
      <c r="AH932" s="193"/>
      <c r="AI932" s="193"/>
      <c r="AJ932" s="193"/>
      <c r="AK932" s="193"/>
    </row>
    <row r="933" spans="1:37" x14ac:dyDescent="0.2">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row>
    <row r="934" spans="1:37" x14ac:dyDescent="0.2">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c r="AA934" s="193"/>
      <c r="AB934" s="193"/>
      <c r="AC934" s="193"/>
      <c r="AD934" s="193"/>
      <c r="AE934" s="193"/>
      <c r="AF934" s="193"/>
      <c r="AG934" s="193"/>
      <c r="AH934" s="193"/>
      <c r="AI934" s="193"/>
      <c r="AJ934" s="193"/>
      <c r="AK934" s="193"/>
    </row>
    <row r="935" spans="1:37" x14ac:dyDescent="0.2">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c r="AA935" s="193"/>
      <c r="AB935" s="193"/>
      <c r="AC935" s="193"/>
      <c r="AD935" s="193"/>
      <c r="AE935" s="193"/>
      <c r="AF935" s="193"/>
      <c r="AG935" s="193"/>
      <c r="AH935" s="193"/>
      <c r="AI935" s="193"/>
      <c r="AJ935" s="193"/>
      <c r="AK935" s="193"/>
    </row>
    <row r="936" spans="1:37" x14ac:dyDescent="0.2">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c r="AA936" s="193"/>
      <c r="AB936" s="193"/>
      <c r="AC936" s="193"/>
      <c r="AD936" s="193"/>
      <c r="AE936" s="193"/>
      <c r="AF936" s="193"/>
      <c r="AG936" s="193"/>
      <c r="AH936" s="193"/>
      <c r="AI936" s="193"/>
      <c r="AJ936" s="193"/>
      <c r="AK936" s="193"/>
    </row>
    <row r="937" spans="1:37" x14ac:dyDescent="0.2">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c r="AA937" s="193"/>
      <c r="AB937" s="193"/>
      <c r="AC937" s="193"/>
      <c r="AD937" s="193"/>
      <c r="AE937" s="193"/>
      <c r="AF937" s="193"/>
      <c r="AG937" s="193"/>
      <c r="AH937" s="193"/>
      <c r="AI937" s="193"/>
      <c r="AJ937" s="193"/>
      <c r="AK937" s="193"/>
    </row>
    <row r="938" spans="1:37" x14ac:dyDescent="0.2">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c r="AA938" s="193"/>
      <c r="AB938" s="193"/>
      <c r="AC938" s="193"/>
      <c r="AD938" s="193"/>
      <c r="AE938" s="193"/>
      <c r="AF938" s="193"/>
      <c r="AG938" s="193"/>
      <c r="AH938" s="193"/>
      <c r="AI938" s="193"/>
      <c r="AJ938" s="193"/>
      <c r="AK938" s="193"/>
    </row>
    <row r="939" spans="1:37" x14ac:dyDescent="0.2">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c r="AA939" s="193"/>
      <c r="AB939" s="193"/>
      <c r="AC939" s="193"/>
      <c r="AD939" s="193"/>
      <c r="AE939" s="193"/>
      <c r="AF939" s="193"/>
      <c r="AG939" s="193"/>
      <c r="AH939" s="193"/>
      <c r="AI939" s="193"/>
      <c r="AJ939" s="193"/>
      <c r="AK939" s="193"/>
    </row>
    <row r="940" spans="1:37" x14ac:dyDescent="0.2">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c r="AA940" s="193"/>
      <c r="AB940" s="193"/>
      <c r="AC940" s="193"/>
      <c r="AD940" s="193"/>
      <c r="AE940" s="193"/>
      <c r="AF940" s="193"/>
      <c r="AG940" s="193"/>
      <c r="AH940" s="193"/>
      <c r="AI940" s="193"/>
      <c r="AJ940" s="193"/>
      <c r="AK940" s="193"/>
    </row>
    <row r="941" spans="1:37" x14ac:dyDescent="0.2">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c r="AA941" s="193"/>
      <c r="AB941" s="193"/>
      <c r="AC941" s="193"/>
      <c r="AD941" s="193"/>
      <c r="AE941" s="193"/>
      <c r="AF941" s="193"/>
      <c r="AG941" s="193"/>
      <c r="AH941" s="193"/>
      <c r="AI941" s="193"/>
      <c r="AJ941" s="193"/>
      <c r="AK941" s="193"/>
    </row>
    <row r="942" spans="1:37" x14ac:dyDescent="0.2">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c r="AA942" s="193"/>
      <c r="AB942" s="193"/>
      <c r="AC942" s="193"/>
      <c r="AD942" s="193"/>
      <c r="AE942" s="193"/>
      <c r="AF942" s="193"/>
      <c r="AG942" s="193"/>
      <c r="AH942" s="193"/>
      <c r="AI942" s="193"/>
      <c r="AJ942" s="193"/>
      <c r="AK942" s="193"/>
    </row>
    <row r="943" spans="1:37" x14ac:dyDescent="0.2">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c r="AA943" s="193"/>
      <c r="AB943" s="193"/>
      <c r="AC943" s="193"/>
      <c r="AD943" s="193"/>
      <c r="AE943" s="193"/>
      <c r="AF943" s="193"/>
      <c r="AG943" s="193"/>
      <c r="AH943" s="193"/>
      <c r="AI943" s="193"/>
      <c r="AJ943" s="193"/>
      <c r="AK943" s="193"/>
    </row>
    <row r="944" spans="1:37" x14ac:dyDescent="0.2">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c r="AA944" s="193"/>
      <c r="AB944" s="193"/>
      <c r="AC944" s="193"/>
      <c r="AD944" s="193"/>
      <c r="AE944" s="193"/>
      <c r="AF944" s="193"/>
      <c r="AG944" s="193"/>
      <c r="AH944" s="193"/>
      <c r="AI944" s="193"/>
      <c r="AJ944" s="193"/>
      <c r="AK944" s="193"/>
    </row>
    <row r="945" spans="1:37" x14ac:dyDescent="0.2">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c r="AA945" s="193"/>
      <c r="AB945" s="193"/>
      <c r="AC945" s="193"/>
      <c r="AD945" s="193"/>
      <c r="AE945" s="193"/>
      <c r="AF945" s="193"/>
      <c r="AG945" s="193"/>
      <c r="AH945" s="193"/>
      <c r="AI945" s="193"/>
      <c r="AJ945" s="193"/>
      <c r="AK945" s="193"/>
    </row>
    <row r="946" spans="1:37" x14ac:dyDescent="0.2">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c r="AA946" s="193"/>
      <c r="AB946" s="193"/>
      <c r="AC946" s="193"/>
      <c r="AD946" s="193"/>
      <c r="AE946" s="193"/>
      <c r="AF946" s="193"/>
      <c r="AG946" s="193"/>
      <c r="AH946" s="193"/>
      <c r="AI946" s="193"/>
      <c r="AJ946" s="193"/>
      <c r="AK946" s="193"/>
    </row>
    <row r="947" spans="1:37" x14ac:dyDescent="0.2">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row>
    <row r="948" spans="1:37" x14ac:dyDescent="0.2">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row>
    <row r="949" spans="1:37" x14ac:dyDescent="0.2">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row>
    <row r="950" spans="1:37" x14ac:dyDescent="0.2">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row>
    <row r="951" spans="1:37" x14ac:dyDescent="0.2">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row>
    <row r="952" spans="1:37" x14ac:dyDescent="0.2">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c r="AA952" s="193"/>
      <c r="AB952" s="193"/>
      <c r="AC952" s="193"/>
      <c r="AD952" s="193"/>
      <c r="AE952" s="193"/>
      <c r="AF952" s="193"/>
      <c r="AG952" s="193"/>
      <c r="AH952" s="193"/>
      <c r="AI952" s="193"/>
      <c r="AJ952" s="193"/>
      <c r="AK952" s="193"/>
    </row>
    <row r="953" spans="1:37" x14ac:dyDescent="0.2">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c r="AA953" s="193"/>
      <c r="AB953" s="193"/>
      <c r="AC953" s="193"/>
      <c r="AD953" s="193"/>
      <c r="AE953" s="193"/>
      <c r="AF953" s="193"/>
      <c r="AG953" s="193"/>
      <c r="AH953" s="193"/>
      <c r="AI953" s="193"/>
      <c r="AJ953" s="193"/>
      <c r="AK953" s="193"/>
    </row>
    <row r="954" spans="1:37" x14ac:dyDescent="0.2">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c r="AA954" s="193"/>
      <c r="AB954" s="193"/>
      <c r="AC954" s="193"/>
      <c r="AD954" s="193"/>
      <c r="AE954" s="193"/>
      <c r="AF954" s="193"/>
      <c r="AG954" s="193"/>
      <c r="AH954" s="193"/>
      <c r="AI954" s="193"/>
      <c r="AJ954" s="193"/>
      <c r="AK954" s="193"/>
    </row>
    <row r="955" spans="1:37" x14ac:dyDescent="0.2">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c r="AA955" s="193"/>
      <c r="AB955" s="193"/>
      <c r="AC955" s="193"/>
      <c r="AD955" s="193"/>
      <c r="AE955" s="193"/>
      <c r="AF955" s="193"/>
      <c r="AG955" s="193"/>
      <c r="AH955" s="193"/>
      <c r="AI955" s="193"/>
      <c r="AJ955" s="193"/>
      <c r="AK955" s="193"/>
    </row>
    <row r="956" spans="1:37" x14ac:dyDescent="0.2">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c r="AA956" s="193"/>
      <c r="AB956" s="193"/>
      <c r="AC956" s="193"/>
      <c r="AD956" s="193"/>
      <c r="AE956" s="193"/>
      <c r="AF956" s="193"/>
      <c r="AG956" s="193"/>
      <c r="AH956" s="193"/>
      <c r="AI956" s="193"/>
      <c r="AJ956" s="193"/>
      <c r="AK956" s="193"/>
    </row>
    <row r="957" spans="1:37" x14ac:dyDescent="0.2">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c r="AA957" s="193"/>
      <c r="AB957" s="193"/>
      <c r="AC957" s="193"/>
      <c r="AD957" s="193"/>
      <c r="AE957" s="193"/>
      <c r="AF957" s="193"/>
      <c r="AG957" s="193"/>
      <c r="AH957" s="193"/>
      <c r="AI957" s="193"/>
      <c r="AJ957" s="193"/>
      <c r="AK957" s="193"/>
    </row>
    <row r="958" spans="1:37" x14ac:dyDescent="0.2">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c r="AA958" s="193"/>
      <c r="AB958" s="193"/>
      <c r="AC958" s="193"/>
      <c r="AD958" s="193"/>
      <c r="AE958" s="193"/>
      <c r="AF958" s="193"/>
      <c r="AG958" s="193"/>
      <c r="AH958" s="193"/>
      <c r="AI958" s="193"/>
      <c r="AJ958" s="193"/>
      <c r="AK958" s="193"/>
    </row>
    <row r="959" spans="1:37" x14ac:dyDescent="0.2">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c r="AA959" s="193"/>
      <c r="AB959" s="193"/>
      <c r="AC959" s="193"/>
      <c r="AD959" s="193"/>
      <c r="AE959" s="193"/>
      <c r="AF959" s="193"/>
      <c r="AG959" s="193"/>
      <c r="AH959" s="193"/>
      <c r="AI959" s="193"/>
      <c r="AJ959" s="193"/>
      <c r="AK959" s="193"/>
    </row>
    <row r="960" spans="1:37" x14ac:dyDescent="0.2">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c r="AA960" s="193"/>
      <c r="AB960" s="193"/>
      <c r="AC960" s="193"/>
      <c r="AD960" s="193"/>
      <c r="AE960" s="193"/>
      <c r="AF960" s="193"/>
      <c r="AG960" s="193"/>
      <c r="AH960" s="193"/>
      <c r="AI960" s="193"/>
      <c r="AJ960" s="193"/>
      <c r="AK960" s="193"/>
    </row>
    <row r="961" spans="1:37" x14ac:dyDescent="0.2">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c r="AA961" s="193"/>
      <c r="AB961" s="193"/>
      <c r="AC961" s="193"/>
      <c r="AD961" s="193"/>
      <c r="AE961" s="193"/>
      <c r="AF961" s="193"/>
      <c r="AG961" s="193"/>
      <c r="AH961" s="193"/>
      <c r="AI961" s="193"/>
      <c r="AJ961" s="193"/>
      <c r="AK961" s="193"/>
    </row>
    <row r="962" spans="1:37" x14ac:dyDescent="0.2">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row>
    <row r="963" spans="1:37" x14ac:dyDescent="0.2">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c r="AA963" s="193"/>
      <c r="AB963" s="193"/>
      <c r="AC963" s="193"/>
      <c r="AD963" s="193"/>
      <c r="AE963" s="193"/>
      <c r="AF963" s="193"/>
      <c r="AG963" s="193"/>
      <c r="AH963" s="193"/>
      <c r="AI963" s="193"/>
      <c r="AJ963" s="193"/>
      <c r="AK963" s="193"/>
    </row>
    <row r="964" spans="1:37" x14ac:dyDescent="0.2">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c r="AA964" s="193"/>
      <c r="AB964" s="193"/>
      <c r="AC964" s="193"/>
      <c r="AD964" s="193"/>
      <c r="AE964" s="193"/>
      <c r="AF964" s="193"/>
      <c r="AG964" s="193"/>
      <c r="AH964" s="193"/>
      <c r="AI964" s="193"/>
      <c r="AJ964" s="193"/>
      <c r="AK964" s="193"/>
    </row>
    <row r="965" spans="1:37" x14ac:dyDescent="0.2">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c r="AA965" s="193"/>
      <c r="AB965" s="193"/>
      <c r="AC965" s="193"/>
      <c r="AD965" s="193"/>
      <c r="AE965" s="193"/>
      <c r="AF965" s="193"/>
      <c r="AG965" s="193"/>
      <c r="AH965" s="193"/>
      <c r="AI965" s="193"/>
      <c r="AJ965" s="193"/>
      <c r="AK965" s="193"/>
    </row>
    <row r="966" spans="1:37" x14ac:dyDescent="0.2">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c r="AA966" s="193"/>
      <c r="AB966" s="193"/>
      <c r="AC966" s="193"/>
      <c r="AD966" s="193"/>
      <c r="AE966" s="193"/>
      <c r="AF966" s="193"/>
      <c r="AG966" s="193"/>
      <c r="AH966" s="193"/>
      <c r="AI966" s="193"/>
      <c r="AJ966" s="193"/>
      <c r="AK966" s="193"/>
    </row>
    <row r="967" spans="1:37" x14ac:dyDescent="0.2">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c r="AA967" s="193"/>
      <c r="AB967" s="193"/>
      <c r="AC967" s="193"/>
      <c r="AD967" s="193"/>
      <c r="AE967" s="193"/>
      <c r="AF967" s="193"/>
      <c r="AG967" s="193"/>
      <c r="AH967" s="193"/>
      <c r="AI967" s="193"/>
      <c r="AJ967" s="193"/>
      <c r="AK967" s="193"/>
    </row>
    <row r="968" spans="1:37" x14ac:dyDescent="0.2">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c r="AA968" s="193"/>
      <c r="AB968" s="193"/>
      <c r="AC968" s="193"/>
      <c r="AD968" s="193"/>
      <c r="AE968" s="193"/>
      <c r="AF968" s="193"/>
      <c r="AG968" s="193"/>
      <c r="AH968" s="193"/>
      <c r="AI968" s="193"/>
      <c r="AJ968" s="193"/>
      <c r="AK968" s="193"/>
    </row>
    <row r="969" spans="1:37" x14ac:dyDescent="0.2">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c r="AA969" s="193"/>
      <c r="AB969" s="193"/>
      <c r="AC969" s="193"/>
      <c r="AD969" s="193"/>
      <c r="AE969" s="193"/>
      <c r="AF969" s="193"/>
      <c r="AG969" s="193"/>
      <c r="AH969" s="193"/>
      <c r="AI969" s="193"/>
      <c r="AJ969" s="193"/>
      <c r="AK969" s="193"/>
    </row>
    <row r="970" spans="1:37" x14ac:dyDescent="0.2">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c r="AA970" s="193"/>
      <c r="AB970" s="193"/>
      <c r="AC970" s="193"/>
      <c r="AD970" s="193"/>
      <c r="AE970" s="193"/>
      <c r="AF970" s="193"/>
      <c r="AG970" s="193"/>
      <c r="AH970" s="193"/>
      <c r="AI970" s="193"/>
      <c r="AJ970" s="193"/>
      <c r="AK970" s="193"/>
    </row>
    <row r="971" spans="1:37" x14ac:dyDescent="0.2">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c r="AA971" s="193"/>
      <c r="AB971" s="193"/>
      <c r="AC971" s="193"/>
      <c r="AD971" s="193"/>
      <c r="AE971" s="193"/>
      <c r="AF971" s="193"/>
      <c r="AG971" s="193"/>
      <c r="AH971" s="193"/>
      <c r="AI971" s="193"/>
      <c r="AJ971" s="193"/>
      <c r="AK971" s="193"/>
    </row>
    <row r="972" spans="1:37" x14ac:dyDescent="0.2">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c r="AA972" s="193"/>
      <c r="AB972" s="193"/>
      <c r="AC972" s="193"/>
      <c r="AD972" s="193"/>
      <c r="AE972" s="193"/>
      <c r="AF972" s="193"/>
      <c r="AG972" s="193"/>
      <c r="AH972" s="193"/>
      <c r="AI972" s="193"/>
      <c r="AJ972" s="193"/>
      <c r="AK972" s="193"/>
    </row>
    <row r="973" spans="1:37" x14ac:dyDescent="0.2">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c r="AA973" s="193"/>
      <c r="AB973" s="193"/>
      <c r="AC973" s="193"/>
      <c r="AD973" s="193"/>
      <c r="AE973" s="193"/>
      <c r="AF973" s="193"/>
      <c r="AG973" s="193"/>
      <c r="AH973" s="193"/>
      <c r="AI973" s="193"/>
      <c r="AJ973" s="193"/>
      <c r="AK973" s="193"/>
    </row>
    <row r="974" spans="1:37" x14ac:dyDescent="0.2">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c r="AA974" s="193"/>
      <c r="AB974" s="193"/>
      <c r="AC974" s="193"/>
      <c r="AD974" s="193"/>
      <c r="AE974" s="193"/>
      <c r="AF974" s="193"/>
      <c r="AG974" s="193"/>
      <c r="AH974" s="193"/>
      <c r="AI974" s="193"/>
      <c r="AJ974" s="193"/>
      <c r="AK974" s="193"/>
    </row>
    <row r="975" spans="1:37" x14ac:dyDescent="0.2">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c r="AA975" s="193"/>
      <c r="AB975" s="193"/>
      <c r="AC975" s="193"/>
      <c r="AD975" s="193"/>
      <c r="AE975" s="193"/>
      <c r="AF975" s="193"/>
      <c r="AG975" s="193"/>
      <c r="AH975" s="193"/>
      <c r="AI975" s="193"/>
      <c r="AJ975" s="193"/>
      <c r="AK975" s="193"/>
    </row>
    <row r="976" spans="1:37" x14ac:dyDescent="0.2">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c r="AA976" s="193"/>
      <c r="AB976" s="193"/>
      <c r="AC976" s="193"/>
      <c r="AD976" s="193"/>
      <c r="AE976" s="193"/>
      <c r="AF976" s="193"/>
      <c r="AG976" s="193"/>
      <c r="AH976" s="193"/>
      <c r="AI976" s="193"/>
      <c r="AJ976" s="193"/>
      <c r="AK976" s="193"/>
    </row>
    <row r="977" spans="1:37" x14ac:dyDescent="0.2">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c r="AA977" s="193"/>
      <c r="AB977" s="193"/>
      <c r="AC977" s="193"/>
      <c r="AD977" s="193"/>
      <c r="AE977" s="193"/>
      <c r="AF977" s="193"/>
      <c r="AG977" s="193"/>
      <c r="AH977" s="193"/>
      <c r="AI977" s="193"/>
      <c r="AJ977" s="193"/>
      <c r="AK977" s="193"/>
    </row>
    <row r="978" spans="1:37" x14ac:dyDescent="0.2">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c r="AA978" s="193"/>
      <c r="AB978" s="193"/>
      <c r="AC978" s="193"/>
      <c r="AD978" s="193"/>
      <c r="AE978" s="193"/>
      <c r="AF978" s="193"/>
      <c r="AG978" s="193"/>
      <c r="AH978" s="193"/>
      <c r="AI978" s="193"/>
      <c r="AJ978" s="193"/>
      <c r="AK978" s="193"/>
    </row>
    <row r="979" spans="1:37" x14ac:dyDescent="0.2">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c r="AA979" s="193"/>
      <c r="AB979" s="193"/>
      <c r="AC979" s="193"/>
      <c r="AD979" s="193"/>
      <c r="AE979" s="193"/>
      <c r="AF979" s="193"/>
      <c r="AG979" s="193"/>
      <c r="AH979" s="193"/>
      <c r="AI979" s="193"/>
      <c r="AJ979" s="193"/>
      <c r="AK979" s="193"/>
    </row>
    <row r="980" spans="1:37" x14ac:dyDescent="0.2">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c r="AA980" s="193"/>
      <c r="AB980" s="193"/>
      <c r="AC980" s="193"/>
      <c r="AD980" s="193"/>
      <c r="AE980" s="193"/>
      <c r="AF980" s="193"/>
      <c r="AG980" s="193"/>
      <c r="AH980" s="193"/>
      <c r="AI980" s="193"/>
      <c r="AJ980" s="193"/>
      <c r="AK980" s="193"/>
    </row>
    <row r="981" spans="1:37" x14ac:dyDescent="0.2">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c r="AA981" s="193"/>
      <c r="AB981" s="193"/>
      <c r="AC981" s="193"/>
      <c r="AD981" s="193"/>
      <c r="AE981" s="193"/>
      <c r="AF981" s="193"/>
      <c r="AG981" s="193"/>
      <c r="AH981" s="193"/>
      <c r="AI981" s="193"/>
      <c r="AJ981" s="193"/>
      <c r="AK981" s="193"/>
    </row>
    <row r="982" spans="1:37" x14ac:dyDescent="0.2">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c r="AA982" s="193"/>
      <c r="AB982" s="193"/>
      <c r="AC982" s="193"/>
      <c r="AD982" s="193"/>
      <c r="AE982" s="193"/>
      <c r="AF982" s="193"/>
      <c r="AG982" s="193"/>
      <c r="AH982" s="193"/>
      <c r="AI982" s="193"/>
      <c r="AJ982" s="193"/>
      <c r="AK982" s="193"/>
    </row>
    <row r="983" spans="1:37" x14ac:dyDescent="0.2">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c r="AA983" s="193"/>
      <c r="AB983" s="193"/>
      <c r="AC983" s="193"/>
      <c r="AD983" s="193"/>
      <c r="AE983" s="193"/>
      <c r="AF983" s="193"/>
      <c r="AG983" s="193"/>
      <c r="AH983" s="193"/>
      <c r="AI983" s="193"/>
      <c r="AJ983" s="193"/>
      <c r="AK983" s="193"/>
    </row>
    <row r="984" spans="1:37" x14ac:dyDescent="0.2">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c r="AA984" s="193"/>
      <c r="AB984" s="193"/>
      <c r="AC984" s="193"/>
      <c r="AD984" s="193"/>
      <c r="AE984" s="193"/>
      <c r="AF984" s="193"/>
      <c r="AG984" s="193"/>
      <c r="AH984" s="193"/>
      <c r="AI984" s="193"/>
      <c r="AJ984" s="193"/>
      <c r="AK984" s="193"/>
    </row>
    <row r="985" spans="1:37" x14ac:dyDescent="0.2">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c r="AA985" s="193"/>
      <c r="AB985" s="193"/>
      <c r="AC985" s="193"/>
      <c r="AD985" s="193"/>
      <c r="AE985" s="193"/>
      <c r="AF985" s="193"/>
      <c r="AG985" s="193"/>
      <c r="AH985" s="193"/>
      <c r="AI985" s="193"/>
      <c r="AJ985" s="193"/>
      <c r="AK985" s="193"/>
    </row>
    <row r="986" spans="1:37" x14ac:dyDescent="0.2">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c r="AA986" s="193"/>
      <c r="AB986" s="193"/>
      <c r="AC986" s="193"/>
      <c r="AD986" s="193"/>
      <c r="AE986" s="193"/>
      <c r="AF986" s="193"/>
      <c r="AG986" s="193"/>
      <c r="AH986" s="193"/>
      <c r="AI986" s="193"/>
      <c r="AJ986" s="193"/>
      <c r="AK986" s="193"/>
    </row>
    <row r="987" spans="1:37" x14ac:dyDescent="0.2">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c r="AA987" s="193"/>
      <c r="AB987" s="193"/>
      <c r="AC987" s="193"/>
      <c r="AD987" s="193"/>
      <c r="AE987" s="193"/>
      <c r="AF987" s="193"/>
      <c r="AG987" s="193"/>
      <c r="AH987" s="193"/>
      <c r="AI987" s="193"/>
      <c r="AJ987" s="193"/>
      <c r="AK987" s="193"/>
    </row>
    <row r="988" spans="1:37" x14ac:dyDescent="0.2">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c r="AA988" s="193"/>
      <c r="AB988" s="193"/>
      <c r="AC988" s="193"/>
      <c r="AD988" s="193"/>
      <c r="AE988" s="193"/>
      <c r="AF988" s="193"/>
      <c r="AG988" s="193"/>
      <c r="AH988" s="193"/>
      <c r="AI988" s="193"/>
      <c r="AJ988" s="193"/>
      <c r="AK988" s="193"/>
    </row>
    <row r="989" spans="1:37" x14ac:dyDescent="0.2">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c r="AA989" s="193"/>
      <c r="AB989" s="193"/>
      <c r="AC989" s="193"/>
      <c r="AD989" s="193"/>
      <c r="AE989" s="193"/>
      <c r="AF989" s="193"/>
      <c r="AG989" s="193"/>
      <c r="AH989" s="193"/>
      <c r="AI989" s="193"/>
      <c r="AJ989" s="193"/>
      <c r="AK989" s="193"/>
    </row>
    <row r="990" spans="1:37" x14ac:dyDescent="0.2">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c r="AA990" s="193"/>
      <c r="AB990" s="193"/>
      <c r="AC990" s="193"/>
      <c r="AD990" s="193"/>
      <c r="AE990" s="193"/>
      <c r="AF990" s="193"/>
      <c r="AG990" s="193"/>
      <c r="AH990" s="193"/>
      <c r="AI990" s="193"/>
      <c r="AJ990" s="193"/>
      <c r="AK990" s="193"/>
    </row>
    <row r="991" spans="1:37" x14ac:dyDescent="0.2">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c r="AA991" s="193"/>
      <c r="AB991" s="193"/>
      <c r="AC991" s="193"/>
      <c r="AD991" s="193"/>
      <c r="AE991" s="193"/>
      <c r="AF991" s="193"/>
      <c r="AG991" s="193"/>
      <c r="AH991" s="193"/>
      <c r="AI991" s="193"/>
      <c r="AJ991" s="193"/>
      <c r="AK991" s="193"/>
    </row>
    <row r="992" spans="1:37" x14ac:dyDescent="0.2">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c r="AA992" s="193"/>
      <c r="AB992" s="193"/>
      <c r="AC992" s="193"/>
      <c r="AD992" s="193"/>
      <c r="AE992" s="193"/>
      <c r="AF992" s="193"/>
      <c r="AG992" s="193"/>
      <c r="AH992" s="193"/>
      <c r="AI992" s="193"/>
      <c r="AJ992" s="193"/>
      <c r="AK992" s="193"/>
    </row>
    <row r="993" spans="1:37" x14ac:dyDescent="0.2">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c r="AA993" s="193"/>
      <c r="AB993" s="193"/>
      <c r="AC993" s="193"/>
      <c r="AD993" s="193"/>
      <c r="AE993" s="193"/>
      <c r="AF993" s="193"/>
      <c r="AG993" s="193"/>
      <c r="AH993" s="193"/>
      <c r="AI993" s="193"/>
      <c r="AJ993" s="193"/>
      <c r="AK993" s="193"/>
    </row>
    <row r="994" spans="1:37" x14ac:dyDescent="0.2">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c r="AA994" s="193"/>
      <c r="AB994" s="193"/>
      <c r="AC994" s="193"/>
      <c r="AD994" s="193"/>
      <c r="AE994" s="193"/>
      <c r="AF994" s="193"/>
      <c r="AG994" s="193"/>
      <c r="AH994" s="193"/>
      <c r="AI994" s="193"/>
      <c r="AJ994" s="193"/>
      <c r="AK994" s="193"/>
    </row>
    <row r="995" spans="1:37" x14ac:dyDescent="0.2">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c r="AA995" s="193"/>
      <c r="AB995" s="193"/>
      <c r="AC995" s="193"/>
      <c r="AD995" s="193"/>
      <c r="AE995" s="193"/>
      <c r="AF995" s="193"/>
      <c r="AG995" s="193"/>
      <c r="AH995" s="193"/>
      <c r="AI995" s="193"/>
      <c r="AJ995" s="193"/>
      <c r="AK995" s="193"/>
    </row>
    <row r="996" spans="1:37" x14ac:dyDescent="0.2">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c r="AA996" s="193"/>
      <c r="AB996" s="193"/>
      <c r="AC996" s="193"/>
      <c r="AD996" s="193"/>
      <c r="AE996" s="193"/>
      <c r="AF996" s="193"/>
      <c r="AG996" s="193"/>
      <c r="AH996" s="193"/>
      <c r="AI996" s="193"/>
      <c r="AJ996" s="193"/>
      <c r="AK996" s="193"/>
    </row>
    <row r="997" spans="1:37" x14ac:dyDescent="0.2">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c r="AA997" s="193"/>
      <c r="AB997" s="193"/>
      <c r="AC997" s="193"/>
      <c r="AD997" s="193"/>
      <c r="AE997" s="193"/>
      <c r="AF997" s="193"/>
      <c r="AG997" s="193"/>
      <c r="AH997" s="193"/>
      <c r="AI997" s="193"/>
      <c r="AJ997" s="193"/>
      <c r="AK997" s="193"/>
    </row>
    <row r="998" spans="1:37" x14ac:dyDescent="0.2">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c r="AA998" s="193"/>
      <c r="AB998" s="193"/>
      <c r="AC998" s="193"/>
      <c r="AD998" s="193"/>
      <c r="AE998" s="193"/>
      <c r="AF998" s="193"/>
      <c r="AG998" s="193"/>
      <c r="AH998" s="193"/>
      <c r="AI998" s="193"/>
      <c r="AJ998" s="193"/>
      <c r="AK998" s="193"/>
    </row>
    <row r="999" spans="1:37" x14ac:dyDescent="0.2">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c r="AA999" s="193"/>
      <c r="AB999" s="193"/>
      <c r="AC999" s="193"/>
      <c r="AD999" s="193"/>
      <c r="AE999" s="193"/>
      <c r="AF999" s="193"/>
      <c r="AG999" s="193"/>
      <c r="AH999" s="193"/>
      <c r="AI999" s="193"/>
      <c r="AJ999" s="193"/>
      <c r="AK999" s="193"/>
    </row>
    <row r="1000" spans="1:37" x14ac:dyDescent="0.2">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c r="AA1000" s="193"/>
      <c r="AB1000" s="193"/>
      <c r="AC1000" s="193"/>
      <c r="AD1000" s="193"/>
      <c r="AE1000" s="193"/>
      <c r="AF1000" s="193"/>
      <c r="AG1000" s="193"/>
      <c r="AH1000" s="193"/>
      <c r="AI1000" s="193"/>
      <c r="AJ1000" s="193"/>
      <c r="AK1000" s="193"/>
    </row>
    <row r="1001" spans="1:37" x14ac:dyDescent="0.2">
      <c r="A1001" s="193"/>
      <c r="B1001" s="193"/>
      <c r="C1001" s="193"/>
      <c r="D1001" s="193"/>
      <c r="E1001" s="193"/>
      <c r="F1001" s="193"/>
      <c r="G1001" s="193"/>
      <c r="H1001" s="193"/>
      <c r="I1001" s="193"/>
      <c r="J1001" s="193"/>
      <c r="K1001" s="193"/>
      <c r="L1001" s="193"/>
      <c r="M1001" s="193"/>
      <c r="N1001" s="193"/>
      <c r="O1001" s="193"/>
      <c r="P1001" s="193"/>
      <c r="Q1001" s="193"/>
      <c r="R1001" s="193"/>
      <c r="S1001" s="193"/>
      <c r="T1001" s="193"/>
      <c r="U1001" s="193"/>
      <c r="V1001" s="193"/>
      <c r="W1001" s="193"/>
      <c r="X1001" s="193"/>
      <c r="Y1001" s="193"/>
      <c r="Z1001" s="193"/>
      <c r="AA1001" s="193"/>
      <c r="AB1001" s="193"/>
      <c r="AC1001" s="193"/>
      <c r="AD1001" s="193"/>
      <c r="AE1001" s="193"/>
      <c r="AF1001" s="193"/>
      <c r="AG1001" s="193"/>
      <c r="AH1001" s="193"/>
      <c r="AI1001" s="193"/>
      <c r="AJ1001" s="193"/>
      <c r="AK1001" s="193"/>
    </row>
    <row r="1002" spans="1:37" x14ac:dyDescent="0.2">
      <c r="A1002" s="193"/>
      <c r="B1002" s="193"/>
      <c r="C1002" s="193"/>
      <c r="D1002" s="193"/>
      <c r="E1002" s="193"/>
      <c r="F1002" s="193"/>
      <c r="G1002" s="193"/>
      <c r="H1002" s="193"/>
      <c r="I1002" s="193"/>
      <c r="J1002" s="193"/>
      <c r="K1002" s="193"/>
      <c r="L1002" s="193"/>
      <c r="M1002" s="193"/>
      <c r="N1002" s="193"/>
      <c r="O1002" s="193"/>
      <c r="P1002" s="193"/>
      <c r="Q1002" s="193"/>
      <c r="R1002" s="193"/>
      <c r="S1002" s="193"/>
      <c r="T1002" s="193"/>
      <c r="U1002" s="193"/>
      <c r="V1002" s="193"/>
      <c r="W1002" s="193"/>
      <c r="X1002" s="193"/>
      <c r="Y1002" s="193"/>
      <c r="Z1002" s="193"/>
      <c r="AA1002" s="193"/>
      <c r="AB1002" s="193"/>
      <c r="AC1002" s="193"/>
      <c r="AD1002" s="193"/>
      <c r="AE1002" s="193"/>
      <c r="AF1002" s="193"/>
      <c r="AG1002" s="193"/>
      <c r="AH1002" s="193"/>
      <c r="AI1002" s="193"/>
      <c r="AJ1002" s="193"/>
      <c r="AK1002" s="193"/>
    </row>
    <row r="1003" spans="1:37" x14ac:dyDescent="0.2">
      <c r="A1003" s="193"/>
      <c r="B1003" s="193"/>
      <c r="C1003" s="193"/>
      <c r="D1003" s="193"/>
      <c r="E1003" s="193"/>
      <c r="F1003" s="193"/>
      <c r="G1003" s="193"/>
      <c r="H1003" s="193"/>
      <c r="I1003" s="193"/>
      <c r="J1003" s="193"/>
      <c r="K1003" s="193"/>
      <c r="L1003" s="193"/>
      <c r="M1003" s="193"/>
      <c r="N1003" s="193"/>
      <c r="O1003" s="193"/>
      <c r="P1003" s="193"/>
      <c r="Q1003" s="193"/>
      <c r="R1003" s="193"/>
      <c r="S1003" s="193"/>
      <c r="T1003" s="193"/>
      <c r="U1003" s="193"/>
      <c r="V1003" s="193"/>
      <c r="W1003" s="193"/>
      <c r="X1003" s="193"/>
      <c r="Y1003" s="193"/>
      <c r="Z1003" s="193"/>
      <c r="AA1003" s="193"/>
      <c r="AB1003" s="193"/>
      <c r="AC1003" s="193"/>
      <c r="AD1003" s="193"/>
      <c r="AE1003" s="193"/>
      <c r="AF1003" s="193"/>
      <c r="AG1003" s="193"/>
      <c r="AH1003" s="193"/>
      <c r="AI1003" s="193"/>
      <c r="AJ1003" s="193"/>
      <c r="AK1003" s="193"/>
    </row>
    <row r="1004" spans="1:37" x14ac:dyDescent="0.2">
      <c r="A1004" s="193"/>
      <c r="B1004" s="193"/>
      <c r="C1004" s="193"/>
      <c r="D1004" s="193"/>
      <c r="E1004" s="193"/>
      <c r="F1004" s="193"/>
      <c r="G1004" s="193"/>
      <c r="H1004" s="193"/>
      <c r="I1004" s="193"/>
      <c r="J1004" s="193"/>
      <c r="K1004" s="193"/>
      <c r="L1004" s="193"/>
      <c r="M1004" s="193"/>
      <c r="N1004" s="193"/>
      <c r="O1004" s="193"/>
      <c r="P1004" s="193"/>
      <c r="Q1004" s="193"/>
      <c r="R1004" s="193"/>
      <c r="S1004" s="193"/>
      <c r="T1004" s="193"/>
      <c r="U1004" s="193"/>
      <c r="V1004" s="193"/>
      <c r="W1004" s="193"/>
      <c r="X1004" s="193"/>
      <c r="Y1004" s="193"/>
      <c r="Z1004" s="193"/>
      <c r="AA1004" s="193"/>
      <c r="AB1004" s="193"/>
      <c r="AC1004" s="193"/>
      <c r="AD1004" s="193"/>
      <c r="AE1004" s="193"/>
      <c r="AF1004" s="193"/>
      <c r="AG1004" s="193"/>
      <c r="AH1004" s="193"/>
      <c r="AI1004" s="193"/>
      <c r="AJ1004" s="193"/>
      <c r="AK1004" s="193"/>
    </row>
    <row r="1005" spans="1:37" x14ac:dyDescent="0.2">
      <c r="A1005" s="193"/>
      <c r="B1005" s="193"/>
      <c r="C1005" s="193"/>
      <c r="D1005" s="193"/>
      <c r="E1005" s="193"/>
      <c r="F1005" s="193"/>
      <c r="G1005" s="193"/>
      <c r="H1005" s="193"/>
      <c r="I1005" s="193"/>
      <c r="J1005" s="193"/>
      <c r="K1005" s="193"/>
      <c r="L1005" s="193"/>
      <c r="M1005" s="193"/>
      <c r="N1005" s="193"/>
      <c r="O1005" s="193"/>
      <c r="P1005" s="193"/>
      <c r="Q1005" s="193"/>
      <c r="R1005" s="193"/>
      <c r="S1005" s="193"/>
      <c r="T1005" s="193"/>
      <c r="U1005" s="193"/>
      <c r="V1005" s="193"/>
      <c r="W1005" s="193"/>
      <c r="X1005" s="193"/>
      <c r="Y1005" s="193"/>
      <c r="Z1005" s="193"/>
      <c r="AA1005" s="193"/>
      <c r="AB1005" s="193"/>
      <c r="AC1005" s="193"/>
      <c r="AD1005" s="193"/>
      <c r="AE1005" s="193"/>
      <c r="AF1005" s="193"/>
      <c r="AG1005" s="193"/>
      <c r="AH1005" s="193"/>
      <c r="AI1005" s="193"/>
      <c r="AJ1005" s="193"/>
      <c r="AK1005" s="193"/>
    </row>
    <row r="1006" spans="1:37" x14ac:dyDescent="0.2">
      <c r="A1006" s="193"/>
      <c r="B1006" s="193"/>
      <c r="C1006" s="193"/>
      <c r="D1006" s="193"/>
      <c r="E1006" s="193"/>
      <c r="F1006" s="193"/>
      <c r="G1006" s="193"/>
      <c r="H1006" s="193"/>
      <c r="I1006" s="193"/>
      <c r="J1006" s="193"/>
      <c r="K1006" s="193"/>
      <c r="L1006" s="193"/>
      <c r="M1006" s="193"/>
      <c r="N1006" s="193"/>
      <c r="O1006" s="193"/>
      <c r="P1006" s="193"/>
      <c r="Q1006" s="193"/>
      <c r="R1006" s="193"/>
      <c r="S1006" s="193"/>
      <c r="T1006" s="193"/>
      <c r="U1006" s="193"/>
      <c r="V1006" s="193"/>
      <c r="W1006" s="193"/>
      <c r="X1006" s="193"/>
      <c r="Y1006" s="193"/>
      <c r="Z1006" s="193"/>
      <c r="AA1006" s="193"/>
      <c r="AB1006" s="193"/>
      <c r="AC1006" s="193"/>
      <c r="AD1006" s="193"/>
      <c r="AE1006" s="193"/>
      <c r="AF1006" s="193"/>
      <c r="AG1006" s="193"/>
      <c r="AH1006" s="193"/>
      <c r="AI1006" s="193"/>
      <c r="AJ1006" s="193"/>
      <c r="AK1006" s="193"/>
    </row>
    <row r="1007" spans="1:37" x14ac:dyDescent="0.2">
      <c r="A1007" s="193"/>
      <c r="B1007" s="193"/>
      <c r="C1007" s="193"/>
      <c r="D1007" s="193"/>
      <c r="E1007" s="193"/>
      <c r="F1007" s="193"/>
      <c r="G1007" s="193"/>
      <c r="H1007" s="193"/>
      <c r="I1007" s="193"/>
      <c r="J1007" s="193"/>
      <c r="K1007" s="193"/>
      <c r="L1007" s="193"/>
      <c r="M1007" s="193"/>
      <c r="N1007" s="193"/>
      <c r="O1007" s="193"/>
      <c r="P1007" s="193"/>
      <c r="Q1007" s="193"/>
      <c r="R1007" s="193"/>
      <c r="S1007" s="193"/>
      <c r="T1007" s="193"/>
      <c r="U1007" s="193"/>
      <c r="V1007" s="193"/>
      <c r="W1007" s="193"/>
      <c r="X1007" s="193"/>
      <c r="Y1007" s="193"/>
      <c r="Z1007" s="193"/>
      <c r="AA1007" s="193"/>
      <c r="AB1007" s="193"/>
      <c r="AC1007" s="193"/>
      <c r="AD1007" s="193"/>
      <c r="AE1007" s="193"/>
      <c r="AF1007" s="193"/>
      <c r="AG1007" s="193"/>
      <c r="AH1007" s="193"/>
      <c r="AI1007" s="193"/>
      <c r="AJ1007" s="193"/>
      <c r="AK1007" s="193"/>
    </row>
    <row r="1008" spans="1:37" x14ac:dyDescent="0.2">
      <c r="A1008" s="193"/>
      <c r="B1008" s="193"/>
      <c r="C1008" s="193"/>
      <c r="D1008" s="193"/>
      <c r="E1008" s="193"/>
      <c r="F1008" s="193"/>
      <c r="G1008" s="193"/>
      <c r="H1008" s="193"/>
      <c r="I1008" s="193"/>
      <c r="J1008" s="193"/>
      <c r="K1008" s="193"/>
      <c r="L1008" s="193"/>
      <c r="M1008" s="193"/>
      <c r="N1008" s="193"/>
      <c r="O1008" s="193"/>
      <c r="P1008" s="193"/>
      <c r="Q1008" s="193"/>
      <c r="R1008" s="193"/>
      <c r="S1008" s="193"/>
      <c r="T1008" s="193"/>
      <c r="U1008" s="193"/>
      <c r="V1008" s="193"/>
      <c r="W1008" s="193"/>
      <c r="X1008" s="193"/>
      <c r="Y1008" s="193"/>
      <c r="Z1008" s="193"/>
      <c r="AA1008" s="193"/>
      <c r="AB1008" s="193"/>
      <c r="AC1008" s="193"/>
      <c r="AD1008" s="193"/>
      <c r="AE1008" s="193"/>
      <c r="AF1008" s="193"/>
      <c r="AG1008" s="193"/>
      <c r="AH1008" s="193"/>
      <c r="AI1008" s="193"/>
      <c r="AJ1008" s="193"/>
      <c r="AK1008" s="193"/>
    </row>
    <row r="1009" spans="1:37" x14ac:dyDescent="0.2">
      <c r="A1009" s="193"/>
      <c r="B1009" s="193"/>
      <c r="C1009" s="193"/>
      <c r="D1009" s="193"/>
      <c r="E1009" s="193"/>
      <c r="F1009" s="193"/>
      <c r="G1009" s="193"/>
      <c r="H1009" s="193"/>
      <c r="I1009" s="193"/>
      <c r="J1009" s="193"/>
      <c r="K1009" s="193"/>
      <c r="L1009" s="193"/>
      <c r="M1009" s="193"/>
      <c r="N1009" s="193"/>
      <c r="O1009" s="193"/>
      <c r="P1009" s="193"/>
      <c r="Q1009" s="193"/>
      <c r="R1009" s="193"/>
      <c r="S1009" s="193"/>
      <c r="T1009" s="193"/>
      <c r="U1009" s="193"/>
      <c r="V1009" s="193"/>
      <c r="W1009" s="193"/>
      <c r="X1009" s="193"/>
      <c r="Y1009" s="193"/>
      <c r="Z1009" s="193"/>
      <c r="AA1009" s="193"/>
      <c r="AB1009" s="193"/>
      <c r="AC1009" s="193"/>
      <c r="AD1009" s="193"/>
      <c r="AE1009" s="193"/>
      <c r="AF1009" s="193"/>
      <c r="AG1009" s="193"/>
      <c r="AH1009" s="193"/>
      <c r="AI1009" s="193"/>
      <c r="AJ1009" s="193"/>
      <c r="AK1009" s="193"/>
    </row>
    <row r="1010" spans="1:37" x14ac:dyDescent="0.2">
      <c r="A1010" s="193"/>
      <c r="B1010" s="193"/>
      <c r="C1010" s="193"/>
      <c r="D1010" s="193"/>
      <c r="E1010" s="193"/>
      <c r="F1010" s="193"/>
      <c r="G1010" s="193"/>
      <c r="H1010" s="193"/>
      <c r="I1010" s="193"/>
      <c r="J1010" s="193"/>
      <c r="K1010" s="193"/>
      <c r="L1010" s="193"/>
      <c r="M1010" s="193"/>
      <c r="N1010" s="193"/>
      <c r="O1010" s="193"/>
      <c r="P1010" s="193"/>
      <c r="Q1010" s="193"/>
      <c r="R1010" s="193"/>
      <c r="S1010" s="193"/>
      <c r="T1010" s="193"/>
      <c r="U1010" s="193"/>
      <c r="V1010" s="193"/>
      <c r="W1010" s="193"/>
      <c r="X1010" s="193"/>
      <c r="Y1010" s="193"/>
      <c r="Z1010" s="193"/>
      <c r="AA1010" s="193"/>
      <c r="AB1010" s="193"/>
      <c r="AC1010" s="193"/>
      <c r="AD1010" s="193"/>
      <c r="AE1010" s="193"/>
      <c r="AF1010" s="193"/>
      <c r="AG1010" s="193"/>
      <c r="AH1010" s="193"/>
      <c r="AI1010" s="193"/>
      <c r="AJ1010" s="193"/>
      <c r="AK1010" s="193"/>
    </row>
    <row r="1011" spans="1:37" x14ac:dyDescent="0.2">
      <c r="A1011" s="193"/>
      <c r="B1011" s="193"/>
      <c r="C1011" s="193"/>
      <c r="D1011" s="193"/>
      <c r="E1011" s="193"/>
      <c r="F1011" s="193"/>
      <c r="G1011" s="193"/>
      <c r="H1011" s="193"/>
      <c r="I1011" s="193"/>
      <c r="J1011" s="193"/>
      <c r="K1011" s="193"/>
      <c r="L1011" s="193"/>
      <c r="M1011" s="193"/>
      <c r="N1011" s="193"/>
      <c r="O1011" s="193"/>
      <c r="P1011" s="193"/>
      <c r="Q1011" s="193"/>
      <c r="R1011" s="193"/>
      <c r="S1011" s="193"/>
      <c r="T1011" s="193"/>
      <c r="U1011" s="193"/>
      <c r="V1011" s="193"/>
      <c r="W1011" s="193"/>
      <c r="X1011" s="193"/>
      <c r="Y1011" s="193"/>
      <c r="Z1011" s="193"/>
      <c r="AA1011" s="193"/>
      <c r="AB1011" s="193"/>
      <c r="AC1011" s="193"/>
      <c r="AD1011" s="193"/>
      <c r="AE1011" s="193"/>
      <c r="AF1011" s="193"/>
      <c r="AG1011" s="193"/>
      <c r="AH1011" s="193"/>
      <c r="AI1011" s="193"/>
      <c r="AJ1011" s="193"/>
      <c r="AK1011" s="193"/>
    </row>
    <row r="1012" spans="1:37" x14ac:dyDescent="0.2">
      <c r="A1012" s="193"/>
      <c r="B1012" s="193"/>
      <c r="C1012" s="193"/>
      <c r="D1012" s="193"/>
      <c r="E1012" s="193"/>
      <c r="F1012" s="193"/>
      <c r="G1012" s="193"/>
      <c r="H1012" s="193"/>
      <c r="I1012" s="193"/>
      <c r="J1012" s="193"/>
      <c r="K1012" s="193"/>
      <c r="L1012" s="193"/>
      <c r="M1012" s="193"/>
      <c r="N1012" s="193"/>
      <c r="O1012" s="193"/>
      <c r="P1012" s="193"/>
      <c r="Q1012" s="193"/>
      <c r="R1012" s="193"/>
      <c r="S1012" s="193"/>
      <c r="T1012" s="193"/>
      <c r="U1012" s="193"/>
      <c r="V1012" s="193"/>
      <c r="W1012" s="193"/>
      <c r="X1012" s="193"/>
      <c r="Y1012" s="193"/>
      <c r="Z1012" s="193"/>
      <c r="AA1012" s="193"/>
      <c r="AB1012" s="193"/>
      <c r="AC1012" s="193"/>
      <c r="AD1012" s="193"/>
      <c r="AE1012" s="193"/>
      <c r="AF1012" s="193"/>
      <c r="AG1012" s="193"/>
      <c r="AH1012" s="193"/>
      <c r="AI1012" s="193"/>
      <c r="AJ1012" s="193"/>
      <c r="AK1012" s="193"/>
    </row>
    <row r="1013" spans="1:37" x14ac:dyDescent="0.2">
      <c r="A1013" s="193"/>
      <c r="B1013" s="193"/>
      <c r="C1013" s="193"/>
      <c r="D1013" s="193"/>
      <c r="E1013" s="193"/>
      <c r="F1013" s="193"/>
      <c r="G1013" s="193"/>
      <c r="H1013" s="193"/>
      <c r="I1013" s="193"/>
      <c r="J1013" s="193"/>
      <c r="K1013" s="193"/>
      <c r="L1013" s="193"/>
      <c r="M1013" s="193"/>
      <c r="N1013" s="193"/>
      <c r="O1013" s="193"/>
      <c r="P1013" s="193"/>
      <c r="Q1013" s="193"/>
      <c r="R1013" s="193"/>
      <c r="S1013" s="193"/>
      <c r="T1013" s="193"/>
      <c r="U1013" s="193"/>
      <c r="V1013" s="193"/>
      <c r="W1013" s="193"/>
      <c r="X1013" s="193"/>
      <c r="Y1013" s="193"/>
      <c r="Z1013" s="193"/>
      <c r="AA1013" s="193"/>
      <c r="AB1013" s="193"/>
      <c r="AC1013" s="193"/>
      <c r="AD1013" s="193"/>
      <c r="AE1013" s="193"/>
      <c r="AF1013" s="193"/>
      <c r="AG1013" s="193"/>
      <c r="AH1013" s="193"/>
      <c r="AI1013" s="193"/>
      <c r="AJ1013" s="193"/>
      <c r="AK1013" s="193"/>
    </row>
    <row r="1014" spans="1:37" x14ac:dyDescent="0.2">
      <c r="A1014" s="193"/>
      <c r="B1014" s="193"/>
      <c r="C1014" s="193"/>
      <c r="D1014" s="193"/>
      <c r="E1014" s="193"/>
      <c r="F1014" s="193"/>
      <c r="G1014" s="193"/>
      <c r="H1014" s="193"/>
      <c r="I1014" s="193"/>
      <c r="J1014" s="193"/>
      <c r="K1014" s="193"/>
      <c r="L1014" s="193"/>
      <c r="M1014" s="193"/>
      <c r="N1014" s="193"/>
      <c r="O1014" s="193"/>
      <c r="P1014" s="193"/>
      <c r="Q1014" s="193"/>
      <c r="R1014" s="193"/>
      <c r="S1014" s="193"/>
      <c r="T1014" s="193"/>
      <c r="U1014" s="193"/>
      <c r="V1014" s="193"/>
      <c r="W1014" s="193"/>
      <c r="X1014" s="193"/>
      <c r="Y1014" s="193"/>
      <c r="Z1014" s="193"/>
      <c r="AA1014" s="193"/>
      <c r="AB1014" s="193"/>
      <c r="AC1014" s="193"/>
      <c r="AD1014" s="193"/>
      <c r="AE1014" s="193"/>
      <c r="AF1014" s="193"/>
      <c r="AG1014" s="193"/>
      <c r="AH1014" s="193"/>
      <c r="AI1014" s="193"/>
      <c r="AJ1014" s="193"/>
      <c r="AK1014" s="193"/>
    </row>
    <row r="1015" spans="1:37" x14ac:dyDescent="0.2">
      <c r="A1015" s="193"/>
      <c r="B1015" s="193"/>
      <c r="C1015" s="193"/>
      <c r="D1015" s="193"/>
      <c r="E1015" s="193"/>
      <c r="F1015" s="193"/>
      <c r="G1015" s="193"/>
      <c r="H1015" s="193"/>
      <c r="I1015" s="193"/>
      <c r="J1015" s="193"/>
      <c r="K1015" s="193"/>
      <c r="L1015" s="193"/>
      <c r="M1015" s="193"/>
      <c r="N1015" s="193"/>
      <c r="O1015" s="193"/>
      <c r="P1015" s="193"/>
      <c r="Q1015" s="193"/>
      <c r="R1015" s="193"/>
      <c r="S1015" s="193"/>
      <c r="T1015" s="193"/>
      <c r="U1015" s="193"/>
      <c r="V1015" s="193"/>
      <c r="W1015" s="193"/>
      <c r="X1015" s="193"/>
      <c r="Y1015" s="193"/>
      <c r="Z1015" s="193"/>
      <c r="AA1015" s="193"/>
      <c r="AB1015" s="193"/>
      <c r="AC1015" s="193"/>
      <c r="AD1015" s="193"/>
      <c r="AE1015" s="193"/>
      <c r="AF1015" s="193"/>
      <c r="AG1015" s="193"/>
      <c r="AH1015" s="193"/>
      <c r="AI1015" s="193"/>
      <c r="AJ1015" s="193"/>
      <c r="AK1015" s="193"/>
    </row>
    <row r="1016" spans="1:37" x14ac:dyDescent="0.2">
      <c r="A1016" s="193"/>
      <c r="B1016" s="193"/>
      <c r="C1016" s="193"/>
      <c r="D1016" s="193"/>
      <c r="E1016" s="193"/>
      <c r="F1016" s="193"/>
      <c r="G1016" s="193"/>
      <c r="H1016" s="193"/>
      <c r="I1016" s="193"/>
      <c r="J1016" s="193"/>
      <c r="K1016" s="193"/>
      <c r="L1016" s="193"/>
      <c r="M1016" s="193"/>
      <c r="N1016" s="193"/>
      <c r="O1016" s="193"/>
      <c r="P1016" s="193"/>
      <c r="Q1016" s="193"/>
      <c r="R1016" s="193"/>
      <c r="S1016" s="193"/>
      <c r="T1016" s="193"/>
      <c r="U1016" s="193"/>
      <c r="V1016" s="193"/>
      <c r="W1016" s="193"/>
      <c r="X1016" s="193"/>
      <c r="Y1016" s="193"/>
      <c r="Z1016" s="193"/>
      <c r="AA1016" s="193"/>
      <c r="AB1016" s="193"/>
      <c r="AC1016" s="193"/>
      <c r="AD1016" s="193"/>
      <c r="AE1016" s="193"/>
      <c r="AF1016" s="193"/>
      <c r="AG1016" s="193"/>
      <c r="AH1016" s="193"/>
      <c r="AI1016" s="193"/>
      <c r="AJ1016" s="193"/>
      <c r="AK1016" s="193"/>
    </row>
    <row r="1017" spans="1:37" x14ac:dyDescent="0.2">
      <c r="A1017" s="193"/>
      <c r="B1017" s="193"/>
      <c r="C1017" s="193"/>
      <c r="D1017" s="193"/>
      <c r="E1017" s="193"/>
      <c r="F1017" s="193"/>
      <c r="G1017" s="193"/>
      <c r="H1017" s="193"/>
      <c r="I1017" s="193"/>
      <c r="J1017" s="193"/>
      <c r="K1017" s="193"/>
      <c r="L1017" s="193"/>
      <c r="M1017" s="193"/>
      <c r="N1017" s="193"/>
      <c r="O1017" s="193"/>
      <c r="P1017" s="193"/>
      <c r="Q1017" s="193"/>
      <c r="R1017" s="193"/>
      <c r="S1017" s="193"/>
      <c r="T1017" s="193"/>
      <c r="U1017" s="193"/>
      <c r="V1017" s="193"/>
      <c r="W1017" s="193"/>
      <c r="X1017" s="193"/>
      <c r="Y1017" s="193"/>
      <c r="Z1017" s="193"/>
      <c r="AA1017" s="193"/>
      <c r="AB1017" s="193"/>
      <c r="AC1017" s="193"/>
      <c r="AD1017" s="193"/>
      <c r="AE1017" s="193"/>
      <c r="AF1017" s="193"/>
      <c r="AG1017" s="193"/>
      <c r="AH1017" s="193"/>
      <c r="AI1017" s="193"/>
      <c r="AJ1017" s="193"/>
      <c r="AK1017" s="193"/>
    </row>
    <row r="1018" spans="1:37" x14ac:dyDescent="0.2">
      <c r="A1018" s="193"/>
      <c r="B1018" s="193"/>
      <c r="C1018" s="193"/>
      <c r="D1018" s="193"/>
      <c r="E1018" s="193"/>
      <c r="F1018" s="193"/>
      <c r="G1018" s="193"/>
      <c r="H1018" s="193"/>
      <c r="I1018" s="193"/>
      <c r="J1018" s="193"/>
      <c r="K1018" s="193"/>
      <c r="L1018" s="193"/>
      <c r="M1018" s="193"/>
      <c r="N1018" s="193"/>
      <c r="O1018" s="193"/>
      <c r="P1018" s="193"/>
      <c r="Q1018" s="193"/>
      <c r="R1018" s="193"/>
      <c r="S1018" s="193"/>
      <c r="T1018" s="193"/>
      <c r="U1018" s="193"/>
      <c r="V1018" s="193"/>
      <c r="W1018" s="193"/>
      <c r="X1018" s="193"/>
      <c r="Y1018" s="193"/>
      <c r="Z1018" s="193"/>
      <c r="AA1018" s="193"/>
      <c r="AB1018" s="193"/>
      <c r="AC1018" s="193"/>
      <c r="AD1018" s="193"/>
      <c r="AE1018" s="193"/>
      <c r="AF1018" s="193"/>
      <c r="AG1018" s="193"/>
      <c r="AH1018" s="193"/>
      <c r="AI1018" s="193"/>
      <c r="AJ1018" s="193"/>
      <c r="AK1018" s="193"/>
    </row>
    <row r="1019" spans="1:37" x14ac:dyDescent="0.2">
      <c r="A1019" s="193"/>
      <c r="B1019" s="193"/>
      <c r="C1019" s="193"/>
      <c r="D1019" s="193"/>
      <c r="E1019" s="193"/>
      <c r="F1019" s="193"/>
      <c r="G1019" s="193"/>
      <c r="H1019" s="193"/>
      <c r="I1019" s="193"/>
      <c r="J1019" s="193"/>
      <c r="K1019" s="193"/>
      <c r="L1019" s="193"/>
      <c r="M1019" s="193"/>
      <c r="N1019" s="193"/>
      <c r="O1019" s="193"/>
      <c r="P1019" s="193"/>
      <c r="Q1019" s="193"/>
      <c r="R1019" s="193"/>
      <c r="S1019" s="193"/>
      <c r="T1019" s="193"/>
      <c r="U1019" s="193"/>
      <c r="V1019" s="193"/>
      <c r="W1019" s="193"/>
      <c r="X1019" s="193"/>
      <c r="Y1019" s="193"/>
      <c r="Z1019" s="193"/>
      <c r="AA1019" s="193"/>
      <c r="AB1019" s="193"/>
      <c r="AC1019" s="193"/>
      <c r="AD1019" s="193"/>
      <c r="AE1019" s="193"/>
      <c r="AF1019" s="193"/>
      <c r="AG1019" s="193"/>
      <c r="AH1019" s="193"/>
      <c r="AI1019" s="193"/>
      <c r="AJ1019" s="193"/>
      <c r="AK1019" s="193"/>
    </row>
    <row r="1020" spans="1:37" x14ac:dyDescent="0.2">
      <c r="A1020" s="193"/>
      <c r="B1020" s="193"/>
      <c r="C1020" s="193"/>
      <c r="D1020" s="193"/>
      <c r="E1020" s="193"/>
      <c r="F1020" s="193"/>
      <c r="G1020" s="193"/>
      <c r="H1020" s="193"/>
      <c r="I1020" s="193"/>
      <c r="J1020" s="193"/>
      <c r="K1020" s="193"/>
      <c r="L1020" s="193"/>
      <c r="M1020" s="193"/>
      <c r="N1020" s="193"/>
      <c r="O1020" s="193"/>
      <c r="P1020" s="193"/>
      <c r="Q1020" s="193"/>
      <c r="R1020" s="193"/>
      <c r="S1020" s="193"/>
      <c r="T1020" s="193"/>
      <c r="U1020" s="193"/>
      <c r="V1020" s="193"/>
      <c r="W1020" s="193"/>
      <c r="X1020" s="193"/>
      <c r="Y1020" s="193"/>
      <c r="Z1020" s="193"/>
      <c r="AA1020" s="193"/>
      <c r="AB1020" s="193"/>
      <c r="AC1020" s="193"/>
      <c r="AD1020" s="193"/>
      <c r="AE1020" s="193"/>
      <c r="AF1020" s="193"/>
      <c r="AG1020" s="193"/>
      <c r="AH1020" s="193"/>
      <c r="AI1020" s="193"/>
      <c r="AJ1020" s="193"/>
      <c r="AK1020" s="193"/>
    </row>
    <row r="1021" spans="1:37" x14ac:dyDescent="0.2">
      <c r="A1021" s="193"/>
      <c r="B1021" s="193"/>
      <c r="C1021" s="193"/>
      <c r="D1021" s="193"/>
      <c r="E1021" s="193"/>
      <c r="F1021" s="193"/>
      <c r="G1021" s="193"/>
      <c r="H1021" s="193"/>
      <c r="I1021" s="193"/>
      <c r="J1021" s="193"/>
      <c r="K1021" s="193"/>
      <c r="L1021" s="193"/>
      <c r="M1021" s="193"/>
      <c r="N1021" s="193"/>
      <c r="O1021" s="193"/>
      <c r="P1021" s="193"/>
      <c r="Q1021" s="193"/>
      <c r="R1021" s="193"/>
      <c r="S1021" s="193"/>
      <c r="T1021" s="193"/>
      <c r="U1021" s="193"/>
      <c r="V1021" s="193"/>
      <c r="W1021" s="193"/>
      <c r="X1021" s="193"/>
      <c r="Y1021" s="193"/>
      <c r="Z1021" s="193"/>
      <c r="AA1021" s="193"/>
      <c r="AB1021" s="193"/>
      <c r="AC1021" s="193"/>
      <c r="AD1021" s="193"/>
      <c r="AE1021" s="193"/>
      <c r="AF1021" s="193"/>
      <c r="AG1021" s="193"/>
      <c r="AH1021" s="193"/>
      <c r="AI1021" s="193"/>
      <c r="AJ1021" s="193"/>
      <c r="AK1021" s="193"/>
    </row>
    <row r="1022" spans="1:37" x14ac:dyDescent="0.2">
      <c r="A1022" s="193"/>
      <c r="B1022" s="193"/>
      <c r="C1022" s="193"/>
      <c r="D1022" s="193"/>
      <c r="E1022" s="193"/>
      <c r="F1022" s="193"/>
      <c r="G1022" s="193"/>
      <c r="H1022" s="193"/>
      <c r="I1022" s="193"/>
      <c r="J1022" s="193"/>
      <c r="K1022" s="193"/>
      <c r="L1022" s="193"/>
      <c r="M1022" s="193"/>
      <c r="N1022" s="193"/>
      <c r="O1022" s="193"/>
      <c r="P1022" s="193"/>
      <c r="Q1022" s="193"/>
      <c r="R1022" s="193"/>
      <c r="S1022" s="193"/>
      <c r="T1022" s="193"/>
      <c r="U1022" s="193"/>
      <c r="V1022" s="193"/>
      <c r="W1022" s="193"/>
      <c r="X1022" s="193"/>
      <c r="Y1022" s="193"/>
      <c r="Z1022" s="193"/>
      <c r="AA1022" s="193"/>
      <c r="AB1022" s="193"/>
      <c r="AC1022" s="193"/>
      <c r="AD1022" s="193"/>
      <c r="AE1022" s="193"/>
      <c r="AF1022" s="193"/>
      <c r="AG1022" s="193"/>
      <c r="AH1022" s="193"/>
      <c r="AI1022" s="193"/>
      <c r="AJ1022" s="193"/>
      <c r="AK1022" s="193"/>
    </row>
    <row r="1023" spans="1:37" x14ac:dyDescent="0.2">
      <c r="A1023" s="193"/>
      <c r="B1023" s="193"/>
      <c r="C1023" s="193"/>
      <c r="D1023" s="193"/>
      <c r="E1023" s="193"/>
      <c r="F1023" s="193"/>
      <c r="G1023" s="193"/>
      <c r="H1023" s="193"/>
      <c r="I1023" s="193"/>
      <c r="J1023" s="193"/>
      <c r="K1023" s="193"/>
      <c r="L1023" s="193"/>
      <c r="M1023" s="193"/>
      <c r="N1023" s="193"/>
      <c r="O1023" s="193"/>
      <c r="P1023" s="193"/>
      <c r="Q1023" s="193"/>
      <c r="R1023" s="193"/>
      <c r="S1023" s="193"/>
      <c r="T1023" s="193"/>
      <c r="U1023" s="193"/>
      <c r="V1023" s="193"/>
      <c r="W1023" s="193"/>
      <c r="X1023" s="193"/>
      <c r="Y1023" s="193"/>
      <c r="Z1023" s="193"/>
      <c r="AA1023" s="193"/>
      <c r="AB1023" s="193"/>
      <c r="AC1023" s="193"/>
      <c r="AD1023" s="193"/>
      <c r="AE1023" s="193"/>
      <c r="AF1023" s="193"/>
      <c r="AG1023" s="193"/>
      <c r="AH1023" s="193"/>
      <c r="AI1023" s="193"/>
      <c r="AJ1023" s="193"/>
      <c r="AK1023" s="193"/>
    </row>
    <row r="1024" spans="1:37" x14ac:dyDescent="0.2">
      <c r="A1024" s="193"/>
      <c r="B1024" s="193"/>
      <c r="C1024" s="193"/>
      <c r="D1024" s="193"/>
      <c r="E1024" s="193"/>
      <c r="F1024" s="193"/>
      <c r="G1024" s="193"/>
      <c r="H1024" s="193"/>
      <c r="I1024" s="193"/>
      <c r="J1024" s="193"/>
      <c r="K1024" s="193"/>
      <c r="L1024" s="193"/>
      <c r="M1024" s="193"/>
      <c r="N1024" s="193"/>
      <c r="O1024" s="193"/>
      <c r="P1024" s="193"/>
      <c r="Q1024" s="193"/>
      <c r="R1024" s="193"/>
      <c r="S1024" s="193"/>
      <c r="T1024" s="193"/>
      <c r="U1024" s="193"/>
      <c r="V1024" s="193"/>
      <c r="W1024" s="193"/>
      <c r="X1024" s="193"/>
      <c r="Y1024" s="193"/>
      <c r="Z1024" s="193"/>
      <c r="AA1024" s="193"/>
      <c r="AB1024" s="193"/>
      <c r="AC1024" s="193"/>
      <c r="AD1024" s="193"/>
      <c r="AE1024" s="193"/>
      <c r="AF1024" s="193"/>
      <c r="AG1024" s="193"/>
      <c r="AH1024" s="193"/>
      <c r="AI1024" s="193"/>
      <c r="AJ1024" s="193"/>
      <c r="AK1024" s="193"/>
    </row>
    <row r="1025" spans="1:37" x14ac:dyDescent="0.2">
      <c r="A1025" s="193"/>
      <c r="B1025" s="193"/>
      <c r="C1025" s="193"/>
      <c r="D1025" s="193"/>
      <c r="E1025" s="193"/>
      <c r="F1025" s="193"/>
      <c r="G1025" s="193"/>
      <c r="H1025" s="193"/>
      <c r="I1025" s="193"/>
      <c r="J1025" s="193"/>
      <c r="K1025" s="193"/>
      <c r="L1025" s="193"/>
      <c r="M1025" s="193"/>
      <c r="N1025" s="193"/>
      <c r="O1025" s="193"/>
      <c r="P1025" s="193"/>
      <c r="Q1025" s="193"/>
      <c r="R1025" s="193"/>
      <c r="S1025" s="193"/>
      <c r="T1025" s="193"/>
      <c r="U1025" s="193"/>
      <c r="V1025" s="193"/>
      <c r="W1025" s="193"/>
      <c r="X1025" s="193"/>
      <c r="Y1025" s="193"/>
      <c r="Z1025" s="193"/>
      <c r="AA1025" s="193"/>
      <c r="AB1025" s="193"/>
      <c r="AC1025" s="193"/>
      <c r="AD1025" s="193"/>
      <c r="AE1025" s="193"/>
      <c r="AF1025" s="193"/>
      <c r="AG1025" s="193"/>
      <c r="AH1025" s="193"/>
      <c r="AI1025" s="193"/>
      <c r="AJ1025" s="193"/>
      <c r="AK1025" s="193"/>
    </row>
    <row r="1026" spans="1:37" x14ac:dyDescent="0.2">
      <c r="A1026" s="193"/>
      <c r="B1026" s="193"/>
      <c r="C1026" s="193"/>
      <c r="D1026" s="193"/>
      <c r="E1026" s="193"/>
      <c r="F1026" s="193"/>
      <c r="G1026" s="193"/>
      <c r="H1026" s="193"/>
      <c r="I1026" s="193"/>
      <c r="J1026" s="193"/>
      <c r="K1026" s="193"/>
      <c r="L1026" s="193"/>
      <c r="M1026" s="193"/>
      <c r="N1026" s="193"/>
      <c r="O1026" s="193"/>
      <c r="P1026" s="193"/>
      <c r="Q1026" s="193"/>
      <c r="R1026" s="193"/>
      <c r="S1026" s="193"/>
      <c r="T1026" s="193"/>
      <c r="U1026" s="193"/>
      <c r="V1026" s="193"/>
      <c r="W1026" s="193"/>
      <c r="X1026" s="193"/>
      <c r="Y1026" s="193"/>
      <c r="Z1026" s="193"/>
      <c r="AA1026" s="193"/>
      <c r="AB1026" s="193"/>
      <c r="AC1026" s="193"/>
      <c r="AD1026" s="193"/>
      <c r="AE1026" s="193"/>
      <c r="AF1026" s="193"/>
      <c r="AG1026" s="193"/>
      <c r="AH1026" s="193"/>
      <c r="AI1026" s="193"/>
      <c r="AJ1026" s="193"/>
      <c r="AK1026" s="193"/>
    </row>
    <row r="1027" spans="1:37" x14ac:dyDescent="0.2">
      <c r="A1027" s="193"/>
      <c r="B1027" s="193"/>
      <c r="C1027" s="193"/>
      <c r="D1027" s="193"/>
      <c r="E1027" s="193"/>
      <c r="F1027" s="193"/>
      <c r="G1027" s="193"/>
      <c r="H1027" s="193"/>
      <c r="I1027" s="193"/>
      <c r="J1027" s="193"/>
      <c r="K1027" s="193"/>
      <c r="L1027" s="193"/>
      <c r="M1027" s="193"/>
      <c r="N1027" s="193"/>
      <c r="O1027" s="193"/>
      <c r="P1027" s="193"/>
      <c r="Q1027" s="193"/>
      <c r="R1027" s="193"/>
      <c r="S1027" s="193"/>
      <c r="T1027" s="193"/>
      <c r="U1027" s="193"/>
      <c r="V1027" s="193"/>
      <c r="W1027" s="193"/>
      <c r="X1027" s="193"/>
      <c r="Y1027" s="193"/>
      <c r="Z1027" s="193"/>
      <c r="AA1027" s="193"/>
      <c r="AB1027" s="193"/>
      <c r="AC1027" s="193"/>
      <c r="AD1027" s="193"/>
      <c r="AE1027" s="193"/>
      <c r="AF1027" s="193"/>
      <c r="AG1027" s="193"/>
      <c r="AH1027" s="193"/>
      <c r="AI1027" s="193"/>
      <c r="AJ1027" s="193"/>
      <c r="AK1027" s="193"/>
    </row>
    <row r="1028" spans="1:37" x14ac:dyDescent="0.2">
      <c r="A1028" s="193"/>
      <c r="B1028" s="193"/>
      <c r="C1028" s="193"/>
      <c r="D1028" s="193"/>
      <c r="E1028" s="193"/>
      <c r="F1028" s="193"/>
      <c r="G1028" s="193"/>
      <c r="H1028" s="193"/>
      <c r="I1028" s="193"/>
      <c r="J1028" s="193"/>
      <c r="K1028" s="193"/>
      <c r="L1028" s="193"/>
      <c r="M1028" s="193"/>
      <c r="N1028" s="193"/>
      <c r="O1028" s="193"/>
      <c r="P1028" s="193"/>
      <c r="Q1028" s="193"/>
      <c r="R1028" s="193"/>
      <c r="S1028" s="193"/>
      <c r="T1028" s="193"/>
      <c r="U1028" s="193"/>
      <c r="V1028" s="193"/>
      <c r="W1028" s="193"/>
      <c r="X1028" s="193"/>
      <c r="Y1028" s="193"/>
      <c r="Z1028" s="193"/>
      <c r="AA1028" s="193"/>
      <c r="AB1028" s="193"/>
      <c r="AC1028" s="193"/>
      <c r="AD1028" s="193"/>
      <c r="AE1028" s="193"/>
      <c r="AF1028" s="193"/>
      <c r="AG1028" s="193"/>
      <c r="AH1028" s="193"/>
      <c r="AI1028" s="193"/>
      <c r="AJ1028" s="193"/>
      <c r="AK1028" s="193"/>
    </row>
    <row r="1029" spans="1:37" x14ac:dyDescent="0.2">
      <c r="A1029" s="193"/>
      <c r="B1029" s="193"/>
      <c r="C1029" s="193"/>
      <c r="D1029" s="193"/>
      <c r="E1029" s="193"/>
      <c r="F1029" s="193"/>
      <c r="G1029" s="193"/>
      <c r="H1029" s="193"/>
      <c r="I1029" s="193"/>
      <c r="J1029" s="193"/>
      <c r="K1029" s="193"/>
      <c r="L1029" s="193"/>
      <c r="M1029" s="193"/>
      <c r="N1029" s="193"/>
      <c r="O1029" s="193"/>
      <c r="P1029" s="193"/>
      <c r="Q1029" s="193"/>
      <c r="R1029" s="193"/>
      <c r="S1029" s="193"/>
      <c r="T1029" s="193"/>
      <c r="U1029" s="193"/>
      <c r="V1029" s="193"/>
      <c r="W1029" s="193"/>
      <c r="X1029" s="193"/>
      <c r="Y1029" s="193"/>
      <c r="Z1029" s="193"/>
      <c r="AA1029" s="193"/>
      <c r="AB1029" s="193"/>
      <c r="AC1029" s="193"/>
      <c r="AD1029" s="193"/>
      <c r="AE1029" s="193"/>
      <c r="AF1029" s="193"/>
      <c r="AG1029" s="193"/>
      <c r="AH1029" s="193"/>
      <c r="AI1029" s="193"/>
      <c r="AJ1029" s="193"/>
      <c r="AK1029" s="193"/>
    </row>
    <row r="1030" spans="1:37" x14ac:dyDescent="0.2">
      <c r="A1030" s="193"/>
      <c r="B1030" s="193"/>
      <c r="C1030" s="193"/>
      <c r="D1030" s="193"/>
      <c r="E1030" s="193"/>
      <c r="F1030" s="193"/>
      <c r="G1030" s="193"/>
      <c r="H1030" s="193"/>
      <c r="I1030" s="193"/>
      <c r="J1030" s="193"/>
      <c r="K1030" s="193"/>
      <c r="L1030" s="193"/>
      <c r="M1030" s="193"/>
      <c r="N1030" s="193"/>
      <c r="O1030" s="193"/>
      <c r="P1030" s="193"/>
      <c r="Q1030" s="193"/>
      <c r="R1030" s="193"/>
      <c r="S1030" s="193"/>
      <c r="T1030" s="193"/>
      <c r="U1030" s="193"/>
      <c r="V1030" s="193"/>
      <c r="W1030" s="193"/>
      <c r="X1030" s="193"/>
      <c r="Y1030" s="193"/>
      <c r="Z1030" s="193"/>
      <c r="AA1030" s="193"/>
      <c r="AB1030" s="193"/>
      <c r="AC1030" s="193"/>
      <c r="AD1030" s="193"/>
      <c r="AE1030" s="193"/>
      <c r="AF1030" s="193"/>
      <c r="AG1030" s="193"/>
      <c r="AH1030" s="193"/>
      <c r="AI1030" s="193"/>
      <c r="AJ1030" s="193"/>
      <c r="AK1030" s="193"/>
    </row>
    <row r="1031" spans="1:37" x14ac:dyDescent="0.2">
      <c r="A1031" s="193"/>
      <c r="B1031" s="193"/>
      <c r="C1031" s="193"/>
      <c r="D1031" s="193"/>
      <c r="E1031" s="193"/>
      <c r="F1031" s="193"/>
      <c r="G1031" s="193"/>
      <c r="H1031" s="193"/>
      <c r="I1031" s="193"/>
      <c r="J1031" s="193"/>
      <c r="K1031" s="193"/>
      <c r="L1031" s="193"/>
      <c r="M1031" s="193"/>
      <c r="N1031" s="193"/>
      <c r="O1031" s="193"/>
      <c r="P1031" s="193"/>
      <c r="Q1031" s="193"/>
      <c r="R1031" s="193"/>
      <c r="S1031" s="193"/>
      <c r="T1031" s="193"/>
      <c r="U1031" s="193"/>
      <c r="V1031" s="193"/>
      <c r="W1031" s="193"/>
      <c r="X1031" s="193"/>
      <c r="Y1031" s="193"/>
      <c r="Z1031" s="193"/>
      <c r="AA1031" s="193"/>
      <c r="AB1031" s="193"/>
      <c r="AC1031" s="193"/>
      <c r="AD1031" s="193"/>
      <c r="AE1031" s="193"/>
      <c r="AF1031" s="193"/>
      <c r="AG1031" s="193"/>
      <c r="AH1031" s="193"/>
      <c r="AI1031" s="193"/>
      <c r="AJ1031" s="193"/>
      <c r="AK1031" s="193"/>
    </row>
    <row r="1032" spans="1:37" x14ac:dyDescent="0.2">
      <c r="A1032" s="193"/>
      <c r="B1032" s="193"/>
      <c r="C1032" s="193"/>
      <c r="D1032" s="193"/>
      <c r="E1032" s="193"/>
      <c r="F1032" s="193"/>
      <c r="G1032" s="193"/>
      <c r="H1032" s="193"/>
      <c r="I1032" s="193"/>
      <c r="J1032" s="193"/>
      <c r="K1032" s="193"/>
      <c r="L1032" s="193"/>
      <c r="M1032" s="193"/>
      <c r="N1032" s="193"/>
      <c r="O1032" s="193"/>
      <c r="P1032" s="193"/>
      <c r="Q1032" s="193"/>
      <c r="R1032" s="193"/>
      <c r="S1032" s="193"/>
      <c r="T1032" s="193"/>
      <c r="U1032" s="193"/>
      <c r="V1032" s="193"/>
      <c r="W1032" s="193"/>
      <c r="X1032" s="193"/>
      <c r="Y1032" s="193"/>
      <c r="Z1032" s="193"/>
      <c r="AA1032" s="193"/>
      <c r="AB1032" s="193"/>
      <c r="AC1032" s="193"/>
      <c r="AD1032" s="193"/>
      <c r="AE1032" s="193"/>
      <c r="AF1032" s="193"/>
      <c r="AG1032" s="193"/>
      <c r="AH1032" s="193"/>
      <c r="AI1032" s="193"/>
      <c r="AJ1032" s="193"/>
      <c r="AK1032" s="193"/>
    </row>
    <row r="1033" spans="1:37" x14ac:dyDescent="0.2">
      <c r="A1033" s="193"/>
      <c r="B1033" s="193"/>
      <c r="C1033" s="193"/>
      <c r="D1033" s="193"/>
      <c r="E1033" s="193"/>
      <c r="F1033" s="193"/>
      <c r="G1033" s="193"/>
      <c r="H1033" s="193"/>
      <c r="I1033" s="193"/>
      <c r="J1033" s="193"/>
      <c r="K1033" s="193"/>
      <c r="L1033" s="193"/>
      <c r="M1033" s="193"/>
      <c r="N1033" s="193"/>
      <c r="O1033" s="193"/>
      <c r="P1033" s="193"/>
      <c r="Q1033" s="193"/>
      <c r="R1033" s="193"/>
      <c r="S1033" s="193"/>
      <c r="T1033" s="193"/>
      <c r="U1033" s="193"/>
      <c r="V1033" s="193"/>
      <c r="W1033" s="193"/>
      <c r="X1033" s="193"/>
      <c r="Y1033" s="193"/>
      <c r="Z1033" s="193"/>
      <c r="AA1033" s="193"/>
      <c r="AB1033" s="193"/>
      <c r="AC1033" s="193"/>
      <c r="AD1033" s="193"/>
      <c r="AE1033" s="193"/>
      <c r="AF1033" s="193"/>
      <c r="AG1033" s="193"/>
      <c r="AH1033" s="193"/>
      <c r="AI1033" s="193"/>
      <c r="AJ1033" s="193"/>
      <c r="AK1033" s="193"/>
    </row>
    <row r="1034" spans="1:37" x14ac:dyDescent="0.2">
      <c r="A1034" s="193"/>
      <c r="B1034" s="193"/>
      <c r="C1034" s="193"/>
      <c r="D1034" s="193"/>
      <c r="E1034" s="193"/>
      <c r="F1034" s="193"/>
      <c r="G1034" s="193"/>
      <c r="H1034" s="193"/>
      <c r="I1034" s="193"/>
      <c r="J1034" s="193"/>
      <c r="K1034" s="193"/>
      <c r="L1034" s="193"/>
      <c r="M1034" s="193"/>
      <c r="N1034" s="193"/>
      <c r="O1034" s="193"/>
      <c r="P1034" s="193"/>
      <c r="Q1034" s="193"/>
      <c r="R1034" s="193"/>
      <c r="S1034" s="193"/>
      <c r="T1034" s="193"/>
      <c r="U1034" s="193"/>
      <c r="V1034" s="193"/>
      <c r="W1034" s="193"/>
      <c r="X1034" s="193"/>
      <c r="Y1034" s="193"/>
      <c r="Z1034" s="193"/>
      <c r="AA1034" s="193"/>
      <c r="AB1034" s="193"/>
      <c r="AC1034" s="193"/>
      <c r="AD1034" s="193"/>
      <c r="AE1034" s="193"/>
      <c r="AF1034" s="193"/>
      <c r="AG1034" s="193"/>
      <c r="AH1034" s="193"/>
      <c r="AI1034" s="193"/>
      <c r="AJ1034" s="193"/>
      <c r="AK1034" s="193"/>
    </row>
    <row r="1035" spans="1:37" x14ac:dyDescent="0.2">
      <c r="A1035" s="193"/>
      <c r="B1035" s="193"/>
      <c r="C1035" s="193"/>
      <c r="D1035" s="193"/>
      <c r="E1035" s="193"/>
      <c r="F1035" s="193"/>
      <c r="G1035" s="193"/>
      <c r="H1035" s="193"/>
      <c r="I1035" s="193"/>
      <c r="J1035" s="193"/>
      <c r="K1035" s="193"/>
      <c r="L1035" s="193"/>
      <c r="M1035" s="193"/>
      <c r="N1035" s="193"/>
      <c r="O1035" s="193"/>
      <c r="P1035" s="193"/>
      <c r="Q1035" s="193"/>
      <c r="R1035" s="193"/>
      <c r="S1035" s="193"/>
      <c r="T1035" s="193"/>
      <c r="U1035" s="193"/>
      <c r="V1035" s="193"/>
      <c r="W1035" s="193"/>
      <c r="X1035" s="193"/>
      <c r="Y1035" s="193"/>
      <c r="Z1035" s="193"/>
      <c r="AA1035" s="193"/>
      <c r="AB1035" s="193"/>
      <c r="AC1035" s="193"/>
      <c r="AD1035" s="193"/>
      <c r="AE1035" s="193"/>
      <c r="AF1035" s="193"/>
      <c r="AG1035" s="193"/>
      <c r="AH1035" s="193"/>
      <c r="AI1035" s="193"/>
      <c r="AJ1035" s="193"/>
      <c r="AK1035" s="193"/>
    </row>
    <row r="1036" spans="1:37" x14ac:dyDescent="0.2">
      <c r="A1036" s="193"/>
      <c r="B1036" s="193"/>
      <c r="C1036" s="193"/>
      <c r="D1036" s="193"/>
      <c r="E1036" s="193"/>
      <c r="F1036" s="193"/>
      <c r="G1036" s="193"/>
      <c r="H1036" s="193"/>
      <c r="I1036" s="193"/>
      <c r="J1036" s="193"/>
      <c r="K1036" s="193"/>
      <c r="L1036" s="193"/>
      <c r="M1036" s="193"/>
      <c r="N1036" s="193"/>
      <c r="O1036" s="193"/>
      <c r="P1036" s="193"/>
      <c r="Q1036" s="193"/>
      <c r="R1036" s="193"/>
      <c r="S1036" s="193"/>
      <c r="T1036" s="193"/>
      <c r="U1036" s="193"/>
      <c r="V1036" s="193"/>
      <c r="W1036" s="193"/>
      <c r="X1036" s="193"/>
      <c r="Y1036" s="193"/>
      <c r="Z1036" s="193"/>
      <c r="AA1036" s="193"/>
      <c r="AB1036" s="193"/>
      <c r="AC1036" s="193"/>
      <c r="AD1036" s="193"/>
      <c r="AE1036" s="193"/>
      <c r="AF1036" s="193"/>
      <c r="AG1036" s="193"/>
      <c r="AH1036" s="193"/>
      <c r="AI1036" s="193"/>
      <c r="AJ1036" s="193"/>
      <c r="AK1036" s="193"/>
    </row>
    <row r="1037" spans="1:37" x14ac:dyDescent="0.2">
      <c r="A1037" s="193"/>
      <c r="B1037" s="193"/>
      <c r="C1037" s="193"/>
      <c r="D1037" s="193"/>
      <c r="E1037" s="193"/>
      <c r="F1037" s="193"/>
      <c r="G1037" s="193"/>
      <c r="H1037" s="193"/>
      <c r="I1037" s="193"/>
      <c r="J1037" s="193"/>
      <c r="K1037" s="193"/>
      <c r="L1037" s="193"/>
      <c r="M1037" s="193"/>
      <c r="N1037" s="193"/>
      <c r="O1037" s="193"/>
      <c r="P1037" s="193"/>
      <c r="Q1037" s="193"/>
      <c r="R1037" s="193"/>
      <c r="S1037" s="193"/>
      <c r="T1037" s="193"/>
      <c r="U1037" s="193"/>
      <c r="V1037" s="193"/>
      <c r="W1037" s="193"/>
      <c r="X1037" s="193"/>
      <c r="Y1037" s="193"/>
      <c r="Z1037" s="193"/>
      <c r="AA1037" s="193"/>
      <c r="AB1037" s="193"/>
      <c r="AC1037" s="193"/>
      <c r="AD1037" s="193"/>
      <c r="AE1037" s="193"/>
      <c r="AF1037" s="193"/>
      <c r="AG1037" s="193"/>
      <c r="AH1037" s="193"/>
      <c r="AI1037" s="193"/>
      <c r="AJ1037" s="193"/>
      <c r="AK1037" s="193"/>
    </row>
    <row r="1038" spans="1:37" x14ac:dyDescent="0.2">
      <c r="A1038" s="193"/>
      <c r="B1038" s="193"/>
      <c r="C1038" s="193"/>
      <c r="D1038" s="193"/>
      <c r="E1038" s="193"/>
      <c r="F1038" s="193"/>
      <c r="G1038" s="193"/>
      <c r="H1038" s="193"/>
      <c r="I1038" s="193"/>
      <c r="J1038" s="193"/>
      <c r="K1038" s="193"/>
      <c r="L1038" s="193"/>
      <c r="M1038" s="193"/>
      <c r="N1038" s="193"/>
      <c r="O1038" s="193"/>
      <c r="P1038" s="193"/>
      <c r="Q1038" s="193"/>
      <c r="R1038" s="193"/>
      <c r="S1038" s="193"/>
      <c r="T1038" s="193"/>
      <c r="U1038" s="193"/>
      <c r="V1038" s="193"/>
      <c r="W1038" s="193"/>
      <c r="X1038" s="193"/>
      <c r="Y1038" s="193"/>
      <c r="Z1038" s="193"/>
      <c r="AA1038" s="193"/>
      <c r="AB1038" s="193"/>
      <c r="AC1038" s="193"/>
      <c r="AD1038" s="193"/>
      <c r="AE1038" s="193"/>
      <c r="AF1038" s="193"/>
      <c r="AG1038" s="193"/>
      <c r="AH1038" s="193"/>
      <c r="AI1038" s="193"/>
      <c r="AJ1038" s="193"/>
      <c r="AK1038" s="193"/>
    </row>
    <row r="1039" spans="1:37" x14ac:dyDescent="0.2">
      <c r="A1039" s="193"/>
      <c r="B1039" s="193"/>
      <c r="C1039" s="193"/>
      <c r="D1039" s="193"/>
      <c r="E1039" s="193"/>
      <c r="F1039" s="193"/>
      <c r="G1039" s="193"/>
      <c r="H1039" s="193"/>
      <c r="I1039" s="193"/>
      <c r="J1039" s="193"/>
      <c r="K1039" s="193"/>
      <c r="L1039" s="193"/>
      <c r="M1039" s="193"/>
      <c r="N1039" s="193"/>
      <c r="O1039" s="193"/>
      <c r="P1039" s="193"/>
      <c r="Q1039" s="193"/>
      <c r="R1039" s="193"/>
      <c r="S1039" s="193"/>
      <c r="T1039" s="193"/>
      <c r="U1039" s="193"/>
      <c r="V1039" s="193"/>
      <c r="W1039" s="193"/>
      <c r="X1039" s="193"/>
      <c r="Y1039" s="193"/>
      <c r="Z1039" s="193"/>
      <c r="AA1039" s="193"/>
      <c r="AB1039" s="193"/>
      <c r="AC1039" s="193"/>
      <c r="AD1039" s="193"/>
      <c r="AE1039" s="193"/>
      <c r="AF1039" s="193"/>
      <c r="AG1039" s="193"/>
      <c r="AH1039" s="193"/>
      <c r="AI1039" s="193"/>
      <c r="AJ1039" s="193"/>
      <c r="AK1039" s="193"/>
    </row>
    <row r="1040" spans="1:37" x14ac:dyDescent="0.2">
      <c r="A1040" s="193"/>
      <c r="B1040" s="193"/>
      <c r="C1040" s="193"/>
      <c r="D1040" s="193"/>
      <c r="E1040" s="193"/>
      <c r="F1040" s="193"/>
      <c r="G1040" s="193"/>
      <c r="H1040" s="193"/>
      <c r="I1040" s="193"/>
      <c r="J1040" s="193"/>
      <c r="K1040" s="193"/>
      <c r="L1040" s="193"/>
      <c r="M1040" s="193"/>
      <c r="N1040" s="193"/>
      <c r="O1040" s="193"/>
      <c r="P1040" s="193"/>
      <c r="Q1040" s="193"/>
      <c r="R1040" s="193"/>
      <c r="S1040" s="193"/>
      <c r="T1040" s="193"/>
      <c r="U1040" s="193"/>
      <c r="V1040" s="193"/>
      <c r="W1040" s="193"/>
      <c r="X1040" s="193"/>
      <c r="Y1040" s="193"/>
      <c r="Z1040" s="193"/>
      <c r="AA1040" s="193"/>
      <c r="AB1040" s="193"/>
      <c r="AC1040" s="193"/>
      <c r="AD1040" s="193"/>
      <c r="AE1040" s="193"/>
      <c r="AF1040" s="193"/>
      <c r="AG1040" s="193"/>
      <c r="AH1040" s="193"/>
      <c r="AI1040" s="193"/>
      <c r="AJ1040" s="193"/>
      <c r="AK1040" s="193"/>
    </row>
    <row r="1041" spans="1:37" x14ac:dyDescent="0.2">
      <c r="A1041" s="193"/>
      <c r="B1041" s="193"/>
      <c r="C1041" s="193"/>
      <c r="D1041" s="193"/>
      <c r="E1041" s="193"/>
      <c r="F1041" s="193"/>
      <c r="G1041" s="193"/>
      <c r="H1041" s="193"/>
      <c r="I1041" s="193"/>
      <c r="J1041" s="193"/>
      <c r="K1041" s="193"/>
      <c r="L1041" s="193"/>
      <c r="M1041" s="193"/>
      <c r="N1041" s="193"/>
      <c r="O1041" s="193"/>
      <c r="P1041" s="193"/>
      <c r="Q1041" s="193"/>
      <c r="R1041" s="193"/>
      <c r="S1041" s="193"/>
      <c r="T1041" s="193"/>
      <c r="U1041" s="193"/>
      <c r="V1041" s="193"/>
      <c r="W1041" s="193"/>
      <c r="X1041" s="193"/>
      <c r="Y1041" s="193"/>
      <c r="Z1041" s="193"/>
      <c r="AA1041" s="193"/>
      <c r="AB1041" s="193"/>
      <c r="AC1041" s="193"/>
      <c r="AD1041" s="193"/>
      <c r="AE1041" s="193"/>
      <c r="AF1041" s="193"/>
      <c r="AG1041" s="193"/>
      <c r="AH1041" s="193"/>
      <c r="AI1041" s="193"/>
      <c r="AJ1041" s="193"/>
      <c r="AK1041" s="193"/>
    </row>
    <row r="1042" spans="1:37" x14ac:dyDescent="0.2">
      <c r="A1042" s="193"/>
      <c r="B1042" s="193"/>
      <c r="C1042" s="193"/>
      <c r="D1042" s="193"/>
      <c r="E1042" s="193"/>
      <c r="F1042" s="193"/>
      <c r="G1042" s="193"/>
      <c r="H1042" s="193"/>
      <c r="I1042" s="193"/>
      <c r="J1042" s="193"/>
      <c r="K1042" s="193"/>
      <c r="L1042" s="193"/>
      <c r="M1042" s="193"/>
      <c r="N1042" s="193"/>
      <c r="O1042" s="193"/>
      <c r="P1042" s="193"/>
      <c r="Q1042" s="193"/>
      <c r="R1042" s="193"/>
      <c r="S1042" s="193"/>
      <c r="T1042" s="193"/>
      <c r="U1042" s="193"/>
      <c r="V1042" s="193"/>
      <c r="W1042" s="193"/>
      <c r="X1042" s="193"/>
      <c r="Y1042" s="193"/>
      <c r="Z1042" s="193"/>
      <c r="AA1042" s="193"/>
      <c r="AB1042" s="193"/>
      <c r="AC1042" s="193"/>
      <c r="AD1042" s="193"/>
      <c r="AE1042" s="193"/>
      <c r="AF1042" s="193"/>
      <c r="AG1042" s="193"/>
      <c r="AH1042" s="193"/>
      <c r="AI1042" s="193"/>
      <c r="AJ1042" s="193"/>
      <c r="AK1042" s="193"/>
    </row>
    <row r="1043" spans="1:37" x14ac:dyDescent="0.2">
      <c r="A1043" s="193"/>
      <c r="B1043" s="193"/>
      <c r="C1043" s="193"/>
      <c r="D1043" s="193"/>
      <c r="E1043" s="193"/>
      <c r="F1043" s="193"/>
      <c r="G1043" s="193"/>
      <c r="H1043" s="193"/>
      <c r="I1043" s="193"/>
      <c r="J1043" s="193"/>
      <c r="K1043" s="193"/>
      <c r="L1043" s="193"/>
      <c r="M1043" s="193"/>
      <c r="N1043" s="193"/>
      <c r="O1043" s="193"/>
      <c r="P1043" s="193"/>
      <c r="Q1043" s="193"/>
      <c r="R1043" s="193"/>
      <c r="S1043" s="193"/>
      <c r="T1043" s="193"/>
      <c r="U1043" s="193"/>
      <c r="V1043" s="193"/>
      <c r="W1043" s="193"/>
      <c r="X1043" s="193"/>
      <c r="Y1043" s="193"/>
      <c r="Z1043" s="193"/>
      <c r="AA1043" s="193"/>
      <c r="AB1043" s="193"/>
      <c r="AC1043" s="193"/>
      <c r="AD1043" s="193"/>
      <c r="AE1043" s="193"/>
      <c r="AF1043" s="193"/>
      <c r="AG1043" s="193"/>
      <c r="AH1043" s="193"/>
      <c r="AI1043" s="193"/>
      <c r="AJ1043" s="193"/>
      <c r="AK1043" s="193"/>
    </row>
    <row r="1044" spans="1:37" x14ac:dyDescent="0.2">
      <c r="A1044" s="193"/>
      <c r="B1044" s="193"/>
      <c r="C1044" s="193"/>
      <c r="D1044" s="193"/>
      <c r="E1044" s="193"/>
      <c r="F1044" s="193"/>
      <c r="G1044" s="193"/>
      <c r="H1044" s="193"/>
      <c r="I1044" s="193"/>
      <c r="J1044" s="193"/>
      <c r="K1044" s="193"/>
      <c r="L1044" s="193"/>
      <c r="M1044" s="193"/>
      <c r="N1044" s="193"/>
      <c r="O1044" s="193"/>
      <c r="P1044" s="193"/>
      <c r="Q1044" s="193"/>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row>
    <row r="1045" spans="1:37" x14ac:dyDescent="0.2">
      <c r="A1045" s="193"/>
      <c r="B1045" s="193"/>
      <c r="C1045" s="193"/>
      <c r="D1045" s="193"/>
      <c r="E1045" s="193"/>
      <c r="F1045" s="193"/>
      <c r="G1045" s="193"/>
      <c r="H1045" s="193"/>
      <c r="I1045" s="193"/>
      <c r="J1045" s="193"/>
      <c r="K1045" s="193"/>
      <c r="L1045" s="193"/>
      <c r="M1045" s="193"/>
      <c r="N1045" s="193"/>
      <c r="O1045" s="193"/>
      <c r="P1045" s="193"/>
      <c r="Q1045" s="193"/>
      <c r="R1045" s="193"/>
      <c r="S1045" s="193"/>
      <c r="T1045" s="193"/>
      <c r="U1045" s="193"/>
      <c r="V1045" s="193"/>
      <c r="W1045" s="193"/>
      <c r="X1045" s="193"/>
      <c r="Y1045" s="193"/>
      <c r="Z1045" s="193"/>
      <c r="AA1045" s="193"/>
      <c r="AB1045" s="193"/>
      <c r="AC1045" s="193"/>
      <c r="AD1045" s="193"/>
      <c r="AE1045" s="193"/>
      <c r="AF1045" s="193"/>
      <c r="AG1045" s="193"/>
      <c r="AH1045" s="193"/>
      <c r="AI1045" s="193"/>
      <c r="AJ1045" s="193"/>
      <c r="AK1045" s="193"/>
    </row>
    <row r="1046" spans="1:37" x14ac:dyDescent="0.2">
      <c r="A1046" s="193"/>
      <c r="B1046" s="193"/>
      <c r="C1046" s="193"/>
      <c r="D1046" s="193"/>
      <c r="E1046" s="193"/>
      <c r="F1046" s="193"/>
      <c r="G1046" s="193"/>
      <c r="H1046" s="193"/>
      <c r="I1046" s="193"/>
      <c r="J1046" s="193"/>
      <c r="K1046" s="193"/>
      <c r="L1046" s="193"/>
      <c r="M1046" s="193"/>
      <c r="N1046" s="193"/>
      <c r="O1046" s="193"/>
      <c r="P1046" s="193"/>
      <c r="Q1046" s="193"/>
      <c r="R1046" s="193"/>
      <c r="S1046" s="193"/>
      <c r="T1046" s="193"/>
      <c r="U1046" s="193"/>
      <c r="V1046" s="193"/>
      <c r="W1046" s="193"/>
      <c r="X1046" s="193"/>
      <c r="Y1046" s="193"/>
      <c r="Z1046" s="193"/>
      <c r="AA1046" s="193"/>
      <c r="AB1046" s="193"/>
      <c r="AC1046" s="193"/>
      <c r="AD1046" s="193"/>
      <c r="AE1046" s="193"/>
      <c r="AF1046" s="193"/>
      <c r="AG1046" s="193"/>
      <c r="AH1046" s="193"/>
      <c r="AI1046" s="193"/>
      <c r="AJ1046" s="193"/>
      <c r="AK1046" s="193"/>
    </row>
    <row r="1047" spans="1:37" x14ac:dyDescent="0.2">
      <c r="A1047" s="193"/>
      <c r="B1047" s="193"/>
      <c r="C1047" s="193"/>
      <c r="D1047" s="193"/>
      <c r="E1047" s="193"/>
      <c r="F1047" s="193"/>
      <c r="G1047" s="193"/>
      <c r="H1047" s="193"/>
      <c r="I1047" s="193"/>
      <c r="J1047" s="193"/>
      <c r="K1047" s="193"/>
      <c r="L1047" s="193"/>
      <c r="M1047" s="193"/>
      <c r="N1047" s="193"/>
      <c r="O1047" s="193"/>
      <c r="P1047" s="193"/>
      <c r="Q1047" s="193"/>
      <c r="R1047" s="193"/>
      <c r="S1047" s="193"/>
      <c r="T1047" s="193"/>
      <c r="U1047" s="193"/>
      <c r="V1047" s="193"/>
      <c r="W1047" s="193"/>
      <c r="X1047" s="193"/>
      <c r="Y1047" s="193"/>
      <c r="Z1047" s="193"/>
      <c r="AA1047" s="193"/>
      <c r="AB1047" s="193"/>
      <c r="AC1047" s="193"/>
      <c r="AD1047" s="193"/>
      <c r="AE1047" s="193"/>
      <c r="AF1047" s="193"/>
      <c r="AG1047" s="193"/>
      <c r="AH1047" s="193"/>
      <c r="AI1047" s="193"/>
      <c r="AJ1047" s="193"/>
      <c r="AK1047" s="193"/>
    </row>
    <row r="1048" spans="1:37" x14ac:dyDescent="0.2">
      <c r="A1048" s="193"/>
      <c r="B1048" s="193"/>
      <c r="C1048" s="193"/>
      <c r="D1048" s="193"/>
      <c r="E1048" s="193"/>
      <c r="F1048" s="193"/>
      <c r="G1048" s="193"/>
      <c r="H1048" s="193"/>
      <c r="I1048" s="193"/>
      <c r="J1048" s="193"/>
      <c r="K1048" s="193"/>
      <c r="L1048" s="193"/>
      <c r="M1048" s="193"/>
      <c r="N1048" s="193"/>
      <c r="O1048" s="193"/>
      <c r="P1048" s="193"/>
      <c r="Q1048" s="193"/>
      <c r="R1048" s="193"/>
      <c r="S1048" s="193"/>
      <c r="T1048" s="193"/>
      <c r="U1048" s="193"/>
      <c r="V1048" s="193"/>
      <c r="W1048" s="193"/>
      <c r="X1048" s="193"/>
      <c r="Y1048" s="193"/>
      <c r="Z1048" s="193"/>
      <c r="AA1048" s="193"/>
      <c r="AB1048" s="193"/>
      <c r="AC1048" s="193"/>
      <c r="AD1048" s="193"/>
      <c r="AE1048" s="193"/>
      <c r="AF1048" s="193"/>
      <c r="AG1048" s="193"/>
      <c r="AH1048" s="193"/>
      <c r="AI1048" s="193"/>
      <c r="AJ1048" s="193"/>
      <c r="AK1048" s="193"/>
    </row>
    <row r="1049" spans="1:37" x14ac:dyDescent="0.2">
      <c r="A1049" s="193"/>
      <c r="B1049" s="193"/>
      <c r="C1049" s="193"/>
      <c r="D1049" s="193"/>
      <c r="E1049" s="193"/>
      <c r="F1049" s="193"/>
      <c r="G1049" s="193"/>
      <c r="H1049" s="193"/>
      <c r="I1049" s="193"/>
      <c r="J1049" s="193"/>
      <c r="K1049" s="193"/>
      <c r="L1049" s="193"/>
      <c r="M1049" s="193"/>
      <c r="N1049" s="193"/>
      <c r="O1049" s="193"/>
      <c r="P1049" s="193"/>
      <c r="Q1049" s="193"/>
      <c r="R1049" s="193"/>
      <c r="S1049" s="193"/>
      <c r="T1049" s="193"/>
      <c r="U1049" s="193"/>
      <c r="V1049" s="193"/>
      <c r="W1049" s="193"/>
      <c r="X1049" s="193"/>
      <c r="Y1049" s="193"/>
      <c r="Z1049" s="193"/>
      <c r="AA1049" s="193"/>
      <c r="AB1049" s="193"/>
      <c r="AC1049" s="193"/>
      <c r="AD1049" s="193"/>
      <c r="AE1049" s="193"/>
      <c r="AF1049" s="193"/>
      <c r="AG1049" s="193"/>
      <c r="AH1049" s="193"/>
      <c r="AI1049" s="193"/>
      <c r="AJ1049" s="193"/>
      <c r="AK1049" s="193"/>
    </row>
    <row r="1050" spans="1:37" x14ac:dyDescent="0.2">
      <c r="A1050" s="193"/>
      <c r="B1050" s="193"/>
      <c r="C1050" s="193"/>
      <c r="D1050" s="193"/>
      <c r="E1050" s="193"/>
      <c r="F1050" s="193"/>
      <c r="G1050" s="193"/>
      <c r="H1050" s="193"/>
      <c r="I1050" s="193"/>
      <c r="J1050" s="193"/>
      <c r="K1050" s="193"/>
      <c r="L1050" s="193"/>
      <c r="M1050" s="193"/>
      <c r="N1050" s="193"/>
      <c r="O1050" s="193"/>
      <c r="P1050" s="193"/>
      <c r="Q1050" s="193"/>
      <c r="R1050" s="193"/>
      <c r="S1050" s="193"/>
      <c r="T1050" s="193"/>
      <c r="U1050" s="193"/>
      <c r="V1050" s="193"/>
      <c r="W1050" s="193"/>
      <c r="X1050" s="193"/>
      <c r="Y1050" s="193"/>
      <c r="Z1050" s="193"/>
      <c r="AA1050" s="193"/>
      <c r="AB1050" s="193"/>
      <c r="AC1050" s="193"/>
      <c r="AD1050" s="193"/>
      <c r="AE1050" s="193"/>
      <c r="AF1050" s="193"/>
      <c r="AG1050" s="193"/>
      <c r="AH1050" s="193"/>
      <c r="AI1050" s="193"/>
      <c r="AJ1050" s="193"/>
      <c r="AK1050" s="193"/>
    </row>
    <row r="1051" spans="1:37" x14ac:dyDescent="0.2">
      <c r="A1051" s="193"/>
      <c r="B1051" s="193"/>
      <c r="C1051" s="193"/>
      <c r="D1051" s="193"/>
      <c r="E1051" s="193"/>
      <c r="F1051" s="193"/>
      <c r="G1051" s="193"/>
      <c r="H1051" s="193"/>
      <c r="I1051" s="193"/>
      <c r="J1051" s="193"/>
      <c r="K1051" s="193"/>
      <c r="L1051" s="193"/>
      <c r="M1051" s="193"/>
      <c r="N1051" s="193"/>
      <c r="O1051" s="193"/>
      <c r="P1051" s="193"/>
      <c r="Q1051" s="193"/>
      <c r="R1051" s="193"/>
      <c r="S1051" s="193"/>
      <c r="T1051" s="193"/>
      <c r="U1051" s="193"/>
      <c r="V1051" s="193"/>
      <c r="W1051" s="193"/>
      <c r="X1051" s="193"/>
      <c r="Y1051" s="193"/>
      <c r="Z1051" s="193"/>
      <c r="AA1051" s="193"/>
      <c r="AB1051" s="193"/>
      <c r="AC1051" s="193"/>
      <c r="AD1051" s="193"/>
      <c r="AE1051" s="193"/>
      <c r="AF1051" s="193"/>
      <c r="AG1051" s="193"/>
      <c r="AH1051" s="193"/>
      <c r="AI1051" s="193"/>
      <c r="AJ1051" s="193"/>
      <c r="AK1051" s="193"/>
    </row>
    <row r="1052" spans="1:37" x14ac:dyDescent="0.2">
      <c r="A1052" s="193"/>
      <c r="B1052" s="193"/>
      <c r="C1052" s="193"/>
      <c r="D1052" s="193"/>
      <c r="E1052" s="193"/>
      <c r="F1052" s="193"/>
      <c r="G1052" s="193"/>
      <c r="H1052" s="193"/>
      <c r="I1052" s="193"/>
      <c r="J1052" s="193"/>
      <c r="K1052" s="193"/>
      <c r="L1052" s="193"/>
      <c r="M1052" s="193"/>
      <c r="N1052" s="193"/>
      <c r="O1052" s="193"/>
      <c r="P1052" s="193"/>
      <c r="Q1052" s="193"/>
      <c r="R1052" s="193"/>
      <c r="S1052" s="193"/>
      <c r="T1052" s="193"/>
      <c r="U1052" s="193"/>
      <c r="V1052" s="193"/>
      <c r="W1052" s="193"/>
      <c r="X1052" s="193"/>
      <c r="Y1052" s="193"/>
      <c r="Z1052" s="193"/>
      <c r="AA1052" s="193"/>
      <c r="AB1052" s="193"/>
      <c r="AC1052" s="193"/>
      <c r="AD1052" s="193"/>
      <c r="AE1052" s="193"/>
      <c r="AF1052" s="193"/>
      <c r="AG1052" s="193"/>
      <c r="AH1052" s="193"/>
      <c r="AI1052" s="193"/>
      <c r="AJ1052" s="193"/>
      <c r="AK1052" s="193"/>
    </row>
    <row r="1053" spans="1:37" x14ac:dyDescent="0.2">
      <c r="A1053" s="193"/>
      <c r="B1053" s="193"/>
      <c r="C1053" s="193"/>
      <c r="D1053" s="193"/>
      <c r="E1053" s="193"/>
      <c r="F1053" s="193"/>
      <c r="G1053" s="193"/>
      <c r="H1053" s="193"/>
      <c r="I1053" s="193"/>
      <c r="J1053" s="193"/>
      <c r="K1053" s="193"/>
      <c r="L1053" s="193"/>
      <c r="M1053" s="193"/>
      <c r="N1053" s="193"/>
      <c r="O1053" s="193"/>
      <c r="P1053" s="193"/>
      <c r="Q1053" s="193"/>
      <c r="R1053" s="193"/>
      <c r="S1053" s="193"/>
      <c r="T1053" s="193"/>
      <c r="U1053" s="193"/>
      <c r="V1053" s="193"/>
      <c r="W1053" s="193"/>
      <c r="X1053" s="193"/>
      <c r="Y1053" s="193"/>
      <c r="Z1053" s="193"/>
      <c r="AA1053" s="193"/>
      <c r="AB1053" s="193"/>
      <c r="AC1053" s="193"/>
      <c r="AD1053" s="193"/>
      <c r="AE1053" s="193"/>
      <c r="AF1053" s="193"/>
      <c r="AG1053" s="193"/>
      <c r="AH1053" s="193"/>
      <c r="AI1053" s="193"/>
      <c r="AJ1053" s="193"/>
      <c r="AK1053" s="193"/>
    </row>
    <row r="1054" spans="1:37" x14ac:dyDescent="0.2">
      <c r="A1054" s="193"/>
      <c r="B1054" s="193"/>
      <c r="C1054" s="193"/>
      <c r="D1054" s="193"/>
      <c r="E1054" s="193"/>
      <c r="F1054" s="193"/>
      <c r="G1054" s="193"/>
      <c r="H1054" s="193"/>
      <c r="I1054" s="193"/>
      <c r="J1054" s="193"/>
      <c r="K1054" s="193"/>
      <c r="L1054" s="193"/>
      <c r="M1054" s="193"/>
      <c r="N1054" s="193"/>
      <c r="O1054" s="193"/>
      <c r="P1054" s="193"/>
      <c r="Q1054" s="193"/>
      <c r="R1054" s="193"/>
      <c r="S1054" s="193"/>
      <c r="T1054" s="193"/>
      <c r="U1054" s="193"/>
      <c r="V1054" s="193"/>
      <c r="W1054" s="193"/>
      <c r="X1054" s="193"/>
      <c r="Y1054" s="193"/>
      <c r="Z1054" s="193"/>
      <c r="AA1054" s="193"/>
      <c r="AB1054" s="193"/>
      <c r="AC1054" s="193"/>
      <c r="AD1054" s="193"/>
      <c r="AE1054" s="193"/>
      <c r="AF1054" s="193"/>
      <c r="AG1054" s="193"/>
      <c r="AH1054" s="193"/>
      <c r="AI1054" s="193"/>
      <c r="AJ1054" s="193"/>
      <c r="AK1054" s="193"/>
    </row>
    <row r="1055" spans="1:37" x14ac:dyDescent="0.2">
      <c r="A1055" s="193"/>
      <c r="B1055" s="193"/>
      <c r="C1055" s="193"/>
      <c r="D1055" s="193"/>
      <c r="E1055" s="193"/>
      <c r="F1055" s="193"/>
      <c r="G1055" s="193"/>
      <c r="H1055" s="193"/>
      <c r="I1055" s="193"/>
      <c r="J1055" s="193"/>
      <c r="K1055" s="193"/>
      <c r="L1055" s="193"/>
      <c r="M1055" s="193"/>
      <c r="N1055" s="193"/>
      <c r="O1055" s="193"/>
      <c r="P1055" s="193"/>
      <c r="Q1055" s="193"/>
      <c r="R1055" s="193"/>
      <c r="S1055" s="193"/>
      <c r="T1055" s="193"/>
      <c r="U1055" s="193"/>
      <c r="V1055" s="193"/>
      <c r="W1055" s="193"/>
      <c r="X1055" s="193"/>
      <c r="Y1055" s="193"/>
      <c r="Z1055" s="193"/>
      <c r="AA1055" s="193"/>
      <c r="AB1055" s="193"/>
      <c r="AC1055" s="193"/>
      <c r="AD1055" s="193"/>
      <c r="AE1055" s="193"/>
      <c r="AF1055" s="193"/>
      <c r="AG1055" s="193"/>
      <c r="AH1055" s="193"/>
      <c r="AI1055" s="193"/>
      <c r="AJ1055" s="193"/>
      <c r="AK1055" s="193"/>
    </row>
    <row r="1056" spans="1:37" x14ac:dyDescent="0.2">
      <c r="A1056" s="193"/>
      <c r="B1056" s="193"/>
      <c r="C1056" s="193"/>
      <c r="D1056" s="193"/>
      <c r="E1056" s="193"/>
      <c r="F1056" s="193"/>
      <c r="G1056" s="193"/>
      <c r="H1056" s="193"/>
      <c r="I1056" s="193"/>
      <c r="J1056" s="193"/>
      <c r="K1056" s="193"/>
      <c r="L1056" s="193"/>
      <c r="M1056" s="193"/>
      <c r="N1056" s="193"/>
      <c r="O1056" s="193"/>
      <c r="P1056" s="193"/>
      <c r="Q1056" s="193"/>
      <c r="R1056" s="193"/>
      <c r="S1056" s="193"/>
      <c r="T1056" s="193"/>
      <c r="U1056" s="193"/>
      <c r="V1056" s="193"/>
      <c r="W1056" s="193"/>
      <c r="X1056" s="193"/>
      <c r="Y1056" s="193"/>
      <c r="Z1056" s="193"/>
      <c r="AA1056" s="193"/>
      <c r="AB1056" s="193"/>
      <c r="AC1056" s="193"/>
      <c r="AD1056" s="193"/>
      <c r="AE1056" s="193"/>
      <c r="AF1056" s="193"/>
      <c r="AG1056" s="193"/>
      <c r="AH1056" s="193"/>
      <c r="AI1056" s="193"/>
      <c r="AJ1056" s="193"/>
      <c r="AK1056" s="193"/>
    </row>
    <row r="1057" spans="1:37" x14ac:dyDescent="0.2">
      <c r="A1057" s="193"/>
      <c r="B1057" s="193"/>
      <c r="C1057" s="193"/>
      <c r="D1057" s="193"/>
      <c r="E1057" s="193"/>
      <c r="F1057" s="193"/>
      <c r="G1057" s="193"/>
      <c r="H1057" s="193"/>
      <c r="I1057" s="193"/>
      <c r="J1057" s="193"/>
      <c r="K1057" s="193"/>
      <c r="L1057" s="193"/>
      <c r="M1057" s="193"/>
      <c r="N1057" s="193"/>
      <c r="O1057" s="193"/>
      <c r="P1057" s="193"/>
      <c r="Q1057" s="193"/>
      <c r="R1057" s="193"/>
      <c r="S1057" s="193"/>
      <c r="T1057" s="193"/>
      <c r="U1057" s="193"/>
      <c r="V1057" s="193"/>
      <c r="W1057" s="193"/>
      <c r="X1057" s="193"/>
      <c r="Y1057" s="193"/>
      <c r="Z1057" s="193"/>
      <c r="AA1057" s="193"/>
      <c r="AB1057" s="193"/>
      <c r="AC1057" s="193"/>
      <c r="AD1057" s="193"/>
      <c r="AE1057" s="193"/>
      <c r="AF1057" s="193"/>
      <c r="AG1057" s="193"/>
      <c r="AH1057" s="193"/>
      <c r="AI1057" s="193"/>
      <c r="AJ1057" s="193"/>
      <c r="AK1057" s="193"/>
    </row>
    <row r="1058" spans="1:37" x14ac:dyDescent="0.2">
      <c r="A1058" s="193"/>
      <c r="B1058" s="193"/>
      <c r="C1058" s="193"/>
      <c r="D1058" s="193"/>
      <c r="E1058" s="193"/>
      <c r="F1058" s="193"/>
      <c r="G1058" s="193"/>
      <c r="H1058" s="193"/>
      <c r="I1058" s="193"/>
      <c r="J1058" s="193"/>
      <c r="K1058" s="193"/>
      <c r="L1058" s="193"/>
      <c r="M1058" s="193"/>
      <c r="N1058" s="193"/>
      <c r="O1058" s="193"/>
      <c r="P1058" s="193"/>
      <c r="Q1058" s="193"/>
      <c r="R1058" s="193"/>
      <c r="S1058" s="193"/>
      <c r="T1058" s="193"/>
      <c r="U1058" s="193"/>
      <c r="V1058" s="193"/>
      <c r="W1058" s="193"/>
      <c r="X1058" s="193"/>
      <c r="Y1058" s="193"/>
      <c r="Z1058" s="193"/>
      <c r="AA1058" s="193"/>
      <c r="AB1058" s="193"/>
      <c r="AC1058" s="193"/>
      <c r="AD1058" s="193"/>
      <c r="AE1058" s="193"/>
      <c r="AF1058" s="193"/>
      <c r="AG1058" s="193"/>
      <c r="AH1058" s="193"/>
      <c r="AI1058" s="193"/>
      <c r="AJ1058" s="193"/>
      <c r="AK1058" s="193"/>
    </row>
    <row r="1059" spans="1:37" x14ac:dyDescent="0.2">
      <c r="A1059" s="193"/>
      <c r="B1059" s="193"/>
      <c r="C1059" s="193"/>
      <c r="D1059" s="193"/>
      <c r="E1059" s="193"/>
      <c r="F1059" s="193"/>
      <c r="G1059" s="193"/>
      <c r="H1059" s="193"/>
      <c r="I1059" s="193"/>
      <c r="J1059" s="193"/>
      <c r="K1059" s="193"/>
      <c r="L1059" s="193"/>
      <c r="M1059" s="193"/>
      <c r="N1059" s="193"/>
      <c r="O1059" s="193"/>
      <c r="P1059" s="193"/>
      <c r="Q1059" s="193"/>
      <c r="R1059" s="193"/>
      <c r="S1059" s="193"/>
      <c r="T1059" s="193"/>
      <c r="U1059" s="193"/>
      <c r="V1059" s="193"/>
      <c r="W1059" s="193"/>
      <c r="X1059" s="193"/>
      <c r="Y1059" s="193"/>
      <c r="Z1059" s="193"/>
      <c r="AA1059" s="193"/>
      <c r="AB1059" s="193"/>
      <c r="AC1059" s="193"/>
      <c r="AD1059" s="193"/>
      <c r="AE1059" s="193"/>
      <c r="AF1059" s="193"/>
      <c r="AG1059" s="193"/>
      <c r="AH1059" s="193"/>
      <c r="AI1059" s="193"/>
      <c r="AJ1059" s="193"/>
      <c r="AK1059" s="193"/>
    </row>
    <row r="1060" spans="1:37" x14ac:dyDescent="0.2">
      <c r="A1060" s="193"/>
      <c r="B1060" s="193"/>
      <c r="C1060" s="193"/>
      <c r="D1060" s="193"/>
      <c r="E1060" s="193"/>
      <c r="F1060" s="193"/>
      <c r="G1060" s="193"/>
      <c r="H1060" s="193"/>
      <c r="I1060" s="193"/>
      <c r="J1060" s="193"/>
      <c r="K1060" s="193"/>
      <c r="L1060" s="193"/>
      <c r="M1060" s="193"/>
      <c r="N1060" s="193"/>
      <c r="O1060" s="193"/>
      <c r="P1060" s="193"/>
      <c r="Q1060" s="193"/>
      <c r="R1060" s="193"/>
      <c r="S1060" s="193"/>
      <c r="T1060" s="193"/>
      <c r="U1060" s="193"/>
      <c r="V1060" s="193"/>
      <c r="W1060" s="193"/>
      <c r="X1060" s="193"/>
      <c r="Y1060" s="193"/>
      <c r="Z1060" s="193"/>
      <c r="AA1060" s="193"/>
      <c r="AB1060" s="193"/>
      <c r="AC1060" s="193"/>
      <c r="AD1060" s="193"/>
      <c r="AE1060" s="193"/>
      <c r="AF1060" s="193"/>
      <c r="AG1060" s="193"/>
      <c r="AH1060" s="193"/>
      <c r="AI1060" s="193"/>
      <c r="AJ1060" s="193"/>
      <c r="AK1060" s="193"/>
    </row>
    <row r="1061" spans="1:37" x14ac:dyDescent="0.2">
      <c r="A1061" s="193"/>
      <c r="B1061" s="193"/>
      <c r="C1061" s="193"/>
      <c r="D1061" s="193"/>
      <c r="E1061" s="193"/>
      <c r="F1061" s="193"/>
      <c r="G1061" s="193"/>
      <c r="H1061" s="193"/>
      <c r="I1061" s="193"/>
      <c r="J1061" s="193"/>
      <c r="K1061" s="193"/>
      <c r="L1061" s="193"/>
      <c r="M1061" s="193"/>
      <c r="N1061" s="193"/>
      <c r="O1061" s="193"/>
      <c r="P1061" s="193"/>
      <c r="Q1061" s="193"/>
      <c r="R1061" s="193"/>
      <c r="S1061" s="193"/>
      <c r="T1061" s="193"/>
      <c r="U1061" s="193"/>
      <c r="V1061" s="193"/>
      <c r="W1061" s="193"/>
      <c r="X1061" s="193"/>
      <c r="Y1061" s="193"/>
      <c r="Z1061" s="193"/>
      <c r="AA1061" s="193"/>
      <c r="AB1061" s="193"/>
      <c r="AC1061" s="193"/>
      <c r="AD1061" s="193"/>
      <c r="AE1061" s="193"/>
      <c r="AF1061" s="193"/>
      <c r="AG1061" s="193"/>
      <c r="AH1061" s="193"/>
      <c r="AI1061" s="193"/>
      <c r="AJ1061" s="193"/>
      <c r="AK1061" s="193"/>
    </row>
    <row r="1062" spans="1:37" x14ac:dyDescent="0.2">
      <c r="A1062" s="193"/>
      <c r="B1062" s="193"/>
      <c r="C1062" s="193"/>
      <c r="D1062" s="193"/>
      <c r="E1062" s="193"/>
      <c r="F1062" s="193"/>
      <c r="G1062" s="193"/>
      <c r="H1062" s="193"/>
      <c r="I1062" s="193"/>
      <c r="J1062" s="193"/>
      <c r="K1062" s="193"/>
      <c r="L1062" s="193"/>
      <c r="M1062" s="193"/>
      <c r="N1062" s="193"/>
      <c r="O1062" s="193"/>
      <c r="P1062" s="193"/>
      <c r="Q1062" s="193"/>
      <c r="R1062" s="193"/>
      <c r="S1062" s="193"/>
      <c r="T1062" s="193"/>
      <c r="U1062" s="193"/>
      <c r="V1062" s="193"/>
      <c r="W1062" s="193"/>
      <c r="X1062" s="193"/>
      <c r="Y1062" s="193"/>
      <c r="Z1062" s="193"/>
      <c r="AA1062" s="193"/>
      <c r="AB1062" s="193"/>
      <c r="AC1062" s="193"/>
      <c r="AD1062" s="193"/>
      <c r="AE1062" s="193"/>
      <c r="AF1062" s="193"/>
      <c r="AG1062" s="193"/>
      <c r="AH1062" s="193"/>
      <c r="AI1062" s="193"/>
      <c r="AJ1062" s="193"/>
      <c r="AK1062" s="193"/>
    </row>
    <row r="1063" spans="1:37" x14ac:dyDescent="0.2">
      <c r="A1063" s="193"/>
      <c r="B1063" s="193"/>
      <c r="C1063" s="193"/>
      <c r="D1063" s="193"/>
      <c r="E1063" s="193"/>
      <c r="F1063" s="193"/>
      <c r="G1063" s="193"/>
      <c r="H1063" s="193"/>
      <c r="I1063" s="193"/>
      <c r="J1063" s="193"/>
      <c r="K1063" s="193"/>
      <c r="L1063" s="193"/>
      <c r="M1063" s="193"/>
      <c r="N1063" s="193"/>
      <c r="O1063" s="193"/>
      <c r="P1063" s="193"/>
      <c r="Q1063" s="193"/>
      <c r="R1063" s="193"/>
      <c r="S1063" s="193"/>
      <c r="T1063" s="193"/>
      <c r="U1063" s="193"/>
      <c r="V1063" s="193"/>
      <c r="W1063" s="193"/>
      <c r="X1063" s="193"/>
      <c r="Y1063" s="193"/>
      <c r="Z1063" s="193"/>
      <c r="AA1063" s="193"/>
      <c r="AB1063" s="193"/>
      <c r="AC1063" s="193"/>
      <c r="AD1063" s="193"/>
      <c r="AE1063" s="193"/>
      <c r="AF1063" s="193"/>
      <c r="AG1063" s="193"/>
      <c r="AH1063" s="193"/>
      <c r="AI1063" s="193"/>
      <c r="AJ1063" s="193"/>
      <c r="AK1063" s="193"/>
    </row>
    <row r="1064" spans="1:37" x14ac:dyDescent="0.2">
      <c r="A1064" s="193"/>
      <c r="B1064" s="193"/>
      <c r="C1064" s="193"/>
      <c r="D1064" s="193"/>
      <c r="E1064" s="193"/>
      <c r="F1064" s="193"/>
      <c r="G1064" s="193"/>
      <c r="H1064" s="193"/>
      <c r="I1064" s="193"/>
      <c r="J1064" s="193"/>
      <c r="K1064" s="193"/>
      <c r="L1064" s="193"/>
      <c r="M1064" s="193"/>
      <c r="N1064" s="193"/>
      <c r="O1064" s="193"/>
      <c r="P1064" s="193"/>
      <c r="Q1064" s="193"/>
      <c r="R1064" s="193"/>
      <c r="S1064" s="193"/>
      <c r="T1064" s="193"/>
      <c r="U1064" s="193"/>
      <c r="V1064" s="193"/>
      <c r="W1064" s="193"/>
      <c r="X1064" s="193"/>
      <c r="Y1064" s="193"/>
      <c r="Z1064" s="193"/>
      <c r="AA1064" s="193"/>
      <c r="AB1064" s="193"/>
      <c r="AC1064" s="193"/>
      <c r="AD1064" s="193"/>
      <c r="AE1064" s="193"/>
      <c r="AF1064" s="193"/>
      <c r="AG1064" s="193"/>
      <c r="AH1064" s="193"/>
      <c r="AI1064" s="193"/>
      <c r="AJ1064" s="193"/>
      <c r="AK1064" s="193"/>
    </row>
    <row r="1065" spans="1:37" x14ac:dyDescent="0.2">
      <c r="A1065" s="193"/>
      <c r="B1065" s="193"/>
      <c r="C1065" s="193"/>
      <c r="D1065" s="193"/>
      <c r="E1065" s="193"/>
      <c r="F1065" s="193"/>
      <c r="G1065" s="193"/>
      <c r="H1065" s="193"/>
      <c r="I1065" s="193"/>
      <c r="J1065" s="193"/>
      <c r="K1065" s="193"/>
      <c r="L1065" s="193"/>
      <c r="M1065" s="193"/>
      <c r="N1065" s="193"/>
      <c r="O1065" s="193"/>
      <c r="P1065" s="193"/>
      <c r="Q1065" s="193"/>
      <c r="R1065" s="193"/>
      <c r="S1065" s="193"/>
      <c r="T1065" s="193"/>
      <c r="U1065" s="193"/>
      <c r="V1065" s="193"/>
      <c r="W1065" s="193"/>
      <c r="X1065" s="193"/>
      <c r="Y1065" s="193"/>
      <c r="Z1065" s="193"/>
      <c r="AA1065" s="193"/>
      <c r="AB1065" s="193"/>
      <c r="AC1065" s="193"/>
      <c r="AD1065" s="193"/>
      <c r="AE1065" s="193"/>
      <c r="AF1065" s="193"/>
      <c r="AG1065" s="193"/>
      <c r="AH1065" s="193"/>
      <c r="AI1065" s="193"/>
      <c r="AJ1065" s="193"/>
      <c r="AK1065" s="193"/>
    </row>
    <row r="1066" spans="1:37" x14ac:dyDescent="0.2">
      <c r="A1066" s="193"/>
      <c r="B1066" s="193"/>
      <c r="C1066" s="193"/>
      <c r="D1066" s="193"/>
      <c r="E1066" s="193"/>
      <c r="F1066" s="193"/>
      <c r="G1066" s="193"/>
      <c r="H1066" s="193"/>
      <c r="I1066" s="193"/>
      <c r="J1066" s="193"/>
      <c r="K1066" s="193"/>
      <c r="L1066" s="193"/>
      <c r="M1066" s="193"/>
      <c r="N1066" s="193"/>
      <c r="O1066" s="193"/>
      <c r="P1066" s="193"/>
      <c r="Q1066" s="193"/>
      <c r="R1066" s="193"/>
      <c r="S1066" s="193"/>
      <c r="T1066" s="193"/>
      <c r="U1066" s="193"/>
      <c r="V1066" s="193"/>
      <c r="W1066" s="193"/>
      <c r="X1066" s="193"/>
      <c r="Y1066" s="193"/>
      <c r="Z1066" s="193"/>
      <c r="AA1066" s="193"/>
      <c r="AB1066" s="193"/>
      <c r="AC1066" s="193"/>
      <c r="AD1066" s="193"/>
      <c r="AE1066" s="193"/>
      <c r="AF1066" s="193"/>
      <c r="AG1066" s="193"/>
      <c r="AH1066" s="193"/>
      <c r="AI1066" s="193"/>
      <c r="AJ1066" s="193"/>
      <c r="AK1066" s="193"/>
    </row>
    <row r="1067" spans="1:37" x14ac:dyDescent="0.2">
      <c r="A1067" s="193"/>
      <c r="B1067" s="193"/>
      <c r="C1067" s="193"/>
      <c r="D1067" s="193"/>
      <c r="E1067" s="193"/>
      <c r="F1067" s="193"/>
      <c r="G1067" s="193"/>
      <c r="H1067" s="193"/>
      <c r="I1067" s="193"/>
      <c r="J1067" s="193"/>
      <c r="K1067" s="193"/>
      <c r="L1067" s="193"/>
      <c r="M1067" s="193"/>
      <c r="N1067" s="193"/>
      <c r="O1067" s="193"/>
      <c r="P1067" s="193"/>
      <c r="Q1067" s="193"/>
      <c r="R1067" s="193"/>
      <c r="S1067" s="193"/>
      <c r="T1067" s="193"/>
      <c r="U1067" s="193"/>
      <c r="V1067" s="193"/>
      <c r="W1067" s="193"/>
      <c r="X1067" s="193"/>
      <c r="Y1067" s="193"/>
      <c r="Z1067" s="193"/>
      <c r="AA1067" s="193"/>
      <c r="AB1067" s="193"/>
      <c r="AC1067" s="193"/>
      <c r="AD1067" s="193"/>
      <c r="AE1067" s="193"/>
      <c r="AF1067" s="193"/>
      <c r="AG1067" s="193"/>
      <c r="AH1067" s="193"/>
      <c r="AI1067" s="193"/>
      <c r="AJ1067" s="193"/>
      <c r="AK1067" s="193"/>
    </row>
    <row r="1068" spans="1:37" x14ac:dyDescent="0.2">
      <c r="A1068" s="193"/>
      <c r="B1068" s="193"/>
      <c r="C1068" s="193"/>
      <c r="D1068" s="193"/>
      <c r="E1068" s="193"/>
      <c r="F1068" s="193"/>
      <c r="G1068" s="193"/>
      <c r="H1068" s="193"/>
      <c r="I1068" s="193"/>
      <c r="J1068" s="193"/>
      <c r="K1068" s="193"/>
      <c r="L1068" s="193"/>
      <c r="M1068" s="193"/>
      <c r="N1068" s="193"/>
      <c r="O1068" s="193"/>
      <c r="P1068" s="193"/>
      <c r="Q1068" s="193"/>
      <c r="R1068" s="193"/>
      <c r="S1068" s="193"/>
      <c r="T1068" s="193"/>
      <c r="U1068" s="193"/>
      <c r="V1068" s="193"/>
      <c r="W1068" s="193"/>
      <c r="X1068" s="193"/>
      <c r="Y1068" s="193"/>
      <c r="Z1068" s="193"/>
      <c r="AA1068" s="193"/>
      <c r="AB1068" s="193"/>
      <c r="AC1068" s="193"/>
      <c r="AD1068" s="193"/>
      <c r="AE1068" s="193"/>
      <c r="AF1068" s="193"/>
      <c r="AG1068" s="193"/>
      <c r="AH1068" s="193"/>
      <c r="AI1068" s="193"/>
      <c r="AJ1068" s="193"/>
      <c r="AK1068" s="193"/>
    </row>
    <row r="1069" spans="1:37" x14ac:dyDescent="0.2">
      <c r="A1069" s="193"/>
      <c r="B1069" s="193"/>
      <c r="C1069" s="193"/>
      <c r="D1069" s="193"/>
      <c r="E1069" s="193"/>
      <c r="F1069" s="193"/>
      <c r="G1069" s="193"/>
      <c r="H1069" s="193"/>
      <c r="I1069" s="193"/>
      <c r="J1069" s="193"/>
      <c r="K1069" s="193"/>
      <c r="L1069" s="193"/>
      <c r="M1069" s="193"/>
      <c r="N1069" s="193"/>
      <c r="O1069" s="193"/>
      <c r="P1069" s="193"/>
      <c r="Q1069" s="193"/>
      <c r="R1069" s="193"/>
      <c r="S1069" s="193"/>
      <c r="T1069" s="193"/>
      <c r="U1069" s="193"/>
      <c r="V1069" s="193"/>
      <c r="W1069" s="193"/>
      <c r="X1069" s="193"/>
      <c r="Y1069" s="193"/>
      <c r="Z1069" s="193"/>
      <c r="AA1069" s="193"/>
      <c r="AB1069" s="193"/>
      <c r="AC1069" s="193"/>
      <c r="AD1069" s="193"/>
      <c r="AE1069" s="193"/>
      <c r="AF1069" s="193"/>
      <c r="AG1069" s="193"/>
      <c r="AH1069" s="193"/>
      <c r="AI1069" s="193"/>
      <c r="AJ1069" s="193"/>
      <c r="AK1069" s="193"/>
    </row>
    <row r="1070" spans="1:37" x14ac:dyDescent="0.2">
      <c r="A1070" s="193"/>
      <c r="B1070" s="193"/>
      <c r="C1070" s="193"/>
      <c r="D1070" s="193"/>
      <c r="E1070" s="193"/>
      <c r="F1070" s="193"/>
      <c r="G1070" s="193"/>
      <c r="H1070" s="193"/>
      <c r="I1070" s="193"/>
      <c r="J1070" s="193"/>
      <c r="K1070" s="193"/>
      <c r="L1070" s="193"/>
      <c r="M1070" s="193"/>
      <c r="N1070" s="193"/>
      <c r="O1070" s="193"/>
      <c r="P1070" s="193"/>
      <c r="Q1070" s="193"/>
      <c r="R1070" s="193"/>
      <c r="S1070" s="193"/>
      <c r="T1070" s="193"/>
      <c r="U1070" s="193"/>
      <c r="V1070" s="193"/>
      <c r="W1070" s="193"/>
      <c r="X1070" s="193"/>
      <c r="Y1070" s="193"/>
      <c r="Z1070" s="193"/>
      <c r="AA1070" s="193"/>
      <c r="AB1070" s="193"/>
      <c r="AC1070" s="193"/>
      <c r="AD1070" s="193"/>
      <c r="AE1070" s="193"/>
      <c r="AF1070" s="193"/>
      <c r="AG1070" s="193"/>
      <c r="AH1070" s="193"/>
      <c r="AI1070" s="193"/>
      <c r="AJ1070" s="193"/>
      <c r="AK1070" s="193"/>
    </row>
    <row r="1071" spans="1:37" x14ac:dyDescent="0.2">
      <c r="A1071" s="193"/>
      <c r="B1071" s="193"/>
      <c r="C1071" s="193"/>
      <c r="D1071" s="193"/>
      <c r="E1071" s="193"/>
      <c r="F1071" s="193"/>
      <c r="G1071" s="193"/>
      <c r="H1071" s="193"/>
      <c r="I1071" s="193"/>
      <c r="J1071" s="193"/>
      <c r="K1071" s="193"/>
      <c r="L1071" s="193"/>
      <c r="M1071" s="193"/>
      <c r="N1071" s="193"/>
      <c r="O1071" s="193"/>
      <c r="P1071" s="193"/>
      <c r="Q1071" s="193"/>
      <c r="R1071" s="193"/>
      <c r="S1071" s="193"/>
      <c r="T1071" s="193"/>
      <c r="U1071" s="193"/>
      <c r="V1071" s="193"/>
      <c r="W1071" s="193"/>
      <c r="X1071" s="193"/>
      <c r="Y1071" s="193"/>
      <c r="Z1071" s="193"/>
      <c r="AA1071" s="193"/>
      <c r="AB1071" s="193"/>
      <c r="AC1071" s="193"/>
      <c r="AD1071" s="193"/>
      <c r="AE1071" s="193"/>
      <c r="AF1071" s="193"/>
      <c r="AG1071" s="193"/>
      <c r="AH1071" s="193"/>
      <c r="AI1071" s="193"/>
      <c r="AJ1071" s="193"/>
      <c r="AK1071" s="193"/>
    </row>
    <row r="1072" spans="1:37" x14ac:dyDescent="0.2">
      <c r="A1072" s="193"/>
      <c r="B1072" s="193"/>
      <c r="C1072" s="193"/>
      <c r="D1072" s="193"/>
      <c r="E1072" s="193"/>
      <c r="F1072" s="193"/>
      <c r="G1072" s="193"/>
      <c r="H1072" s="193"/>
      <c r="I1072" s="193"/>
      <c r="J1072" s="193"/>
      <c r="K1072" s="193"/>
      <c r="L1072" s="193"/>
      <c r="M1072" s="193"/>
      <c r="N1072" s="193"/>
      <c r="O1072" s="193"/>
      <c r="P1072" s="193"/>
      <c r="Q1072" s="193"/>
      <c r="R1072" s="193"/>
      <c r="S1072" s="193"/>
      <c r="T1072" s="193"/>
      <c r="U1072" s="193"/>
      <c r="V1072" s="193"/>
      <c r="W1072" s="193"/>
      <c r="X1072" s="193"/>
      <c r="Y1072" s="193"/>
      <c r="Z1072" s="193"/>
      <c r="AA1072" s="193"/>
      <c r="AB1072" s="193"/>
      <c r="AC1072" s="193"/>
      <c r="AD1072" s="193"/>
      <c r="AE1072" s="193"/>
      <c r="AF1072" s="193"/>
      <c r="AG1072" s="193"/>
      <c r="AH1072" s="193"/>
      <c r="AI1072" s="193"/>
      <c r="AJ1072" s="193"/>
      <c r="AK1072" s="193"/>
    </row>
    <row r="1073" spans="1:37" x14ac:dyDescent="0.2">
      <c r="A1073" s="193"/>
      <c r="B1073" s="193"/>
      <c r="C1073" s="193"/>
      <c r="D1073" s="193"/>
      <c r="E1073" s="193"/>
      <c r="F1073" s="193"/>
      <c r="G1073" s="193"/>
      <c r="H1073" s="193"/>
      <c r="I1073" s="193"/>
      <c r="J1073" s="193"/>
      <c r="K1073" s="193"/>
      <c r="L1073" s="193"/>
      <c r="M1073" s="193"/>
      <c r="N1073" s="193"/>
      <c r="O1073" s="193"/>
      <c r="P1073" s="193"/>
      <c r="Q1073" s="193"/>
      <c r="R1073" s="193"/>
      <c r="S1073" s="193"/>
      <c r="T1073" s="193"/>
      <c r="U1073" s="193"/>
      <c r="V1073" s="193"/>
      <c r="W1073" s="193"/>
      <c r="X1073" s="193"/>
      <c r="Y1073" s="193"/>
      <c r="Z1073" s="193"/>
      <c r="AA1073" s="193"/>
      <c r="AB1073" s="193"/>
      <c r="AC1073" s="193"/>
      <c r="AD1073" s="193"/>
      <c r="AE1073" s="193"/>
      <c r="AF1073" s="193"/>
      <c r="AG1073" s="193"/>
      <c r="AH1073" s="193"/>
      <c r="AI1073" s="193"/>
      <c r="AJ1073" s="193"/>
      <c r="AK1073" s="193"/>
    </row>
    <row r="1074" spans="1:37" x14ac:dyDescent="0.2">
      <c r="A1074" s="193"/>
      <c r="B1074" s="193"/>
      <c r="C1074" s="193"/>
      <c r="D1074" s="193"/>
      <c r="E1074" s="193"/>
      <c r="F1074" s="193"/>
      <c r="G1074" s="193"/>
      <c r="H1074" s="193"/>
      <c r="I1074" s="193"/>
      <c r="J1074" s="193"/>
      <c r="K1074" s="193"/>
      <c r="L1074" s="193"/>
      <c r="M1074" s="193"/>
      <c r="N1074" s="193"/>
      <c r="O1074" s="193"/>
      <c r="P1074" s="193"/>
      <c r="Q1074" s="193"/>
      <c r="R1074" s="193"/>
      <c r="S1074" s="193"/>
      <c r="T1074" s="193"/>
      <c r="U1074" s="193"/>
      <c r="V1074" s="193"/>
      <c r="W1074" s="193"/>
      <c r="X1074" s="193"/>
      <c r="Y1074" s="193"/>
      <c r="Z1074" s="193"/>
      <c r="AA1074" s="193"/>
      <c r="AB1074" s="193"/>
      <c r="AC1074" s="193"/>
      <c r="AD1074" s="193"/>
      <c r="AE1074" s="193"/>
      <c r="AF1074" s="193"/>
      <c r="AG1074" s="193"/>
      <c r="AH1074" s="193"/>
      <c r="AI1074" s="193"/>
      <c r="AJ1074" s="193"/>
      <c r="AK1074" s="193"/>
    </row>
    <row r="1075" spans="1:37" x14ac:dyDescent="0.2">
      <c r="A1075" s="193"/>
      <c r="B1075" s="193"/>
      <c r="C1075" s="193"/>
      <c r="D1075" s="193"/>
      <c r="E1075" s="193"/>
      <c r="F1075" s="193"/>
      <c r="G1075" s="193"/>
      <c r="H1075" s="193"/>
      <c r="I1075" s="193"/>
      <c r="J1075" s="193"/>
      <c r="K1075" s="193"/>
      <c r="L1075" s="193"/>
      <c r="M1075" s="193"/>
      <c r="N1075" s="193"/>
      <c r="O1075" s="193"/>
      <c r="P1075" s="193"/>
      <c r="Q1075" s="193"/>
      <c r="R1075" s="193"/>
      <c r="S1075" s="193"/>
      <c r="T1075" s="193"/>
      <c r="U1075" s="193"/>
      <c r="V1075" s="193"/>
      <c r="W1075" s="193"/>
      <c r="X1075" s="193"/>
      <c r="Y1075" s="193"/>
      <c r="Z1075" s="193"/>
      <c r="AA1075" s="193"/>
      <c r="AB1075" s="193"/>
      <c r="AC1075" s="193"/>
      <c r="AD1075" s="193"/>
      <c r="AE1075" s="193"/>
      <c r="AF1075" s="193"/>
      <c r="AG1075" s="193"/>
      <c r="AH1075" s="193"/>
      <c r="AI1075" s="193"/>
      <c r="AJ1075" s="193"/>
      <c r="AK1075" s="193"/>
    </row>
    <row r="1076" spans="1:37" x14ac:dyDescent="0.2">
      <c r="A1076" s="193"/>
      <c r="B1076" s="193"/>
      <c r="C1076" s="193"/>
      <c r="D1076" s="193"/>
      <c r="E1076" s="193"/>
      <c r="F1076" s="193"/>
      <c r="G1076" s="193"/>
      <c r="H1076" s="193"/>
      <c r="I1076" s="193"/>
      <c r="J1076" s="193"/>
      <c r="K1076" s="193"/>
      <c r="L1076" s="193"/>
      <c r="M1076" s="193"/>
      <c r="N1076" s="193"/>
      <c r="O1076" s="193"/>
      <c r="P1076" s="193"/>
      <c r="Q1076" s="193"/>
      <c r="R1076" s="193"/>
      <c r="S1076" s="193"/>
      <c r="T1076" s="193"/>
      <c r="U1076" s="193"/>
      <c r="V1076" s="193"/>
      <c r="W1076" s="193"/>
      <c r="X1076" s="193"/>
      <c r="Y1076" s="193"/>
      <c r="Z1076" s="193"/>
      <c r="AA1076" s="193"/>
      <c r="AB1076" s="193"/>
      <c r="AC1076" s="193"/>
      <c r="AD1076" s="193"/>
      <c r="AE1076" s="193"/>
      <c r="AF1076" s="193"/>
      <c r="AG1076" s="193"/>
      <c r="AH1076" s="193"/>
      <c r="AI1076" s="193"/>
      <c r="AJ1076" s="193"/>
      <c r="AK1076" s="193"/>
    </row>
    <row r="1077" spans="1:37" x14ac:dyDescent="0.2">
      <c r="A1077" s="193"/>
      <c r="B1077" s="193"/>
      <c r="C1077" s="193"/>
      <c r="D1077" s="193"/>
      <c r="E1077" s="193"/>
      <c r="F1077" s="193"/>
      <c r="G1077" s="193"/>
      <c r="H1077" s="193"/>
      <c r="I1077" s="193"/>
      <c r="J1077" s="193"/>
      <c r="K1077" s="193"/>
      <c r="L1077" s="193"/>
      <c r="M1077" s="193"/>
      <c r="N1077" s="193"/>
      <c r="O1077" s="193"/>
      <c r="P1077" s="193"/>
      <c r="Q1077" s="193"/>
      <c r="R1077" s="193"/>
      <c r="S1077" s="193"/>
      <c r="T1077" s="193"/>
      <c r="U1077" s="193"/>
      <c r="V1077" s="193"/>
      <c r="W1077" s="193"/>
      <c r="X1077" s="193"/>
      <c r="Y1077" s="193"/>
      <c r="Z1077" s="193"/>
      <c r="AA1077" s="193"/>
      <c r="AB1077" s="193"/>
      <c r="AC1077" s="193"/>
      <c r="AD1077" s="193"/>
      <c r="AE1077" s="193"/>
      <c r="AF1077" s="193"/>
      <c r="AG1077" s="193"/>
      <c r="AH1077" s="193"/>
      <c r="AI1077" s="193"/>
      <c r="AJ1077" s="193"/>
      <c r="AK1077" s="193"/>
    </row>
    <row r="1078" spans="1:37" x14ac:dyDescent="0.2">
      <c r="A1078" s="193"/>
      <c r="B1078" s="193"/>
      <c r="C1078" s="193"/>
      <c r="D1078" s="193"/>
      <c r="E1078" s="193"/>
      <c r="F1078" s="193"/>
      <c r="G1078" s="193"/>
      <c r="H1078" s="193"/>
      <c r="I1078" s="193"/>
      <c r="J1078" s="193"/>
      <c r="K1078" s="193"/>
      <c r="L1078" s="193"/>
      <c r="M1078" s="193"/>
      <c r="N1078" s="193"/>
      <c r="O1078" s="193"/>
      <c r="P1078" s="193"/>
      <c r="Q1078" s="193"/>
      <c r="R1078" s="193"/>
      <c r="S1078" s="193"/>
      <c r="T1078" s="193"/>
      <c r="U1078" s="193"/>
      <c r="V1078" s="193"/>
      <c r="W1078" s="193"/>
      <c r="X1078" s="193"/>
      <c r="Y1078" s="193"/>
      <c r="Z1078" s="193"/>
      <c r="AA1078" s="193"/>
      <c r="AB1078" s="193"/>
      <c r="AC1078" s="193"/>
      <c r="AD1078" s="193"/>
      <c r="AE1078" s="193"/>
      <c r="AF1078" s="193"/>
      <c r="AG1078" s="193"/>
      <c r="AH1078" s="193"/>
      <c r="AI1078" s="193"/>
      <c r="AJ1078" s="193"/>
      <c r="AK1078" s="193"/>
    </row>
    <row r="1079" spans="1:37" x14ac:dyDescent="0.2">
      <c r="A1079" s="193"/>
      <c r="B1079" s="193"/>
      <c r="C1079" s="193"/>
      <c r="D1079" s="193"/>
      <c r="E1079" s="193"/>
      <c r="F1079" s="193"/>
      <c r="G1079" s="193"/>
      <c r="H1079" s="193"/>
      <c r="I1079" s="193"/>
      <c r="J1079" s="193"/>
      <c r="K1079" s="193"/>
      <c r="L1079" s="193"/>
      <c r="M1079" s="193"/>
      <c r="N1079" s="193"/>
      <c r="O1079" s="193"/>
      <c r="P1079" s="193"/>
      <c r="Q1079" s="193"/>
      <c r="R1079" s="193"/>
      <c r="S1079" s="193"/>
      <c r="T1079" s="193"/>
      <c r="U1079" s="193"/>
      <c r="V1079" s="193"/>
      <c r="W1079" s="193"/>
      <c r="X1079" s="193"/>
      <c r="Y1079" s="193"/>
      <c r="Z1079" s="193"/>
      <c r="AA1079" s="193"/>
      <c r="AB1079" s="193"/>
      <c r="AC1079" s="193"/>
      <c r="AD1079" s="193"/>
      <c r="AE1079" s="193"/>
      <c r="AF1079" s="193"/>
      <c r="AG1079" s="193"/>
      <c r="AH1079" s="193"/>
      <c r="AI1079" s="193"/>
      <c r="AJ1079" s="193"/>
      <c r="AK1079" s="193"/>
    </row>
    <row r="1080" spans="1:37" x14ac:dyDescent="0.2">
      <c r="A1080" s="193"/>
      <c r="B1080" s="193"/>
      <c r="C1080" s="193"/>
      <c r="D1080" s="193"/>
      <c r="E1080" s="193"/>
      <c r="F1080" s="193"/>
      <c r="G1080" s="193"/>
      <c r="H1080" s="193"/>
      <c r="I1080" s="193"/>
      <c r="J1080" s="193"/>
      <c r="K1080" s="193"/>
      <c r="L1080" s="193"/>
      <c r="M1080" s="193"/>
      <c r="N1080" s="193"/>
      <c r="O1080" s="193"/>
      <c r="P1080" s="193"/>
      <c r="Q1080" s="193"/>
      <c r="R1080" s="193"/>
      <c r="S1080" s="193"/>
      <c r="T1080" s="193"/>
      <c r="U1080" s="193"/>
      <c r="V1080" s="193"/>
      <c r="W1080" s="193"/>
      <c r="X1080" s="193"/>
      <c r="Y1080" s="193"/>
      <c r="Z1080" s="193"/>
      <c r="AA1080" s="193"/>
      <c r="AB1080" s="193"/>
      <c r="AC1080" s="193"/>
      <c r="AD1080" s="193"/>
      <c r="AE1080" s="193"/>
      <c r="AF1080" s="193"/>
      <c r="AG1080" s="193"/>
      <c r="AH1080" s="193"/>
      <c r="AI1080" s="193"/>
      <c r="AJ1080" s="193"/>
      <c r="AK1080" s="193"/>
    </row>
    <row r="1081" spans="1:37" x14ac:dyDescent="0.2">
      <c r="A1081" s="193"/>
      <c r="B1081" s="193"/>
      <c r="C1081" s="193"/>
      <c r="D1081" s="193"/>
      <c r="E1081" s="193"/>
      <c r="F1081" s="193"/>
      <c r="G1081" s="193"/>
      <c r="H1081" s="193"/>
      <c r="I1081" s="193"/>
      <c r="J1081" s="193"/>
      <c r="K1081" s="193"/>
      <c r="L1081" s="193"/>
      <c r="M1081" s="193"/>
      <c r="N1081" s="193"/>
      <c r="O1081" s="193"/>
      <c r="P1081" s="193"/>
      <c r="Q1081" s="193"/>
      <c r="R1081" s="193"/>
      <c r="S1081" s="193"/>
      <c r="T1081" s="193"/>
      <c r="U1081" s="193"/>
      <c r="V1081" s="193"/>
      <c r="W1081" s="193"/>
      <c r="X1081" s="193"/>
      <c r="Y1081" s="193"/>
      <c r="Z1081" s="193"/>
      <c r="AA1081" s="193"/>
      <c r="AB1081" s="193"/>
      <c r="AC1081" s="193"/>
      <c r="AD1081" s="193"/>
      <c r="AE1081" s="193"/>
      <c r="AF1081" s="193"/>
      <c r="AG1081" s="193"/>
      <c r="AH1081" s="193"/>
      <c r="AI1081" s="193"/>
      <c r="AJ1081" s="193"/>
      <c r="AK1081" s="193"/>
    </row>
    <row r="1082" spans="1:37" x14ac:dyDescent="0.2">
      <c r="A1082" s="193"/>
      <c r="B1082" s="193"/>
      <c r="C1082" s="193"/>
      <c r="D1082" s="193"/>
      <c r="E1082" s="193"/>
      <c r="F1082" s="193"/>
      <c r="G1082" s="193"/>
      <c r="H1082" s="193"/>
      <c r="I1082" s="193"/>
      <c r="J1082" s="193"/>
      <c r="K1082" s="193"/>
      <c r="L1082" s="193"/>
      <c r="M1082" s="193"/>
      <c r="N1082" s="193"/>
      <c r="O1082" s="193"/>
      <c r="P1082" s="193"/>
      <c r="Q1082" s="193"/>
      <c r="R1082" s="193"/>
      <c r="S1082" s="193"/>
      <c r="T1082" s="193"/>
      <c r="U1082" s="193"/>
      <c r="V1082" s="193"/>
      <c r="W1082" s="193"/>
      <c r="X1082" s="193"/>
      <c r="Y1082" s="193"/>
      <c r="Z1082" s="193"/>
      <c r="AA1082" s="193"/>
      <c r="AB1082" s="193"/>
      <c r="AC1082" s="193"/>
      <c r="AD1082" s="193"/>
      <c r="AE1082" s="193"/>
      <c r="AF1082" s="193"/>
      <c r="AG1082" s="193"/>
      <c r="AH1082" s="193"/>
      <c r="AI1082" s="193"/>
      <c r="AJ1082" s="193"/>
      <c r="AK1082" s="193"/>
    </row>
    <row r="1083" spans="1:37" x14ac:dyDescent="0.2">
      <c r="A1083" s="193"/>
      <c r="B1083" s="193"/>
      <c r="C1083" s="193"/>
      <c r="D1083" s="193"/>
      <c r="E1083" s="193"/>
      <c r="F1083" s="193"/>
      <c r="G1083" s="193"/>
      <c r="H1083" s="193"/>
      <c r="I1083" s="193"/>
      <c r="J1083" s="193"/>
      <c r="K1083" s="193"/>
      <c r="L1083" s="193"/>
      <c r="M1083" s="193"/>
      <c r="N1083" s="193"/>
      <c r="O1083" s="193"/>
      <c r="P1083" s="193"/>
      <c r="Q1083" s="193"/>
      <c r="R1083" s="193"/>
      <c r="S1083" s="193"/>
      <c r="T1083" s="193"/>
      <c r="U1083" s="193"/>
      <c r="V1083" s="193"/>
      <c r="W1083" s="193"/>
      <c r="X1083" s="193"/>
      <c r="Y1083" s="193"/>
      <c r="Z1083" s="193"/>
      <c r="AA1083" s="193"/>
      <c r="AB1083" s="193"/>
      <c r="AC1083" s="193"/>
      <c r="AD1083" s="193"/>
      <c r="AE1083" s="193"/>
      <c r="AF1083" s="193"/>
      <c r="AG1083" s="193"/>
      <c r="AH1083" s="193"/>
      <c r="AI1083" s="193"/>
      <c r="AJ1083" s="193"/>
      <c r="AK1083" s="193"/>
    </row>
    <row r="1084" spans="1:37" x14ac:dyDescent="0.2">
      <c r="A1084" s="193"/>
      <c r="B1084" s="193"/>
      <c r="C1084" s="193"/>
      <c r="D1084" s="193"/>
      <c r="E1084" s="193"/>
      <c r="F1084" s="193"/>
      <c r="G1084" s="193"/>
      <c r="H1084" s="193"/>
      <c r="I1084" s="193"/>
      <c r="J1084" s="193"/>
      <c r="K1084" s="193"/>
      <c r="L1084" s="193"/>
      <c r="M1084" s="193"/>
      <c r="N1084" s="193"/>
      <c r="O1084" s="193"/>
      <c r="P1084" s="193"/>
      <c r="Q1084" s="193"/>
      <c r="R1084" s="193"/>
      <c r="S1084" s="193"/>
      <c r="T1084" s="193"/>
      <c r="U1084" s="193"/>
      <c r="V1084" s="193"/>
      <c r="W1084" s="193"/>
      <c r="X1084" s="193"/>
      <c r="Y1084" s="193"/>
      <c r="Z1084" s="193"/>
      <c r="AA1084" s="193"/>
      <c r="AB1084" s="193"/>
      <c r="AC1084" s="193"/>
      <c r="AD1084" s="193"/>
      <c r="AE1084" s="193"/>
      <c r="AF1084" s="193"/>
      <c r="AG1084" s="193"/>
      <c r="AH1084" s="193"/>
      <c r="AI1084" s="193"/>
      <c r="AJ1084" s="193"/>
      <c r="AK1084" s="193"/>
    </row>
    <row r="1085" spans="1:37" x14ac:dyDescent="0.2">
      <c r="A1085" s="193"/>
      <c r="B1085" s="193"/>
      <c r="C1085" s="193"/>
      <c r="D1085" s="193"/>
      <c r="E1085" s="193"/>
      <c r="F1085" s="193"/>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row>
    <row r="1086" spans="1:37" x14ac:dyDescent="0.2">
      <c r="A1086" s="193"/>
      <c r="B1086" s="193"/>
      <c r="C1086" s="193"/>
      <c r="D1086" s="193"/>
      <c r="E1086" s="193"/>
      <c r="F1086" s="193"/>
      <c r="G1086" s="193"/>
      <c r="H1086" s="193"/>
      <c r="I1086" s="193"/>
      <c r="J1086" s="193"/>
      <c r="K1086" s="193"/>
      <c r="L1086" s="193"/>
      <c r="M1086" s="193"/>
      <c r="N1086" s="193"/>
      <c r="O1086" s="193"/>
      <c r="P1086" s="193"/>
      <c r="Q1086" s="193"/>
      <c r="R1086" s="193"/>
      <c r="S1086" s="193"/>
      <c r="T1086" s="193"/>
      <c r="U1086" s="193"/>
      <c r="V1086" s="193"/>
      <c r="W1086" s="193"/>
      <c r="X1086" s="193"/>
      <c r="Y1086" s="193"/>
      <c r="Z1086" s="193"/>
      <c r="AA1086" s="193"/>
      <c r="AB1086" s="193"/>
      <c r="AC1086" s="193"/>
      <c r="AD1086" s="193"/>
      <c r="AE1086" s="193"/>
      <c r="AF1086" s="193"/>
      <c r="AG1086" s="193"/>
      <c r="AH1086" s="193"/>
      <c r="AI1086" s="193"/>
      <c r="AJ1086" s="193"/>
      <c r="AK1086" s="193"/>
    </row>
    <row r="1087" spans="1:37" x14ac:dyDescent="0.2">
      <c r="A1087" s="193"/>
      <c r="B1087" s="193"/>
      <c r="C1087" s="193"/>
      <c r="D1087" s="193"/>
      <c r="E1087" s="193"/>
      <c r="F1087" s="193"/>
      <c r="G1087" s="193"/>
      <c r="H1087" s="193"/>
      <c r="I1087" s="193"/>
      <c r="J1087" s="193"/>
      <c r="K1087" s="193"/>
      <c r="L1087" s="193"/>
      <c r="M1087" s="193"/>
      <c r="N1087" s="193"/>
      <c r="O1087" s="193"/>
      <c r="P1087" s="193"/>
      <c r="Q1087" s="193"/>
      <c r="R1087" s="193"/>
      <c r="S1087" s="193"/>
      <c r="T1087" s="193"/>
      <c r="U1087" s="193"/>
      <c r="V1087" s="193"/>
      <c r="W1087" s="193"/>
      <c r="X1087" s="193"/>
      <c r="Y1087" s="193"/>
      <c r="Z1087" s="193"/>
      <c r="AA1087" s="193"/>
      <c r="AB1087" s="193"/>
      <c r="AC1087" s="193"/>
      <c r="AD1087" s="193"/>
      <c r="AE1087" s="193"/>
      <c r="AF1087" s="193"/>
      <c r="AG1087" s="193"/>
      <c r="AH1087" s="193"/>
      <c r="AI1087" s="193"/>
      <c r="AJ1087" s="193"/>
      <c r="AK1087" s="193"/>
    </row>
    <row r="1088" spans="1:37" x14ac:dyDescent="0.2">
      <c r="A1088" s="193"/>
      <c r="B1088" s="193"/>
      <c r="C1088" s="193"/>
      <c r="D1088" s="193"/>
      <c r="E1088" s="193"/>
      <c r="F1088" s="193"/>
      <c r="G1088" s="193"/>
      <c r="H1088" s="193"/>
      <c r="I1088" s="193"/>
      <c r="J1088" s="193"/>
      <c r="K1088" s="193"/>
      <c r="L1088" s="193"/>
      <c r="M1088" s="193"/>
      <c r="N1088" s="193"/>
      <c r="O1088" s="193"/>
      <c r="P1088" s="193"/>
      <c r="Q1088" s="193"/>
      <c r="R1088" s="193"/>
      <c r="S1088" s="193"/>
      <c r="T1088" s="193"/>
      <c r="U1088" s="193"/>
      <c r="V1088" s="193"/>
      <c r="W1088" s="193"/>
      <c r="X1088" s="193"/>
      <c r="Y1088" s="193"/>
      <c r="Z1088" s="193"/>
      <c r="AA1088" s="193"/>
      <c r="AB1088" s="193"/>
      <c r="AC1088" s="193"/>
      <c r="AD1088" s="193"/>
      <c r="AE1088" s="193"/>
      <c r="AF1088" s="193"/>
      <c r="AG1088" s="193"/>
      <c r="AH1088" s="193"/>
      <c r="AI1088" s="193"/>
      <c r="AJ1088" s="193"/>
      <c r="AK1088" s="193"/>
    </row>
    <row r="1089" spans="1:37" x14ac:dyDescent="0.2">
      <c r="A1089" s="193"/>
      <c r="B1089" s="193"/>
      <c r="C1089" s="193"/>
      <c r="D1089" s="193"/>
      <c r="E1089" s="193"/>
      <c r="F1089" s="193"/>
      <c r="G1089" s="193"/>
      <c r="H1089" s="193"/>
      <c r="I1089" s="193"/>
      <c r="J1089" s="193"/>
      <c r="K1089" s="193"/>
      <c r="L1089" s="193"/>
      <c r="M1089" s="193"/>
      <c r="N1089" s="193"/>
      <c r="O1089" s="193"/>
      <c r="P1089" s="193"/>
      <c r="Q1089" s="193"/>
      <c r="R1089" s="193"/>
      <c r="S1089" s="193"/>
      <c r="T1089" s="193"/>
      <c r="U1089" s="193"/>
      <c r="V1089" s="193"/>
      <c r="W1089" s="193"/>
      <c r="X1089" s="193"/>
      <c r="Y1089" s="193"/>
      <c r="Z1089" s="193"/>
      <c r="AA1089" s="193"/>
      <c r="AB1089" s="193"/>
      <c r="AC1089" s="193"/>
      <c r="AD1089" s="193"/>
      <c r="AE1089" s="193"/>
      <c r="AF1089" s="193"/>
      <c r="AG1089" s="193"/>
      <c r="AH1089" s="193"/>
      <c r="AI1089" s="193"/>
      <c r="AJ1089" s="193"/>
      <c r="AK1089" s="193"/>
    </row>
    <row r="1090" spans="1:37" x14ac:dyDescent="0.2">
      <c r="A1090" s="193"/>
      <c r="B1090" s="193"/>
      <c r="C1090" s="193"/>
      <c r="D1090" s="193"/>
      <c r="E1090" s="193"/>
      <c r="F1090" s="193"/>
      <c r="G1090" s="193"/>
      <c r="H1090" s="193"/>
      <c r="I1090" s="193"/>
      <c r="J1090" s="193"/>
      <c r="K1090" s="193"/>
      <c r="L1090" s="193"/>
      <c r="M1090" s="193"/>
      <c r="N1090" s="193"/>
      <c r="O1090" s="193"/>
      <c r="P1090" s="193"/>
      <c r="Q1090" s="193"/>
      <c r="R1090" s="193"/>
      <c r="S1090" s="193"/>
      <c r="T1090" s="193"/>
      <c r="U1090" s="193"/>
      <c r="V1090" s="193"/>
      <c r="W1090" s="193"/>
      <c r="X1090" s="193"/>
      <c r="Y1090" s="193"/>
      <c r="Z1090" s="193"/>
      <c r="AA1090" s="193"/>
      <c r="AB1090" s="193"/>
      <c r="AC1090" s="193"/>
      <c r="AD1090" s="193"/>
      <c r="AE1090" s="193"/>
      <c r="AF1090" s="193"/>
      <c r="AG1090" s="193"/>
      <c r="AH1090" s="193"/>
      <c r="AI1090" s="193"/>
      <c r="AJ1090" s="193"/>
      <c r="AK1090" s="193"/>
    </row>
    <row r="1091" spans="1:37" x14ac:dyDescent="0.2">
      <c r="A1091" s="193"/>
      <c r="B1091" s="193"/>
      <c r="C1091" s="193"/>
      <c r="D1091" s="193"/>
      <c r="E1091" s="193"/>
      <c r="F1091" s="193"/>
      <c r="G1091" s="193"/>
      <c r="H1091" s="193"/>
      <c r="I1091" s="193"/>
      <c r="J1091" s="193"/>
      <c r="K1091" s="193"/>
      <c r="L1091" s="193"/>
      <c r="M1091" s="193"/>
      <c r="N1091" s="193"/>
      <c r="O1091" s="193"/>
      <c r="P1091" s="193"/>
      <c r="Q1091" s="193"/>
      <c r="R1091" s="193"/>
      <c r="S1091" s="193"/>
      <c r="T1091" s="193"/>
      <c r="U1091" s="193"/>
      <c r="V1091" s="193"/>
      <c r="W1091" s="193"/>
      <c r="X1091" s="193"/>
      <c r="Y1091" s="193"/>
      <c r="Z1091" s="193"/>
      <c r="AA1091" s="193"/>
      <c r="AB1091" s="193"/>
      <c r="AC1091" s="193"/>
      <c r="AD1091" s="193"/>
      <c r="AE1091" s="193"/>
      <c r="AF1091" s="193"/>
      <c r="AG1091" s="193"/>
      <c r="AH1091" s="193"/>
      <c r="AI1091" s="193"/>
      <c r="AJ1091" s="193"/>
      <c r="AK1091" s="193"/>
    </row>
    <row r="1092" spans="1:37" x14ac:dyDescent="0.2">
      <c r="A1092" s="193"/>
      <c r="B1092" s="193"/>
      <c r="C1092" s="193"/>
      <c r="D1092" s="193"/>
      <c r="E1092" s="193"/>
      <c r="F1092" s="193"/>
      <c r="G1092" s="193"/>
      <c r="H1092" s="193"/>
      <c r="I1092" s="193"/>
      <c r="J1092" s="193"/>
      <c r="K1092" s="193"/>
      <c r="L1092" s="193"/>
      <c r="M1092" s="193"/>
      <c r="N1092" s="193"/>
      <c r="O1092" s="193"/>
      <c r="P1092" s="193"/>
      <c r="Q1092" s="193"/>
      <c r="R1092" s="193"/>
      <c r="S1092" s="193"/>
      <c r="T1092" s="193"/>
      <c r="U1092" s="193"/>
      <c r="V1092" s="193"/>
      <c r="W1092" s="193"/>
      <c r="X1092" s="193"/>
      <c r="Y1092" s="193"/>
      <c r="Z1092" s="193"/>
      <c r="AA1092" s="193"/>
      <c r="AB1092" s="193"/>
      <c r="AC1092" s="193"/>
      <c r="AD1092" s="193"/>
      <c r="AE1092" s="193"/>
      <c r="AF1092" s="193"/>
      <c r="AG1092" s="193"/>
      <c r="AH1092" s="193"/>
      <c r="AI1092" s="193"/>
      <c r="AJ1092" s="193"/>
      <c r="AK1092" s="193"/>
    </row>
    <row r="1093" spans="1:37" x14ac:dyDescent="0.2">
      <c r="A1093" s="193"/>
      <c r="B1093" s="193"/>
      <c r="C1093" s="193"/>
      <c r="D1093" s="193"/>
      <c r="E1093" s="193"/>
      <c r="F1093" s="193"/>
      <c r="G1093" s="193"/>
      <c r="H1093" s="193"/>
      <c r="I1093" s="193"/>
      <c r="J1093" s="193"/>
      <c r="K1093" s="193"/>
      <c r="L1093" s="193"/>
      <c r="M1093" s="193"/>
      <c r="N1093" s="193"/>
      <c r="O1093" s="193"/>
      <c r="P1093" s="193"/>
      <c r="Q1093" s="193"/>
      <c r="R1093" s="193"/>
      <c r="S1093" s="193"/>
      <c r="T1093" s="193"/>
      <c r="U1093" s="193"/>
      <c r="V1093" s="193"/>
      <c r="W1093" s="193"/>
      <c r="X1093" s="193"/>
      <c r="Y1093" s="193"/>
      <c r="Z1093" s="193"/>
      <c r="AA1093" s="193"/>
      <c r="AB1093" s="193"/>
      <c r="AC1093" s="193"/>
      <c r="AD1093" s="193"/>
      <c r="AE1093" s="193"/>
      <c r="AF1093" s="193"/>
      <c r="AG1093" s="193"/>
      <c r="AH1093" s="193"/>
      <c r="AI1093" s="193"/>
      <c r="AJ1093" s="193"/>
      <c r="AK1093" s="193"/>
    </row>
    <row r="1094" spans="1:37" x14ac:dyDescent="0.2">
      <c r="A1094" s="193"/>
      <c r="B1094" s="193"/>
      <c r="C1094" s="193"/>
      <c r="D1094" s="193"/>
      <c r="E1094" s="193"/>
      <c r="F1094" s="193"/>
      <c r="G1094" s="193"/>
      <c r="H1094" s="193"/>
      <c r="I1094" s="193"/>
      <c r="J1094" s="193"/>
      <c r="K1094" s="193"/>
      <c r="L1094" s="193"/>
      <c r="M1094" s="193"/>
      <c r="N1094" s="193"/>
      <c r="O1094" s="193"/>
      <c r="P1094" s="193"/>
      <c r="Q1094" s="193"/>
      <c r="R1094" s="193"/>
      <c r="S1094" s="193"/>
      <c r="T1094" s="193"/>
      <c r="U1094" s="193"/>
      <c r="V1094" s="193"/>
      <c r="W1094" s="193"/>
      <c r="X1094" s="193"/>
      <c r="Y1094" s="193"/>
      <c r="Z1094" s="193"/>
      <c r="AA1094" s="193"/>
      <c r="AB1094" s="193"/>
      <c r="AC1094" s="193"/>
      <c r="AD1094" s="193"/>
      <c r="AE1094" s="193"/>
      <c r="AF1094" s="193"/>
      <c r="AG1094" s="193"/>
      <c r="AH1094" s="193"/>
      <c r="AI1094" s="193"/>
      <c r="AJ1094" s="193"/>
      <c r="AK1094" s="193"/>
    </row>
    <row r="1095" spans="1:37" x14ac:dyDescent="0.2">
      <c r="A1095" s="193"/>
      <c r="B1095" s="193"/>
      <c r="C1095" s="193"/>
      <c r="D1095" s="193"/>
      <c r="E1095" s="193"/>
      <c r="F1095" s="193"/>
      <c r="G1095" s="193"/>
      <c r="H1095" s="193"/>
      <c r="I1095" s="193"/>
      <c r="J1095" s="193"/>
      <c r="K1095" s="193"/>
      <c r="L1095" s="193"/>
      <c r="M1095" s="193"/>
      <c r="N1095" s="193"/>
      <c r="O1095" s="193"/>
      <c r="P1095" s="193"/>
      <c r="Q1095" s="193"/>
      <c r="R1095" s="193"/>
      <c r="S1095" s="193"/>
      <c r="T1095" s="193"/>
      <c r="U1095" s="193"/>
      <c r="V1095" s="193"/>
      <c r="W1095" s="193"/>
      <c r="X1095" s="193"/>
      <c r="Y1095" s="193"/>
      <c r="Z1095" s="193"/>
      <c r="AA1095" s="193"/>
      <c r="AB1095" s="193"/>
      <c r="AC1095" s="193"/>
      <c r="AD1095" s="193"/>
      <c r="AE1095" s="193"/>
      <c r="AF1095" s="193"/>
      <c r="AG1095" s="193"/>
      <c r="AH1095" s="193"/>
      <c r="AI1095" s="193"/>
      <c r="AJ1095" s="193"/>
      <c r="AK1095" s="193"/>
    </row>
    <row r="1096" spans="1:37" x14ac:dyDescent="0.2">
      <c r="A1096" s="193"/>
      <c r="B1096" s="193"/>
      <c r="C1096" s="193"/>
      <c r="D1096" s="193"/>
      <c r="E1096" s="193"/>
      <c r="F1096" s="193"/>
      <c r="G1096" s="193"/>
      <c r="H1096" s="193"/>
      <c r="I1096" s="193"/>
      <c r="J1096" s="193"/>
      <c r="K1096" s="193"/>
      <c r="L1096" s="193"/>
      <c r="M1096" s="193"/>
      <c r="N1096" s="193"/>
      <c r="O1096" s="193"/>
      <c r="P1096" s="193"/>
      <c r="Q1096" s="193"/>
      <c r="R1096" s="193"/>
      <c r="S1096" s="193"/>
      <c r="T1096" s="193"/>
      <c r="U1096" s="193"/>
      <c r="V1096" s="193"/>
      <c r="W1096" s="193"/>
      <c r="X1096" s="193"/>
      <c r="Y1096" s="193"/>
      <c r="Z1096" s="193"/>
      <c r="AA1096" s="193"/>
      <c r="AB1096" s="193"/>
      <c r="AC1096" s="193"/>
      <c r="AD1096" s="193"/>
      <c r="AE1096" s="193"/>
      <c r="AF1096" s="193"/>
      <c r="AG1096" s="193"/>
      <c r="AH1096" s="193"/>
      <c r="AI1096" s="193"/>
      <c r="AJ1096" s="193"/>
      <c r="AK1096" s="193"/>
    </row>
    <row r="1097" spans="1:37" x14ac:dyDescent="0.2">
      <c r="A1097" s="193"/>
      <c r="B1097" s="193"/>
      <c r="C1097" s="193"/>
      <c r="D1097" s="193"/>
      <c r="E1097" s="193"/>
      <c r="F1097" s="193"/>
      <c r="G1097" s="193"/>
      <c r="H1097" s="193"/>
      <c r="I1097" s="193"/>
      <c r="J1097" s="193"/>
      <c r="K1097" s="193"/>
      <c r="L1097" s="193"/>
      <c r="M1097" s="193"/>
      <c r="N1097" s="193"/>
      <c r="O1097" s="193"/>
      <c r="P1097" s="193"/>
      <c r="Q1097" s="193"/>
      <c r="R1097" s="193"/>
      <c r="S1097" s="193"/>
      <c r="T1097" s="193"/>
      <c r="U1097" s="193"/>
      <c r="V1097" s="193"/>
      <c r="W1097" s="193"/>
      <c r="X1097" s="193"/>
      <c r="Y1097" s="193"/>
      <c r="Z1097" s="193"/>
      <c r="AA1097" s="193"/>
      <c r="AB1097" s="193"/>
      <c r="AC1097" s="193"/>
      <c r="AD1097" s="193"/>
      <c r="AE1097" s="193"/>
      <c r="AF1097" s="193"/>
      <c r="AG1097" s="193"/>
      <c r="AH1097" s="193"/>
      <c r="AI1097" s="193"/>
      <c r="AJ1097" s="193"/>
      <c r="AK1097" s="193"/>
    </row>
    <row r="1098" spans="1:37" x14ac:dyDescent="0.2">
      <c r="A1098" s="193"/>
      <c r="B1098" s="193"/>
      <c r="C1098" s="193"/>
      <c r="D1098" s="193"/>
      <c r="E1098" s="193"/>
      <c r="F1098" s="193"/>
      <c r="G1098" s="193"/>
      <c r="H1098" s="193"/>
      <c r="I1098" s="193"/>
      <c r="J1098" s="193"/>
      <c r="K1098" s="193"/>
      <c r="L1098" s="193"/>
      <c r="M1098" s="193"/>
      <c r="N1098" s="193"/>
      <c r="O1098" s="193"/>
      <c r="P1098" s="193"/>
      <c r="Q1098" s="193"/>
      <c r="R1098" s="193"/>
      <c r="S1098" s="193"/>
      <c r="T1098" s="193"/>
      <c r="U1098" s="193"/>
      <c r="V1098" s="193"/>
      <c r="W1098" s="193"/>
      <c r="X1098" s="193"/>
      <c r="Y1098" s="193"/>
      <c r="Z1098" s="193"/>
      <c r="AA1098" s="193"/>
      <c r="AB1098" s="193"/>
      <c r="AC1098" s="193"/>
      <c r="AD1098" s="193"/>
      <c r="AE1098" s="193"/>
      <c r="AF1098" s="193"/>
      <c r="AG1098" s="193"/>
      <c r="AH1098" s="193"/>
      <c r="AI1098" s="193"/>
      <c r="AJ1098" s="193"/>
      <c r="AK1098" s="193"/>
    </row>
    <row r="1099" spans="1:37" x14ac:dyDescent="0.2">
      <c r="A1099" s="193"/>
      <c r="B1099" s="193"/>
      <c r="C1099" s="193"/>
      <c r="D1099" s="193"/>
      <c r="E1099" s="193"/>
      <c r="F1099" s="193"/>
      <c r="G1099" s="193"/>
      <c r="H1099" s="193"/>
      <c r="I1099" s="193"/>
      <c r="J1099" s="193"/>
      <c r="K1099" s="193"/>
      <c r="L1099" s="193"/>
      <c r="M1099" s="193"/>
      <c r="N1099" s="193"/>
      <c r="O1099" s="193"/>
      <c r="P1099" s="193"/>
      <c r="Q1099" s="193"/>
      <c r="R1099" s="193"/>
      <c r="S1099" s="193"/>
      <c r="T1099" s="193"/>
      <c r="U1099" s="193"/>
      <c r="V1099" s="193"/>
      <c r="W1099" s="193"/>
      <c r="X1099" s="193"/>
      <c r="Y1099" s="193"/>
      <c r="Z1099" s="193"/>
      <c r="AA1099" s="193"/>
      <c r="AB1099" s="193"/>
      <c r="AC1099" s="193"/>
      <c r="AD1099" s="193"/>
      <c r="AE1099" s="193"/>
      <c r="AF1099" s="193"/>
      <c r="AG1099" s="193"/>
      <c r="AH1099" s="193"/>
      <c r="AI1099" s="193"/>
      <c r="AJ1099" s="193"/>
      <c r="AK1099" s="193"/>
    </row>
    <row r="1100" spans="1:37" x14ac:dyDescent="0.2">
      <c r="A1100" s="193"/>
      <c r="B1100" s="193"/>
      <c r="C1100" s="193"/>
      <c r="D1100" s="193"/>
      <c r="E1100" s="193"/>
      <c r="F1100" s="193"/>
      <c r="G1100" s="193"/>
      <c r="H1100" s="193"/>
      <c r="I1100" s="193"/>
      <c r="J1100" s="193"/>
      <c r="K1100" s="193"/>
      <c r="L1100" s="193"/>
      <c r="M1100" s="193"/>
      <c r="N1100" s="193"/>
      <c r="O1100" s="193"/>
      <c r="P1100" s="193"/>
      <c r="Q1100" s="193"/>
      <c r="R1100" s="193"/>
      <c r="S1100" s="193"/>
      <c r="T1100" s="193"/>
      <c r="U1100" s="193"/>
      <c r="V1100" s="193"/>
      <c r="W1100" s="193"/>
      <c r="X1100" s="193"/>
      <c r="Y1100" s="193"/>
      <c r="Z1100" s="193"/>
      <c r="AA1100" s="193"/>
      <c r="AB1100" s="193"/>
      <c r="AC1100" s="193"/>
      <c r="AD1100" s="193"/>
      <c r="AE1100" s="193"/>
      <c r="AF1100" s="193"/>
      <c r="AG1100" s="193"/>
      <c r="AH1100" s="193"/>
      <c r="AI1100" s="193"/>
      <c r="AJ1100" s="193"/>
      <c r="AK1100" s="193"/>
    </row>
    <row r="1101" spans="1:37" x14ac:dyDescent="0.2">
      <c r="A1101" s="193"/>
      <c r="B1101" s="193"/>
      <c r="C1101" s="193"/>
      <c r="D1101" s="193"/>
      <c r="E1101" s="193"/>
      <c r="F1101" s="193"/>
      <c r="G1101" s="193"/>
      <c r="H1101" s="193"/>
      <c r="I1101" s="193"/>
      <c r="J1101" s="193"/>
      <c r="K1101" s="193"/>
      <c r="L1101" s="193"/>
      <c r="M1101" s="193"/>
      <c r="N1101" s="193"/>
      <c r="O1101" s="193"/>
      <c r="P1101" s="193"/>
      <c r="Q1101" s="193"/>
      <c r="R1101" s="193"/>
      <c r="S1101" s="193"/>
      <c r="T1101" s="193"/>
      <c r="U1101" s="193"/>
      <c r="V1101" s="193"/>
      <c r="W1101" s="193"/>
      <c r="X1101" s="193"/>
      <c r="Y1101" s="193"/>
      <c r="Z1101" s="193"/>
      <c r="AA1101" s="193"/>
      <c r="AB1101" s="193"/>
      <c r="AC1101" s="193"/>
      <c r="AD1101" s="193"/>
      <c r="AE1101" s="193"/>
      <c r="AF1101" s="193"/>
      <c r="AG1101" s="193"/>
      <c r="AH1101" s="193"/>
      <c r="AI1101" s="193"/>
      <c r="AJ1101" s="193"/>
      <c r="AK1101" s="193"/>
    </row>
    <row r="1102" spans="1:37" x14ac:dyDescent="0.2">
      <c r="A1102" s="193"/>
      <c r="B1102" s="193"/>
      <c r="C1102" s="193"/>
      <c r="D1102" s="193"/>
      <c r="E1102" s="193"/>
      <c r="F1102" s="193"/>
      <c r="G1102" s="193"/>
      <c r="H1102" s="193"/>
      <c r="I1102" s="193"/>
      <c r="J1102" s="193"/>
      <c r="K1102" s="193"/>
      <c r="L1102" s="193"/>
      <c r="M1102" s="193"/>
      <c r="N1102" s="193"/>
      <c r="O1102" s="193"/>
      <c r="P1102" s="193"/>
      <c r="Q1102" s="193"/>
      <c r="R1102" s="193"/>
      <c r="S1102" s="193"/>
      <c r="T1102" s="193"/>
      <c r="U1102" s="193"/>
      <c r="V1102" s="193"/>
      <c r="W1102" s="193"/>
      <c r="X1102" s="193"/>
      <c r="Y1102" s="193"/>
      <c r="Z1102" s="193"/>
      <c r="AA1102" s="193"/>
      <c r="AB1102" s="193"/>
      <c r="AC1102" s="193"/>
      <c r="AD1102" s="193"/>
      <c r="AE1102" s="193"/>
      <c r="AF1102" s="193"/>
      <c r="AG1102" s="193"/>
      <c r="AH1102" s="193"/>
      <c r="AI1102" s="193"/>
      <c r="AJ1102" s="193"/>
      <c r="AK1102" s="193"/>
    </row>
    <row r="1103" spans="1:37" x14ac:dyDescent="0.2">
      <c r="A1103" s="193"/>
      <c r="B1103" s="193"/>
      <c r="C1103" s="193"/>
      <c r="D1103" s="193"/>
      <c r="E1103" s="193"/>
      <c r="F1103" s="193"/>
      <c r="G1103" s="193"/>
      <c r="H1103" s="193"/>
      <c r="I1103" s="193"/>
      <c r="J1103" s="193"/>
      <c r="K1103" s="193"/>
      <c r="L1103" s="193"/>
      <c r="M1103" s="193"/>
      <c r="N1103" s="193"/>
      <c r="O1103" s="193"/>
      <c r="P1103" s="193"/>
      <c r="Q1103" s="193"/>
      <c r="R1103" s="193"/>
      <c r="S1103" s="193"/>
      <c r="T1103" s="193"/>
      <c r="U1103" s="193"/>
      <c r="V1103" s="193"/>
      <c r="W1103" s="193"/>
      <c r="X1103" s="193"/>
      <c r="Y1103" s="193"/>
      <c r="Z1103" s="193"/>
      <c r="AA1103" s="193"/>
      <c r="AB1103" s="193"/>
      <c r="AC1103" s="193"/>
      <c r="AD1103" s="193"/>
      <c r="AE1103" s="193"/>
      <c r="AF1103" s="193"/>
      <c r="AG1103" s="193"/>
      <c r="AH1103" s="193"/>
      <c r="AI1103" s="193"/>
      <c r="AJ1103" s="193"/>
      <c r="AK1103" s="193"/>
    </row>
    <row r="1104" spans="1:37" x14ac:dyDescent="0.2">
      <c r="A1104" s="193"/>
      <c r="B1104" s="193"/>
      <c r="C1104" s="193"/>
      <c r="D1104" s="193"/>
      <c r="E1104" s="193"/>
      <c r="F1104" s="193"/>
      <c r="G1104" s="193"/>
      <c r="H1104" s="193"/>
      <c r="I1104" s="193"/>
      <c r="J1104" s="193"/>
      <c r="K1104" s="193"/>
      <c r="L1104" s="193"/>
      <c r="M1104" s="193"/>
      <c r="N1104" s="193"/>
      <c r="O1104" s="193"/>
      <c r="P1104" s="193"/>
      <c r="Q1104" s="193"/>
      <c r="R1104" s="193"/>
      <c r="S1104" s="193"/>
      <c r="T1104" s="193"/>
      <c r="U1104" s="193"/>
      <c r="V1104" s="193"/>
      <c r="W1104" s="193"/>
      <c r="X1104" s="193"/>
      <c r="Y1104" s="193"/>
      <c r="Z1104" s="193"/>
      <c r="AA1104" s="193"/>
      <c r="AB1104" s="193"/>
      <c r="AC1104" s="193"/>
      <c r="AD1104" s="193"/>
      <c r="AE1104" s="193"/>
      <c r="AF1104" s="193"/>
      <c r="AG1104" s="193"/>
      <c r="AH1104" s="193"/>
      <c r="AI1104" s="193"/>
      <c r="AJ1104" s="193"/>
      <c r="AK1104" s="193"/>
    </row>
    <row r="1105" spans="1:37" x14ac:dyDescent="0.2">
      <c r="A1105" s="193"/>
      <c r="B1105" s="193"/>
      <c r="C1105" s="193"/>
      <c r="D1105" s="193"/>
      <c r="E1105" s="193"/>
      <c r="F1105" s="193"/>
      <c r="G1105" s="193"/>
      <c r="H1105" s="193"/>
      <c r="I1105" s="193"/>
      <c r="J1105" s="193"/>
      <c r="K1105" s="193"/>
      <c r="L1105" s="193"/>
      <c r="M1105" s="193"/>
      <c r="N1105" s="193"/>
      <c r="O1105" s="193"/>
      <c r="P1105" s="193"/>
      <c r="Q1105" s="193"/>
      <c r="R1105" s="193"/>
      <c r="S1105" s="193"/>
      <c r="T1105" s="193"/>
      <c r="U1105" s="193"/>
      <c r="V1105" s="193"/>
      <c r="W1105" s="193"/>
      <c r="X1105" s="193"/>
      <c r="Y1105" s="193"/>
      <c r="Z1105" s="193"/>
      <c r="AA1105" s="193"/>
      <c r="AB1105" s="193"/>
      <c r="AC1105" s="193"/>
      <c r="AD1105" s="193"/>
      <c r="AE1105" s="193"/>
      <c r="AF1105" s="193"/>
      <c r="AG1105" s="193"/>
      <c r="AH1105" s="193"/>
      <c r="AI1105" s="193"/>
      <c r="AJ1105" s="193"/>
      <c r="AK1105" s="193"/>
    </row>
    <row r="1106" spans="1:37" x14ac:dyDescent="0.2">
      <c r="A1106" s="193"/>
      <c r="B1106" s="193"/>
      <c r="C1106" s="193"/>
      <c r="D1106" s="193"/>
      <c r="E1106" s="193"/>
      <c r="F1106" s="193"/>
      <c r="G1106" s="193"/>
      <c r="H1106" s="193"/>
      <c r="I1106" s="193"/>
      <c r="J1106" s="193"/>
      <c r="K1106" s="193"/>
      <c r="L1106" s="193"/>
      <c r="M1106" s="193"/>
      <c r="N1106" s="193"/>
      <c r="O1106" s="193"/>
      <c r="P1106" s="193"/>
      <c r="Q1106" s="193"/>
      <c r="R1106" s="193"/>
      <c r="S1106" s="193"/>
      <c r="T1106" s="193"/>
      <c r="U1106" s="193"/>
      <c r="V1106" s="193"/>
      <c r="W1106" s="193"/>
      <c r="X1106" s="193"/>
      <c r="Y1106" s="193"/>
      <c r="Z1106" s="193"/>
      <c r="AA1106" s="193"/>
      <c r="AB1106" s="193"/>
      <c r="AC1106" s="193"/>
      <c r="AD1106" s="193"/>
      <c r="AE1106" s="193"/>
      <c r="AF1106" s="193"/>
      <c r="AG1106" s="193"/>
      <c r="AH1106" s="193"/>
      <c r="AI1106" s="193"/>
      <c r="AJ1106" s="193"/>
      <c r="AK1106" s="193"/>
    </row>
    <row r="1107" spans="1:37" x14ac:dyDescent="0.2">
      <c r="A1107" s="193"/>
      <c r="B1107" s="193"/>
      <c r="C1107" s="193"/>
      <c r="D1107" s="193"/>
      <c r="E1107" s="193"/>
      <c r="F1107" s="193"/>
      <c r="G1107" s="193"/>
      <c r="H1107" s="193"/>
      <c r="I1107" s="193"/>
      <c r="J1107" s="193"/>
      <c r="K1107" s="193"/>
      <c r="L1107" s="193"/>
      <c r="M1107" s="193"/>
      <c r="N1107" s="193"/>
      <c r="O1107" s="193"/>
      <c r="P1107" s="193"/>
      <c r="Q1107" s="193"/>
      <c r="R1107" s="193"/>
      <c r="S1107" s="193"/>
      <c r="T1107" s="193"/>
      <c r="U1107" s="193"/>
      <c r="V1107" s="193"/>
      <c r="W1107" s="193"/>
      <c r="X1107" s="193"/>
      <c r="Y1107" s="193"/>
      <c r="Z1107" s="193"/>
      <c r="AA1107" s="193"/>
      <c r="AB1107" s="193"/>
      <c r="AC1107" s="193"/>
      <c r="AD1107" s="193"/>
      <c r="AE1107" s="193"/>
      <c r="AF1107" s="193"/>
      <c r="AG1107" s="193"/>
      <c r="AH1107" s="193"/>
      <c r="AI1107" s="193"/>
      <c r="AJ1107" s="193"/>
      <c r="AK1107" s="193"/>
    </row>
    <row r="1108" spans="1:37" x14ac:dyDescent="0.2">
      <c r="A1108" s="193"/>
      <c r="B1108" s="193"/>
      <c r="C1108" s="193"/>
      <c r="D1108" s="193"/>
      <c r="E1108" s="193"/>
      <c r="F1108" s="193"/>
      <c r="G1108" s="193"/>
      <c r="H1108" s="193"/>
      <c r="I1108" s="193"/>
      <c r="J1108" s="193"/>
      <c r="K1108" s="193"/>
      <c r="L1108" s="193"/>
      <c r="M1108" s="193"/>
      <c r="N1108" s="193"/>
      <c r="O1108" s="193"/>
      <c r="P1108" s="193"/>
      <c r="Q1108" s="193"/>
      <c r="R1108" s="193"/>
      <c r="S1108" s="193"/>
      <c r="T1108" s="193"/>
      <c r="U1108" s="193"/>
      <c r="V1108" s="193"/>
      <c r="W1108" s="193"/>
      <c r="X1108" s="193"/>
      <c r="Y1108" s="193"/>
      <c r="Z1108" s="193"/>
      <c r="AA1108" s="193"/>
      <c r="AB1108" s="193"/>
      <c r="AC1108" s="193"/>
      <c r="AD1108" s="193"/>
      <c r="AE1108" s="193"/>
      <c r="AF1108" s="193"/>
      <c r="AG1108" s="193"/>
      <c r="AH1108" s="193"/>
      <c r="AI1108" s="193"/>
      <c r="AJ1108" s="193"/>
      <c r="AK1108" s="193"/>
    </row>
    <row r="1109" spans="1:37" x14ac:dyDescent="0.2">
      <c r="A1109" s="193"/>
      <c r="B1109" s="193"/>
      <c r="C1109" s="193"/>
      <c r="D1109" s="193"/>
      <c r="E1109" s="193"/>
      <c r="F1109" s="193"/>
      <c r="G1109" s="193"/>
      <c r="H1109" s="193"/>
      <c r="I1109" s="193"/>
      <c r="J1109" s="193"/>
      <c r="K1109" s="193"/>
      <c r="L1109" s="193"/>
      <c r="M1109" s="193"/>
      <c r="N1109" s="193"/>
      <c r="O1109" s="193"/>
      <c r="P1109" s="193"/>
      <c r="Q1109" s="193"/>
      <c r="R1109" s="193"/>
      <c r="S1109" s="193"/>
      <c r="T1109" s="193"/>
      <c r="U1109" s="193"/>
      <c r="V1109" s="193"/>
      <c r="W1109" s="193"/>
      <c r="X1109" s="193"/>
      <c r="Y1109" s="193"/>
      <c r="Z1109" s="193"/>
      <c r="AA1109" s="193"/>
      <c r="AB1109" s="193"/>
      <c r="AC1109" s="193"/>
      <c r="AD1109" s="193"/>
      <c r="AE1109" s="193"/>
      <c r="AF1109" s="193"/>
      <c r="AG1109" s="193"/>
      <c r="AH1109" s="193"/>
      <c r="AI1109" s="193"/>
      <c r="AJ1109" s="193"/>
      <c r="AK1109" s="193"/>
    </row>
    <row r="1110" spans="1:37" x14ac:dyDescent="0.2">
      <c r="A1110" s="193"/>
      <c r="B1110" s="193"/>
      <c r="C1110" s="193"/>
      <c r="D1110" s="193"/>
      <c r="E1110" s="193"/>
      <c r="F1110" s="193"/>
      <c r="G1110" s="193"/>
      <c r="H1110" s="193"/>
      <c r="I1110" s="193"/>
      <c r="J1110" s="193"/>
      <c r="K1110" s="193"/>
      <c r="L1110" s="193"/>
      <c r="M1110" s="193"/>
      <c r="N1110" s="193"/>
      <c r="O1110" s="193"/>
      <c r="P1110" s="193"/>
      <c r="Q1110" s="193"/>
      <c r="R1110" s="193"/>
      <c r="S1110" s="193"/>
      <c r="T1110" s="193"/>
      <c r="U1110" s="193"/>
      <c r="V1110" s="193"/>
      <c r="W1110" s="193"/>
      <c r="X1110" s="193"/>
      <c r="Y1110" s="193"/>
      <c r="Z1110" s="193"/>
      <c r="AA1110" s="193"/>
      <c r="AB1110" s="193"/>
      <c r="AC1110" s="193"/>
      <c r="AD1110" s="193"/>
      <c r="AE1110" s="193"/>
      <c r="AF1110" s="193"/>
      <c r="AG1110" s="193"/>
      <c r="AH1110" s="193"/>
      <c r="AI1110" s="193"/>
      <c r="AJ1110" s="193"/>
      <c r="AK1110" s="193"/>
    </row>
    <row r="1111" spans="1:37" x14ac:dyDescent="0.2">
      <c r="A1111" s="193"/>
      <c r="B1111" s="193"/>
      <c r="C1111" s="193"/>
      <c r="D1111" s="193"/>
      <c r="E1111" s="193"/>
      <c r="F1111" s="193"/>
      <c r="G1111" s="193"/>
      <c r="H1111" s="193"/>
      <c r="I1111" s="193"/>
      <c r="J1111" s="193"/>
      <c r="K1111" s="193"/>
      <c r="L1111" s="193"/>
      <c r="M1111" s="193"/>
      <c r="N1111" s="193"/>
      <c r="O1111" s="193"/>
      <c r="P1111" s="193"/>
      <c r="Q1111" s="193"/>
      <c r="R1111" s="193"/>
      <c r="S1111" s="193"/>
      <c r="T1111" s="193"/>
      <c r="U1111" s="193"/>
      <c r="V1111" s="193"/>
      <c r="W1111" s="193"/>
      <c r="X1111" s="193"/>
      <c r="Y1111" s="193"/>
      <c r="Z1111" s="193"/>
      <c r="AA1111" s="193"/>
      <c r="AB1111" s="193"/>
      <c r="AC1111" s="193"/>
      <c r="AD1111" s="193"/>
      <c r="AE1111" s="193"/>
      <c r="AF1111" s="193"/>
      <c r="AG1111" s="193"/>
      <c r="AH1111" s="193"/>
      <c r="AI1111" s="193"/>
      <c r="AJ1111" s="193"/>
      <c r="AK1111" s="193"/>
    </row>
    <row r="1112" spans="1:37" x14ac:dyDescent="0.2">
      <c r="A1112" s="193"/>
      <c r="B1112" s="193"/>
      <c r="C1112" s="193"/>
      <c r="D1112" s="193"/>
      <c r="E1112" s="193"/>
      <c r="F1112" s="193"/>
      <c r="G1112" s="193"/>
      <c r="H1112" s="193"/>
      <c r="I1112" s="193"/>
      <c r="J1112" s="193"/>
      <c r="K1112" s="193"/>
      <c r="L1112" s="193"/>
      <c r="M1112" s="193"/>
      <c r="N1112" s="193"/>
      <c r="O1112" s="193"/>
      <c r="P1112" s="193"/>
      <c r="Q1112" s="193"/>
      <c r="R1112" s="193"/>
      <c r="S1112" s="193"/>
      <c r="T1112" s="193"/>
      <c r="U1112" s="193"/>
      <c r="V1112" s="193"/>
      <c r="W1112" s="193"/>
      <c r="X1112" s="193"/>
      <c r="Y1112" s="193"/>
      <c r="Z1112" s="193"/>
      <c r="AA1112" s="193"/>
      <c r="AB1112" s="193"/>
      <c r="AC1112" s="193"/>
      <c r="AD1112" s="193"/>
      <c r="AE1112" s="193"/>
      <c r="AF1112" s="193"/>
      <c r="AG1112" s="193"/>
      <c r="AH1112" s="193"/>
      <c r="AI1112" s="193"/>
      <c r="AJ1112" s="193"/>
      <c r="AK1112" s="193"/>
    </row>
    <row r="1113" spans="1:37" x14ac:dyDescent="0.2">
      <c r="A1113" s="193"/>
      <c r="B1113" s="193"/>
      <c r="C1113" s="193"/>
      <c r="D1113" s="193"/>
      <c r="E1113" s="193"/>
      <c r="F1113" s="193"/>
      <c r="G1113" s="193"/>
      <c r="H1113" s="193"/>
      <c r="I1113" s="193"/>
      <c r="J1113" s="193"/>
      <c r="K1113" s="193"/>
      <c r="L1113" s="193"/>
      <c r="M1113" s="193"/>
      <c r="N1113" s="193"/>
      <c r="O1113" s="193"/>
      <c r="P1113" s="193"/>
      <c r="Q1113" s="193"/>
      <c r="R1113" s="193"/>
      <c r="S1113" s="193"/>
      <c r="T1113" s="193"/>
      <c r="U1113" s="193"/>
      <c r="V1113" s="193"/>
      <c r="W1113" s="193"/>
      <c r="X1113" s="193"/>
      <c r="Y1113" s="193"/>
      <c r="Z1113" s="193"/>
      <c r="AA1113" s="193"/>
      <c r="AB1113" s="193"/>
      <c r="AC1113" s="193"/>
      <c r="AD1113" s="193"/>
      <c r="AE1113" s="193"/>
      <c r="AF1113" s="193"/>
      <c r="AG1113" s="193"/>
      <c r="AH1113" s="193"/>
      <c r="AI1113" s="193"/>
      <c r="AJ1113" s="193"/>
      <c r="AK1113" s="193"/>
    </row>
    <row r="1114" spans="1:37" x14ac:dyDescent="0.2">
      <c r="A1114" s="193"/>
      <c r="B1114" s="193"/>
      <c r="C1114" s="193"/>
      <c r="D1114" s="193"/>
      <c r="E1114" s="193"/>
      <c r="F1114" s="193"/>
      <c r="G1114" s="193"/>
      <c r="H1114" s="193"/>
      <c r="I1114" s="193"/>
      <c r="J1114" s="193"/>
      <c r="K1114" s="193"/>
      <c r="L1114" s="193"/>
      <c r="M1114" s="193"/>
      <c r="N1114" s="193"/>
      <c r="O1114" s="193"/>
      <c r="P1114" s="193"/>
      <c r="Q1114" s="193"/>
      <c r="R1114" s="193"/>
      <c r="S1114" s="193"/>
      <c r="T1114" s="193"/>
      <c r="U1114" s="193"/>
      <c r="V1114" s="193"/>
      <c r="W1114" s="193"/>
      <c r="X1114" s="193"/>
      <c r="Y1114" s="193"/>
      <c r="Z1114" s="193"/>
      <c r="AA1114" s="193"/>
      <c r="AB1114" s="193"/>
      <c r="AC1114" s="193"/>
      <c r="AD1114" s="193"/>
      <c r="AE1114" s="193"/>
      <c r="AF1114" s="193"/>
      <c r="AG1114" s="193"/>
      <c r="AH1114" s="193"/>
      <c r="AI1114" s="193"/>
      <c r="AJ1114" s="193"/>
      <c r="AK1114" s="193"/>
    </row>
    <row r="1115" spans="1:37" x14ac:dyDescent="0.2">
      <c r="A1115" s="193"/>
      <c r="B1115" s="193"/>
      <c r="C1115" s="193"/>
      <c r="D1115" s="193"/>
      <c r="E1115" s="193"/>
      <c r="F1115" s="193"/>
      <c r="G1115" s="193"/>
      <c r="H1115" s="193"/>
      <c r="I1115" s="193"/>
      <c r="J1115" s="193"/>
      <c r="K1115" s="193"/>
      <c r="L1115" s="193"/>
      <c r="M1115" s="193"/>
      <c r="N1115" s="193"/>
      <c r="O1115" s="193"/>
      <c r="P1115" s="193"/>
      <c r="Q1115" s="193"/>
      <c r="R1115" s="193"/>
      <c r="S1115" s="193"/>
      <c r="T1115" s="193"/>
      <c r="U1115" s="193"/>
      <c r="V1115" s="193"/>
      <c r="W1115" s="193"/>
      <c r="X1115" s="193"/>
      <c r="Y1115" s="193"/>
      <c r="Z1115" s="193"/>
      <c r="AA1115" s="193"/>
      <c r="AB1115" s="193"/>
      <c r="AC1115" s="193"/>
      <c r="AD1115" s="193"/>
      <c r="AE1115" s="193"/>
      <c r="AF1115" s="193"/>
      <c r="AG1115" s="193"/>
      <c r="AH1115" s="193"/>
      <c r="AI1115" s="193"/>
      <c r="AJ1115" s="193"/>
      <c r="AK1115" s="193"/>
    </row>
    <row r="1116" spans="1:37" x14ac:dyDescent="0.2">
      <c r="A1116" s="193"/>
      <c r="B1116" s="193"/>
      <c r="C1116" s="193"/>
      <c r="D1116" s="193"/>
      <c r="E1116" s="193"/>
      <c r="F1116" s="193"/>
      <c r="G1116" s="193"/>
      <c r="H1116" s="193"/>
      <c r="I1116" s="193"/>
      <c r="J1116" s="193"/>
      <c r="K1116" s="193"/>
      <c r="L1116" s="193"/>
      <c r="M1116" s="193"/>
      <c r="N1116" s="193"/>
      <c r="O1116" s="193"/>
      <c r="P1116" s="193"/>
      <c r="Q1116" s="193"/>
      <c r="R1116" s="193"/>
      <c r="S1116" s="193"/>
      <c r="T1116" s="193"/>
      <c r="U1116" s="193"/>
      <c r="V1116" s="193"/>
      <c r="W1116" s="193"/>
      <c r="X1116" s="193"/>
      <c r="Y1116" s="193"/>
      <c r="Z1116" s="193"/>
      <c r="AA1116" s="193"/>
      <c r="AB1116" s="193"/>
      <c r="AC1116" s="193"/>
      <c r="AD1116" s="193"/>
      <c r="AE1116" s="193"/>
      <c r="AF1116" s="193"/>
      <c r="AG1116" s="193"/>
      <c r="AH1116" s="193"/>
      <c r="AI1116" s="193"/>
      <c r="AJ1116" s="193"/>
      <c r="AK1116" s="193"/>
    </row>
    <row r="1117" spans="1:37" x14ac:dyDescent="0.2">
      <c r="A1117" s="193"/>
      <c r="B1117" s="193"/>
      <c r="C1117" s="193"/>
      <c r="D1117" s="193"/>
      <c r="E1117" s="193"/>
      <c r="F1117" s="193"/>
      <c r="G1117" s="193"/>
      <c r="H1117" s="193"/>
      <c r="I1117" s="193"/>
      <c r="J1117" s="193"/>
      <c r="K1117" s="193"/>
      <c r="L1117" s="193"/>
      <c r="M1117" s="193"/>
      <c r="N1117" s="193"/>
      <c r="O1117" s="193"/>
      <c r="P1117" s="193"/>
      <c r="Q1117" s="193"/>
      <c r="R1117" s="193"/>
      <c r="S1117" s="193"/>
      <c r="T1117" s="193"/>
      <c r="U1117" s="193"/>
      <c r="V1117" s="193"/>
      <c r="W1117" s="193"/>
      <c r="X1117" s="193"/>
      <c r="Y1117" s="193"/>
      <c r="Z1117" s="193"/>
      <c r="AA1117" s="193"/>
      <c r="AB1117" s="193"/>
      <c r="AC1117" s="193"/>
      <c r="AD1117" s="193"/>
      <c r="AE1117" s="193"/>
      <c r="AF1117" s="193"/>
      <c r="AG1117" s="193"/>
      <c r="AH1117" s="193"/>
      <c r="AI1117" s="193"/>
      <c r="AJ1117" s="193"/>
      <c r="AK1117" s="193"/>
    </row>
    <row r="1118" spans="1:37" x14ac:dyDescent="0.2">
      <c r="A1118" s="193"/>
      <c r="B1118" s="193"/>
      <c r="C1118" s="193"/>
      <c r="D1118" s="193"/>
      <c r="E1118" s="193"/>
      <c r="F1118" s="193"/>
      <c r="G1118" s="193"/>
      <c r="H1118" s="193"/>
      <c r="I1118" s="193"/>
      <c r="J1118" s="193"/>
      <c r="K1118" s="193"/>
      <c r="L1118" s="193"/>
      <c r="M1118" s="193"/>
      <c r="N1118" s="193"/>
      <c r="O1118" s="193"/>
      <c r="P1118" s="193"/>
      <c r="Q1118" s="193"/>
      <c r="R1118" s="193"/>
      <c r="S1118" s="193"/>
      <c r="T1118" s="193"/>
      <c r="U1118" s="193"/>
      <c r="V1118" s="193"/>
      <c r="W1118" s="193"/>
      <c r="X1118" s="193"/>
      <c r="Y1118" s="193"/>
      <c r="Z1118" s="193"/>
      <c r="AA1118" s="193"/>
      <c r="AB1118" s="193"/>
      <c r="AC1118" s="193"/>
      <c r="AD1118" s="193"/>
      <c r="AE1118" s="193"/>
      <c r="AF1118" s="193"/>
      <c r="AG1118" s="193"/>
      <c r="AH1118" s="193"/>
      <c r="AI1118" s="193"/>
      <c r="AJ1118" s="193"/>
      <c r="AK1118" s="193"/>
    </row>
    <row r="1119" spans="1:37" x14ac:dyDescent="0.2">
      <c r="A1119" s="193"/>
      <c r="B1119" s="193"/>
      <c r="C1119" s="193"/>
      <c r="D1119" s="193"/>
      <c r="E1119" s="193"/>
      <c r="F1119" s="193"/>
      <c r="G1119" s="193"/>
      <c r="H1119" s="193"/>
      <c r="I1119" s="193"/>
      <c r="J1119" s="193"/>
      <c r="K1119" s="193"/>
      <c r="L1119" s="193"/>
      <c r="M1119" s="193"/>
      <c r="N1119" s="193"/>
      <c r="O1119" s="193"/>
      <c r="P1119" s="193"/>
      <c r="Q1119" s="193"/>
      <c r="R1119" s="193"/>
      <c r="S1119" s="193"/>
      <c r="T1119" s="193"/>
      <c r="U1119" s="193"/>
      <c r="V1119" s="193"/>
      <c r="W1119" s="193"/>
      <c r="X1119" s="193"/>
      <c r="Y1119" s="193"/>
      <c r="Z1119" s="193"/>
      <c r="AA1119" s="193"/>
      <c r="AB1119" s="193"/>
      <c r="AC1119" s="193"/>
      <c r="AD1119" s="193"/>
      <c r="AE1119" s="193"/>
      <c r="AF1119" s="193"/>
      <c r="AG1119" s="193"/>
      <c r="AH1119" s="193"/>
      <c r="AI1119" s="193"/>
      <c r="AJ1119" s="193"/>
      <c r="AK1119" s="193"/>
    </row>
    <row r="1120" spans="1:37" x14ac:dyDescent="0.2">
      <c r="A1120" s="193"/>
      <c r="B1120" s="193"/>
      <c r="C1120" s="193"/>
      <c r="D1120" s="193"/>
      <c r="E1120" s="193"/>
      <c r="F1120" s="193"/>
      <c r="G1120" s="193"/>
      <c r="H1120" s="193"/>
      <c r="I1120" s="193"/>
      <c r="J1120" s="193"/>
      <c r="K1120" s="193"/>
      <c r="L1120" s="193"/>
      <c r="M1120" s="193"/>
      <c r="N1120" s="193"/>
      <c r="O1120" s="193"/>
      <c r="P1120" s="193"/>
      <c r="Q1120" s="193"/>
      <c r="R1120" s="193"/>
      <c r="S1120" s="193"/>
      <c r="T1120" s="193"/>
      <c r="U1120" s="193"/>
      <c r="V1120" s="193"/>
      <c r="W1120" s="193"/>
      <c r="X1120" s="193"/>
      <c r="Y1120" s="193"/>
      <c r="Z1120" s="193"/>
      <c r="AA1120" s="193"/>
      <c r="AB1120" s="193"/>
      <c r="AC1120" s="193"/>
      <c r="AD1120" s="193"/>
      <c r="AE1120" s="193"/>
      <c r="AF1120" s="193"/>
      <c r="AG1120" s="193"/>
      <c r="AH1120" s="193"/>
      <c r="AI1120" s="193"/>
      <c r="AJ1120" s="193"/>
      <c r="AK1120" s="193"/>
    </row>
    <row r="1121" spans="1:37" x14ac:dyDescent="0.2">
      <c r="A1121" s="193"/>
      <c r="B1121" s="193"/>
      <c r="C1121" s="193"/>
      <c r="D1121" s="193"/>
      <c r="E1121" s="193"/>
      <c r="F1121" s="193"/>
      <c r="G1121" s="193"/>
      <c r="H1121" s="193"/>
      <c r="I1121" s="193"/>
      <c r="J1121" s="193"/>
      <c r="K1121" s="193"/>
      <c r="L1121" s="193"/>
      <c r="M1121" s="193"/>
      <c r="N1121" s="193"/>
      <c r="O1121" s="193"/>
      <c r="P1121" s="193"/>
      <c r="Q1121" s="193"/>
      <c r="R1121" s="193"/>
      <c r="S1121" s="193"/>
      <c r="T1121" s="193"/>
      <c r="U1121" s="193"/>
      <c r="V1121" s="193"/>
      <c r="W1121" s="193"/>
      <c r="X1121" s="193"/>
      <c r="Y1121" s="193"/>
      <c r="Z1121" s="193"/>
      <c r="AA1121" s="193"/>
      <c r="AB1121" s="193"/>
      <c r="AC1121" s="193"/>
      <c r="AD1121" s="193"/>
      <c r="AE1121" s="193"/>
      <c r="AF1121" s="193"/>
      <c r="AG1121" s="193"/>
      <c r="AH1121" s="193"/>
      <c r="AI1121" s="193"/>
      <c r="AJ1121" s="193"/>
      <c r="AK1121" s="193"/>
    </row>
    <row r="1122" spans="1:37" x14ac:dyDescent="0.2">
      <c r="A1122" s="193"/>
      <c r="B1122" s="193"/>
      <c r="C1122" s="193"/>
      <c r="D1122" s="193"/>
      <c r="E1122" s="193"/>
      <c r="F1122" s="193"/>
      <c r="G1122" s="193"/>
      <c r="H1122" s="193"/>
      <c r="I1122" s="193"/>
      <c r="J1122" s="193"/>
      <c r="K1122" s="193"/>
      <c r="L1122" s="193"/>
      <c r="M1122" s="193"/>
      <c r="N1122" s="193"/>
      <c r="O1122" s="193"/>
      <c r="P1122" s="193"/>
      <c r="Q1122" s="193"/>
      <c r="R1122" s="193"/>
      <c r="S1122" s="193"/>
      <c r="T1122" s="193"/>
      <c r="U1122" s="193"/>
      <c r="V1122" s="193"/>
      <c r="W1122" s="193"/>
      <c r="X1122" s="193"/>
      <c r="Y1122" s="193"/>
      <c r="Z1122" s="193"/>
      <c r="AA1122" s="193"/>
      <c r="AB1122" s="193"/>
      <c r="AC1122" s="193"/>
      <c r="AD1122" s="193"/>
      <c r="AE1122" s="193"/>
      <c r="AF1122" s="193"/>
      <c r="AG1122" s="193"/>
      <c r="AH1122" s="193"/>
      <c r="AI1122" s="193"/>
      <c r="AJ1122" s="193"/>
      <c r="AK1122" s="193"/>
    </row>
    <row r="1123" spans="1:37" x14ac:dyDescent="0.2">
      <c r="A1123" s="193"/>
      <c r="B1123" s="193"/>
      <c r="C1123" s="193"/>
      <c r="D1123" s="193"/>
      <c r="E1123" s="193"/>
      <c r="F1123" s="193"/>
      <c r="G1123" s="193"/>
      <c r="H1123" s="193"/>
      <c r="I1123" s="193"/>
      <c r="J1123" s="193"/>
      <c r="K1123" s="193"/>
      <c r="L1123" s="193"/>
      <c r="M1123" s="193"/>
      <c r="N1123" s="193"/>
      <c r="O1123" s="193"/>
      <c r="P1123" s="193"/>
      <c r="Q1123" s="193"/>
      <c r="R1123" s="193"/>
      <c r="S1123" s="193"/>
      <c r="T1123" s="193"/>
      <c r="U1123" s="193"/>
      <c r="V1123" s="193"/>
      <c r="W1123" s="193"/>
      <c r="X1123" s="193"/>
      <c r="Y1123" s="193"/>
      <c r="Z1123" s="193"/>
      <c r="AA1123" s="193"/>
      <c r="AB1123" s="193"/>
      <c r="AC1123" s="193"/>
      <c r="AD1123" s="193"/>
      <c r="AE1123" s="193"/>
      <c r="AF1123" s="193"/>
      <c r="AG1123" s="193"/>
      <c r="AH1123" s="193"/>
      <c r="AI1123" s="193"/>
      <c r="AJ1123" s="193"/>
      <c r="AK1123" s="193"/>
    </row>
    <row r="1124" spans="1:37" x14ac:dyDescent="0.2">
      <c r="A1124" s="193"/>
      <c r="B1124" s="193"/>
      <c r="C1124" s="193"/>
      <c r="D1124" s="193"/>
      <c r="E1124" s="193"/>
      <c r="F1124" s="193"/>
      <c r="G1124" s="193"/>
      <c r="H1124" s="193"/>
      <c r="I1124" s="193"/>
      <c r="J1124" s="193"/>
      <c r="K1124" s="193"/>
      <c r="L1124" s="193"/>
      <c r="M1124" s="193"/>
      <c r="N1124" s="193"/>
      <c r="O1124" s="193"/>
      <c r="P1124" s="193"/>
      <c r="Q1124" s="193"/>
      <c r="R1124" s="193"/>
      <c r="S1124" s="193"/>
      <c r="T1124" s="193"/>
      <c r="U1124" s="193"/>
      <c r="V1124" s="193"/>
      <c r="W1124" s="193"/>
      <c r="X1124" s="193"/>
      <c r="Y1124" s="193"/>
      <c r="Z1124" s="193"/>
      <c r="AA1124" s="193"/>
      <c r="AB1124" s="193"/>
      <c r="AC1124" s="193"/>
      <c r="AD1124" s="193"/>
      <c r="AE1124" s="193"/>
      <c r="AF1124" s="193"/>
      <c r="AG1124" s="193"/>
      <c r="AH1124" s="193"/>
      <c r="AI1124" s="193"/>
      <c r="AJ1124" s="193"/>
      <c r="AK1124" s="193"/>
    </row>
    <row r="1125" spans="1:37" x14ac:dyDescent="0.2">
      <c r="A1125" s="193"/>
      <c r="B1125" s="193"/>
      <c r="C1125" s="193"/>
      <c r="D1125" s="193"/>
      <c r="E1125" s="193"/>
      <c r="F1125" s="193"/>
      <c r="G1125" s="193"/>
      <c r="H1125" s="193"/>
      <c r="I1125" s="193"/>
      <c r="J1125" s="193"/>
      <c r="K1125" s="193"/>
      <c r="L1125" s="193"/>
      <c r="M1125" s="193"/>
      <c r="N1125" s="193"/>
      <c r="O1125" s="193"/>
      <c r="P1125" s="193"/>
      <c r="Q1125" s="193"/>
      <c r="R1125" s="193"/>
      <c r="S1125" s="193"/>
      <c r="T1125" s="193"/>
      <c r="U1125" s="193"/>
      <c r="V1125" s="193"/>
      <c r="W1125" s="193"/>
      <c r="X1125" s="193"/>
      <c r="Y1125" s="193"/>
      <c r="Z1125" s="193"/>
      <c r="AA1125" s="193"/>
      <c r="AB1125" s="193"/>
      <c r="AC1125" s="193"/>
      <c r="AD1125" s="193"/>
      <c r="AE1125" s="193"/>
      <c r="AF1125" s="193"/>
      <c r="AG1125" s="193"/>
      <c r="AH1125" s="193"/>
      <c r="AI1125" s="193"/>
      <c r="AJ1125" s="193"/>
      <c r="AK1125" s="193"/>
    </row>
    <row r="1126" spans="1:37" x14ac:dyDescent="0.2">
      <c r="A1126" s="193"/>
      <c r="B1126" s="193"/>
      <c r="C1126" s="193"/>
      <c r="D1126" s="193"/>
      <c r="E1126" s="193"/>
      <c r="F1126" s="193"/>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row>
    <row r="1127" spans="1:37" x14ac:dyDescent="0.2">
      <c r="A1127" s="193"/>
      <c r="B1127" s="193"/>
      <c r="C1127" s="193"/>
      <c r="D1127" s="193"/>
      <c r="E1127" s="193"/>
      <c r="F1127" s="193"/>
      <c r="G1127" s="193"/>
      <c r="H1127" s="193"/>
      <c r="I1127" s="193"/>
      <c r="J1127" s="193"/>
      <c r="K1127" s="193"/>
      <c r="L1127" s="193"/>
      <c r="M1127" s="193"/>
      <c r="N1127" s="193"/>
      <c r="O1127" s="193"/>
      <c r="P1127" s="193"/>
      <c r="Q1127" s="193"/>
      <c r="R1127" s="193"/>
      <c r="S1127" s="193"/>
      <c r="T1127" s="193"/>
      <c r="U1127" s="193"/>
      <c r="V1127" s="193"/>
      <c r="W1127" s="193"/>
      <c r="X1127" s="193"/>
      <c r="Y1127" s="193"/>
      <c r="Z1127" s="193"/>
      <c r="AA1127" s="193"/>
      <c r="AB1127" s="193"/>
      <c r="AC1127" s="193"/>
      <c r="AD1127" s="193"/>
      <c r="AE1127" s="193"/>
      <c r="AF1127" s="193"/>
      <c r="AG1127" s="193"/>
      <c r="AH1127" s="193"/>
      <c r="AI1127" s="193"/>
      <c r="AJ1127" s="193"/>
      <c r="AK1127" s="193"/>
    </row>
    <row r="1128" spans="1:37" x14ac:dyDescent="0.2">
      <c r="A1128" s="193"/>
      <c r="B1128" s="193"/>
      <c r="C1128" s="193"/>
      <c r="D1128" s="193"/>
      <c r="E1128" s="193"/>
      <c r="F1128" s="193"/>
      <c r="G1128" s="193"/>
      <c r="H1128" s="193"/>
      <c r="I1128" s="193"/>
      <c r="J1128" s="193"/>
      <c r="K1128" s="193"/>
      <c r="L1128" s="193"/>
      <c r="M1128" s="193"/>
      <c r="N1128" s="193"/>
      <c r="O1128" s="193"/>
      <c r="P1128" s="193"/>
      <c r="Q1128" s="193"/>
      <c r="R1128" s="193"/>
      <c r="S1128" s="193"/>
      <c r="T1128" s="193"/>
      <c r="U1128" s="193"/>
      <c r="V1128" s="193"/>
      <c r="W1128" s="193"/>
      <c r="X1128" s="193"/>
      <c r="Y1128" s="193"/>
      <c r="Z1128" s="193"/>
      <c r="AA1128" s="193"/>
      <c r="AB1128" s="193"/>
      <c r="AC1128" s="193"/>
      <c r="AD1128" s="193"/>
      <c r="AE1128" s="193"/>
      <c r="AF1128" s="193"/>
      <c r="AG1128" s="193"/>
      <c r="AH1128" s="193"/>
      <c r="AI1128" s="193"/>
      <c r="AJ1128" s="193"/>
      <c r="AK1128" s="193"/>
    </row>
    <row r="1129" spans="1:37" x14ac:dyDescent="0.2">
      <c r="A1129" s="193"/>
      <c r="B1129" s="193"/>
      <c r="C1129" s="193"/>
      <c r="D1129" s="193"/>
      <c r="E1129" s="193"/>
      <c r="F1129" s="193"/>
      <c r="G1129" s="193"/>
      <c r="H1129" s="193"/>
      <c r="I1129" s="193"/>
      <c r="J1129" s="193"/>
      <c r="K1129" s="193"/>
      <c r="L1129" s="193"/>
      <c r="M1129" s="193"/>
      <c r="N1129" s="193"/>
      <c r="O1129" s="193"/>
      <c r="P1129" s="193"/>
      <c r="Q1129" s="193"/>
      <c r="R1129" s="193"/>
      <c r="S1129" s="193"/>
      <c r="T1129" s="193"/>
      <c r="U1129" s="193"/>
      <c r="V1129" s="193"/>
      <c r="W1129" s="193"/>
      <c r="X1129" s="193"/>
      <c r="Y1129" s="193"/>
      <c r="Z1129" s="193"/>
      <c r="AA1129" s="193"/>
      <c r="AB1129" s="193"/>
      <c r="AC1129" s="193"/>
      <c r="AD1129" s="193"/>
      <c r="AE1129" s="193"/>
      <c r="AF1129" s="193"/>
      <c r="AG1129" s="193"/>
      <c r="AH1129" s="193"/>
      <c r="AI1129" s="193"/>
      <c r="AJ1129" s="193"/>
      <c r="AK1129" s="193"/>
    </row>
    <row r="1130" spans="1:37" x14ac:dyDescent="0.2">
      <c r="A1130" s="193"/>
      <c r="B1130" s="193"/>
      <c r="C1130" s="193"/>
      <c r="D1130" s="193"/>
      <c r="E1130" s="193"/>
      <c r="F1130" s="193"/>
      <c r="G1130" s="193"/>
      <c r="H1130" s="193"/>
      <c r="I1130" s="193"/>
      <c r="J1130" s="193"/>
      <c r="K1130" s="193"/>
      <c r="L1130" s="193"/>
      <c r="M1130" s="193"/>
      <c r="N1130" s="193"/>
      <c r="O1130" s="193"/>
      <c r="P1130" s="193"/>
      <c r="Q1130" s="193"/>
      <c r="R1130" s="193"/>
      <c r="S1130" s="193"/>
      <c r="T1130" s="193"/>
      <c r="U1130" s="193"/>
      <c r="V1130" s="193"/>
      <c r="W1130" s="193"/>
      <c r="X1130" s="193"/>
      <c r="Y1130" s="193"/>
      <c r="Z1130" s="193"/>
      <c r="AA1130" s="193"/>
      <c r="AB1130" s="193"/>
      <c r="AC1130" s="193"/>
      <c r="AD1130" s="193"/>
      <c r="AE1130" s="193"/>
      <c r="AF1130" s="193"/>
      <c r="AG1130" s="193"/>
      <c r="AH1130" s="193"/>
      <c r="AI1130" s="193"/>
      <c r="AJ1130" s="193"/>
      <c r="AK1130" s="193"/>
    </row>
    <row r="1131" spans="1:37" x14ac:dyDescent="0.2">
      <c r="A1131" s="193"/>
      <c r="B1131" s="193"/>
      <c r="C1131" s="193"/>
      <c r="D1131" s="193"/>
      <c r="E1131" s="193"/>
      <c r="F1131" s="193"/>
      <c r="G1131" s="193"/>
      <c r="H1131" s="193"/>
      <c r="I1131" s="193"/>
      <c r="J1131" s="193"/>
      <c r="K1131" s="193"/>
      <c r="L1131" s="193"/>
      <c r="M1131" s="193"/>
      <c r="N1131" s="193"/>
      <c r="O1131" s="193"/>
      <c r="P1131" s="193"/>
      <c r="Q1131" s="193"/>
      <c r="R1131" s="193"/>
      <c r="S1131" s="193"/>
      <c r="T1131" s="193"/>
      <c r="U1131" s="193"/>
      <c r="V1131" s="193"/>
      <c r="W1131" s="193"/>
      <c r="X1131" s="193"/>
      <c r="Y1131" s="193"/>
      <c r="Z1131" s="193"/>
      <c r="AA1131" s="193"/>
      <c r="AB1131" s="193"/>
      <c r="AC1131" s="193"/>
      <c r="AD1131" s="193"/>
      <c r="AE1131" s="193"/>
      <c r="AF1131" s="193"/>
      <c r="AG1131" s="193"/>
      <c r="AH1131" s="193"/>
      <c r="AI1131" s="193"/>
      <c r="AJ1131" s="193"/>
      <c r="AK1131" s="193"/>
    </row>
    <row r="1132" spans="1:37" x14ac:dyDescent="0.2">
      <c r="A1132" s="193"/>
      <c r="B1132" s="193"/>
      <c r="C1132" s="193"/>
      <c r="D1132" s="193"/>
      <c r="E1132" s="193"/>
      <c r="F1132" s="193"/>
      <c r="G1132" s="193"/>
      <c r="H1132" s="193"/>
      <c r="I1132" s="193"/>
      <c r="J1132" s="193"/>
      <c r="K1132" s="193"/>
      <c r="L1132" s="193"/>
      <c r="M1132" s="193"/>
      <c r="N1132" s="193"/>
      <c r="O1132" s="193"/>
      <c r="P1132" s="193"/>
      <c r="Q1132" s="193"/>
      <c r="R1132" s="193"/>
      <c r="S1132" s="193"/>
      <c r="T1132" s="193"/>
      <c r="U1132" s="193"/>
      <c r="V1132" s="193"/>
      <c r="W1132" s="193"/>
      <c r="X1132" s="193"/>
      <c r="Y1132" s="193"/>
      <c r="Z1132" s="193"/>
      <c r="AA1132" s="193"/>
      <c r="AB1132" s="193"/>
      <c r="AC1132" s="193"/>
      <c r="AD1132" s="193"/>
      <c r="AE1132" s="193"/>
      <c r="AF1132" s="193"/>
      <c r="AG1132" s="193"/>
      <c r="AH1132" s="193"/>
      <c r="AI1132" s="193"/>
      <c r="AJ1132" s="193"/>
      <c r="AK1132" s="193"/>
    </row>
    <row r="1133" spans="1:37" x14ac:dyDescent="0.2">
      <c r="A1133" s="193"/>
      <c r="B1133" s="193"/>
      <c r="C1133" s="193"/>
      <c r="D1133" s="193"/>
      <c r="E1133" s="193"/>
      <c r="F1133" s="193"/>
      <c r="G1133" s="193"/>
      <c r="H1133" s="193"/>
      <c r="I1133" s="193"/>
      <c r="J1133" s="193"/>
      <c r="K1133" s="193"/>
      <c r="L1133" s="193"/>
      <c r="M1133" s="193"/>
      <c r="N1133" s="193"/>
      <c r="O1133" s="193"/>
      <c r="P1133" s="193"/>
      <c r="Q1133" s="193"/>
      <c r="R1133" s="193"/>
      <c r="S1133" s="193"/>
      <c r="T1133" s="193"/>
      <c r="U1133" s="193"/>
      <c r="V1133" s="193"/>
      <c r="W1133" s="193"/>
      <c r="X1133" s="193"/>
      <c r="Y1133" s="193"/>
      <c r="Z1133" s="193"/>
      <c r="AA1133" s="193"/>
      <c r="AB1133" s="193"/>
      <c r="AC1133" s="193"/>
      <c r="AD1133" s="193"/>
      <c r="AE1133" s="193"/>
      <c r="AF1133" s="193"/>
      <c r="AG1133" s="193"/>
      <c r="AH1133" s="193"/>
      <c r="AI1133" s="193"/>
      <c r="AJ1133" s="193"/>
      <c r="AK1133" s="193"/>
    </row>
    <row r="1134" spans="1:37" x14ac:dyDescent="0.2">
      <c r="A1134" s="193"/>
      <c r="B1134" s="193"/>
      <c r="C1134" s="193"/>
      <c r="D1134" s="193"/>
      <c r="E1134" s="193"/>
      <c r="F1134" s="193"/>
      <c r="G1134" s="193"/>
      <c r="H1134" s="193"/>
      <c r="I1134" s="193"/>
      <c r="J1134" s="193"/>
      <c r="K1134" s="193"/>
      <c r="L1134" s="193"/>
      <c r="M1134" s="193"/>
      <c r="N1134" s="193"/>
      <c r="O1134" s="193"/>
      <c r="P1134" s="193"/>
      <c r="Q1134" s="193"/>
      <c r="R1134" s="193"/>
      <c r="S1134" s="193"/>
      <c r="T1134" s="193"/>
      <c r="U1134" s="193"/>
      <c r="V1134" s="193"/>
      <c r="W1134" s="193"/>
      <c r="X1134" s="193"/>
      <c r="Y1134" s="193"/>
      <c r="Z1134" s="193"/>
      <c r="AA1134" s="193"/>
      <c r="AB1134" s="193"/>
      <c r="AC1134" s="193"/>
      <c r="AD1134" s="193"/>
      <c r="AE1134" s="193"/>
      <c r="AF1134" s="193"/>
      <c r="AG1134" s="193"/>
      <c r="AH1134" s="193"/>
      <c r="AI1134" s="193"/>
      <c r="AJ1134" s="193"/>
      <c r="AK1134" s="193"/>
    </row>
    <row r="1135" spans="1:37" x14ac:dyDescent="0.2">
      <c r="A1135" s="193"/>
      <c r="B1135" s="193"/>
      <c r="C1135" s="193"/>
      <c r="D1135" s="193"/>
      <c r="E1135" s="193"/>
      <c r="F1135" s="193"/>
      <c r="G1135" s="193"/>
      <c r="H1135" s="193"/>
      <c r="I1135" s="193"/>
      <c r="J1135" s="193"/>
      <c r="K1135" s="193"/>
      <c r="L1135" s="193"/>
      <c r="M1135" s="193"/>
      <c r="N1135" s="193"/>
      <c r="O1135" s="193"/>
      <c r="P1135" s="193"/>
      <c r="Q1135" s="193"/>
      <c r="R1135" s="193"/>
      <c r="S1135" s="193"/>
      <c r="T1135" s="193"/>
      <c r="U1135" s="193"/>
      <c r="V1135" s="193"/>
      <c r="W1135" s="193"/>
      <c r="X1135" s="193"/>
      <c r="Y1135" s="193"/>
      <c r="Z1135" s="193"/>
      <c r="AA1135" s="193"/>
      <c r="AB1135" s="193"/>
      <c r="AC1135" s="193"/>
      <c r="AD1135" s="193"/>
      <c r="AE1135" s="193"/>
      <c r="AF1135" s="193"/>
      <c r="AG1135" s="193"/>
      <c r="AH1135" s="193"/>
      <c r="AI1135" s="193"/>
      <c r="AJ1135" s="193"/>
      <c r="AK1135" s="193"/>
    </row>
    <row r="1136" spans="1:37" x14ac:dyDescent="0.2">
      <c r="A1136" s="193"/>
      <c r="B1136" s="193"/>
      <c r="C1136" s="193"/>
      <c r="D1136" s="193"/>
      <c r="E1136" s="193"/>
      <c r="F1136" s="193"/>
      <c r="G1136" s="193"/>
      <c r="H1136" s="193"/>
      <c r="I1136" s="193"/>
      <c r="J1136" s="193"/>
      <c r="K1136" s="193"/>
      <c r="L1136" s="193"/>
      <c r="M1136" s="193"/>
      <c r="N1136" s="193"/>
      <c r="O1136" s="193"/>
      <c r="P1136" s="193"/>
      <c r="Q1136" s="193"/>
      <c r="R1136" s="193"/>
      <c r="S1136" s="193"/>
      <c r="T1136" s="193"/>
      <c r="U1136" s="193"/>
      <c r="V1136" s="193"/>
      <c r="W1136" s="193"/>
      <c r="X1136" s="193"/>
      <c r="Y1136" s="193"/>
      <c r="Z1136" s="193"/>
      <c r="AA1136" s="193"/>
      <c r="AB1136" s="193"/>
      <c r="AC1136" s="193"/>
      <c r="AD1136" s="193"/>
      <c r="AE1136" s="193"/>
      <c r="AF1136" s="193"/>
      <c r="AG1136" s="193"/>
      <c r="AH1136" s="193"/>
      <c r="AI1136" s="193"/>
      <c r="AJ1136" s="193"/>
      <c r="AK1136" s="193"/>
    </row>
    <row r="1137" spans="1:37" x14ac:dyDescent="0.2">
      <c r="A1137" s="193"/>
      <c r="B1137" s="193"/>
      <c r="C1137" s="193"/>
      <c r="D1137" s="193"/>
      <c r="E1137" s="193"/>
      <c r="F1137" s="193"/>
      <c r="G1137" s="193"/>
      <c r="H1137" s="193"/>
      <c r="I1137" s="193"/>
      <c r="J1137" s="193"/>
      <c r="K1137" s="193"/>
      <c r="L1137" s="193"/>
      <c r="M1137" s="193"/>
      <c r="N1137" s="193"/>
      <c r="O1137" s="193"/>
      <c r="P1137" s="193"/>
      <c r="Q1137" s="193"/>
      <c r="R1137" s="193"/>
      <c r="S1137" s="193"/>
      <c r="T1137" s="193"/>
      <c r="U1137" s="193"/>
      <c r="V1137" s="193"/>
      <c r="W1137" s="193"/>
      <c r="X1137" s="193"/>
      <c r="Y1137" s="193"/>
      <c r="Z1137" s="193"/>
      <c r="AA1137" s="193"/>
      <c r="AB1137" s="193"/>
      <c r="AC1137" s="193"/>
      <c r="AD1137" s="193"/>
      <c r="AE1137" s="193"/>
      <c r="AF1137" s="193"/>
      <c r="AG1137" s="193"/>
      <c r="AH1137" s="193"/>
      <c r="AI1137" s="193"/>
      <c r="AJ1137" s="193"/>
      <c r="AK1137" s="193"/>
    </row>
    <row r="1138" spans="1:37" x14ac:dyDescent="0.2">
      <c r="A1138" s="193"/>
      <c r="B1138" s="193"/>
      <c r="C1138" s="193"/>
      <c r="D1138" s="193"/>
      <c r="E1138" s="193"/>
      <c r="F1138" s="193"/>
      <c r="G1138" s="193"/>
      <c r="H1138" s="193"/>
      <c r="I1138" s="193"/>
      <c r="J1138" s="193"/>
      <c r="K1138" s="193"/>
      <c r="L1138" s="193"/>
      <c r="M1138" s="193"/>
      <c r="N1138" s="193"/>
      <c r="O1138" s="193"/>
      <c r="P1138" s="193"/>
      <c r="Q1138" s="193"/>
      <c r="R1138" s="193"/>
      <c r="S1138" s="193"/>
      <c r="T1138" s="193"/>
      <c r="U1138" s="193"/>
      <c r="V1138" s="193"/>
      <c r="W1138" s="193"/>
      <c r="X1138" s="193"/>
      <c r="Y1138" s="193"/>
      <c r="Z1138" s="193"/>
      <c r="AA1138" s="193"/>
      <c r="AB1138" s="193"/>
      <c r="AC1138" s="193"/>
      <c r="AD1138" s="193"/>
      <c r="AE1138" s="193"/>
      <c r="AF1138" s="193"/>
      <c r="AG1138" s="193"/>
      <c r="AH1138" s="193"/>
      <c r="AI1138" s="193"/>
      <c r="AJ1138" s="193"/>
      <c r="AK1138" s="193"/>
    </row>
    <row r="1139" spans="1:37" x14ac:dyDescent="0.2">
      <c r="A1139" s="193"/>
      <c r="B1139" s="193"/>
      <c r="C1139" s="193"/>
      <c r="D1139" s="193"/>
      <c r="E1139" s="193"/>
      <c r="F1139" s="193"/>
      <c r="G1139" s="193"/>
      <c r="H1139" s="193"/>
      <c r="I1139" s="193"/>
      <c r="J1139" s="193"/>
      <c r="K1139" s="193"/>
      <c r="L1139" s="193"/>
      <c r="M1139" s="193"/>
      <c r="N1139" s="193"/>
      <c r="O1139" s="193"/>
      <c r="P1139" s="193"/>
      <c r="Q1139" s="193"/>
      <c r="R1139" s="193"/>
      <c r="S1139" s="193"/>
      <c r="T1139" s="193"/>
      <c r="U1139" s="193"/>
      <c r="V1139" s="193"/>
      <c r="W1139" s="193"/>
      <c r="X1139" s="193"/>
      <c r="Y1139" s="193"/>
      <c r="Z1139" s="193"/>
      <c r="AA1139" s="193"/>
      <c r="AB1139" s="193"/>
      <c r="AC1139" s="193"/>
      <c r="AD1139" s="193"/>
      <c r="AE1139" s="193"/>
      <c r="AF1139" s="193"/>
      <c r="AG1139" s="193"/>
      <c r="AH1139" s="193"/>
      <c r="AI1139" s="193"/>
      <c r="AJ1139" s="193"/>
      <c r="AK1139" s="193"/>
    </row>
    <row r="1140" spans="1:37" x14ac:dyDescent="0.2">
      <c r="A1140" s="193"/>
      <c r="B1140" s="193"/>
      <c r="C1140" s="193"/>
      <c r="D1140" s="193"/>
      <c r="E1140" s="193"/>
      <c r="F1140" s="193"/>
      <c r="G1140" s="193"/>
      <c r="H1140" s="193"/>
      <c r="I1140" s="193"/>
      <c r="J1140" s="193"/>
      <c r="K1140" s="193"/>
      <c r="L1140" s="193"/>
      <c r="M1140" s="193"/>
      <c r="N1140" s="193"/>
      <c r="O1140" s="193"/>
      <c r="P1140" s="193"/>
      <c r="Q1140" s="193"/>
      <c r="R1140" s="193"/>
      <c r="S1140" s="193"/>
      <c r="T1140" s="193"/>
      <c r="U1140" s="193"/>
      <c r="V1140" s="193"/>
      <c r="W1140" s="193"/>
      <c r="X1140" s="193"/>
      <c r="Y1140" s="193"/>
      <c r="Z1140" s="193"/>
      <c r="AA1140" s="193"/>
      <c r="AB1140" s="193"/>
      <c r="AC1140" s="193"/>
      <c r="AD1140" s="193"/>
      <c r="AE1140" s="193"/>
      <c r="AF1140" s="193"/>
      <c r="AG1140" s="193"/>
      <c r="AH1140" s="193"/>
      <c r="AI1140" s="193"/>
      <c r="AJ1140" s="193"/>
      <c r="AK1140" s="193"/>
    </row>
    <row r="1141" spans="1:37" x14ac:dyDescent="0.2">
      <c r="A1141" s="193"/>
      <c r="B1141" s="193"/>
      <c r="C1141" s="193"/>
      <c r="D1141" s="193"/>
      <c r="E1141" s="193"/>
      <c r="F1141" s="193"/>
      <c r="G1141" s="193"/>
      <c r="H1141" s="193"/>
      <c r="I1141" s="193"/>
      <c r="J1141" s="193"/>
      <c r="K1141" s="193"/>
      <c r="L1141" s="193"/>
      <c r="M1141" s="193"/>
      <c r="N1141" s="193"/>
      <c r="O1141" s="193"/>
      <c r="P1141" s="193"/>
      <c r="Q1141" s="193"/>
      <c r="R1141" s="193"/>
      <c r="S1141" s="193"/>
      <c r="T1141" s="193"/>
      <c r="U1141" s="193"/>
      <c r="V1141" s="193"/>
      <c r="W1141" s="193"/>
      <c r="X1141" s="193"/>
      <c r="Y1141" s="193"/>
      <c r="Z1141" s="193"/>
      <c r="AA1141" s="193"/>
      <c r="AB1141" s="193"/>
      <c r="AC1141" s="193"/>
      <c r="AD1141" s="193"/>
      <c r="AE1141" s="193"/>
      <c r="AF1141" s="193"/>
      <c r="AG1141" s="193"/>
      <c r="AH1141" s="193"/>
      <c r="AI1141" s="193"/>
      <c r="AJ1141" s="193"/>
      <c r="AK1141" s="193"/>
    </row>
    <row r="1142" spans="1:37" x14ac:dyDescent="0.2">
      <c r="A1142" s="193"/>
      <c r="B1142" s="193"/>
      <c r="C1142" s="193"/>
      <c r="D1142" s="193"/>
      <c r="E1142" s="193"/>
      <c r="F1142" s="193"/>
      <c r="G1142" s="193"/>
      <c r="H1142" s="193"/>
      <c r="I1142" s="193"/>
      <c r="J1142" s="193"/>
      <c r="K1142" s="193"/>
      <c r="L1142" s="193"/>
      <c r="M1142" s="193"/>
      <c r="N1142" s="193"/>
      <c r="O1142" s="193"/>
      <c r="P1142" s="193"/>
      <c r="Q1142" s="193"/>
      <c r="R1142" s="193"/>
      <c r="S1142" s="193"/>
      <c r="T1142" s="193"/>
      <c r="U1142" s="193"/>
      <c r="V1142" s="193"/>
      <c r="W1142" s="193"/>
      <c r="X1142" s="193"/>
      <c r="Y1142" s="193"/>
      <c r="Z1142" s="193"/>
      <c r="AA1142" s="193"/>
      <c r="AB1142" s="193"/>
      <c r="AC1142" s="193"/>
      <c r="AD1142" s="193"/>
      <c r="AE1142" s="193"/>
      <c r="AF1142" s="193"/>
      <c r="AG1142" s="193"/>
      <c r="AH1142" s="193"/>
      <c r="AI1142" s="193"/>
      <c r="AJ1142" s="193"/>
      <c r="AK1142" s="193"/>
    </row>
    <row r="1143" spans="1:37" x14ac:dyDescent="0.2">
      <c r="A1143" s="193"/>
      <c r="B1143" s="193"/>
      <c r="C1143" s="193"/>
      <c r="D1143" s="193"/>
      <c r="E1143" s="193"/>
      <c r="F1143" s="193"/>
      <c r="G1143" s="193"/>
      <c r="H1143" s="193"/>
      <c r="I1143" s="193"/>
      <c r="J1143" s="193"/>
      <c r="K1143" s="193"/>
      <c r="L1143" s="193"/>
      <c r="M1143" s="193"/>
      <c r="N1143" s="193"/>
      <c r="O1143" s="193"/>
      <c r="P1143" s="193"/>
      <c r="Q1143" s="193"/>
      <c r="R1143" s="193"/>
      <c r="S1143" s="193"/>
      <c r="T1143" s="193"/>
      <c r="U1143" s="193"/>
      <c r="V1143" s="193"/>
      <c r="W1143" s="193"/>
      <c r="X1143" s="193"/>
      <c r="Y1143" s="193"/>
      <c r="Z1143" s="193"/>
      <c r="AA1143" s="193"/>
      <c r="AB1143" s="193"/>
      <c r="AC1143" s="193"/>
      <c r="AD1143" s="193"/>
      <c r="AE1143" s="193"/>
      <c r="AF1143" s="193"/>
      <c r="AG1143" s="193"/>
      <c r="AH1143" s="193"/>
      <c r="AI1143" s="193"/>
      <c r="AJ1143" s="193"/>
      <c r="AK1143" s="193"/>
    </row>
    <row r="1144" spans="1:37" x14ac:dyDescent="0.2">
      <c r="A1144" s="193"/>
      <c r="B1144" s="193"/>
      <c r="C1144" s="193"/>
      <c r="D1144" s="193"/>
      <c r="E1144" s="193"/>
      <c r="F1144" s="193"/>
      <c r="G1144" s="193"/>
      <c r="H1144" s="193"/>
      <c r="I1144" s="193"/>
      <c r="J1144" s="193"/>
      <c r="K1144" s="193"/>
      <c r="L1144" s="193"/>
      <c r="M1144" s="193"/>
      <c r="N1144" s="193"/>
      <c r="O1144" s="193"/>
      <c r="P1144" s="193"/>
      <c r="Q1144" s="193"/>
      <c r="R1144" s="193"/>
      <c r="S1144" s="193"/>
      <c r="T1144" s="193"/>
      <c r="U1144" s="193"/>
      <c r="V1144" s="193"/>
      <c r="W1144" s="193"/>
      <c r="X1144" s="193"/>
      <c r="Y1144" s="193"/>
      <c r="Z1144" s="193"/>
      <c r="AA1144" s="193"/>
      <c r="AB1144" s="193"/>
      <c r="AC1144" s="193"/>
      <c r="AD1144" s="193"/>
      <c r="AE1144" s="193"/>
      <c r="AF1144" s="193"/>
      <c r="AG1144" s="193"/>
      <c r="AH1144" s="193"/>
      <c r="AI1144" s="193"/>
      <c r="AJ1144" s="193"/>
      <c r="AK1144" s="193"/>
    </row>
    <row r="1145" spans="1:37" x14ac:dyDescent="0.2">
      <c r="A1145" s="193"/>
      <c r="B1145" s="193"/>
      <c r="C1145" s="193"/>
      <c r="D1145" s="193"/>
      <c r="E1145" s="193"/>
      <c r="F1145" s="193"/>
      <c r="G1145" s="193"/>
      <c r="H1145" s="193"/>
      <c r="I1145" s="193"/>
      <c r="J1145" s="193"/>
      <c r="K1145" s="193"/>
      <c r="L1145" s="193"/>
      <c r="M1145" s="193"/>
      <c r="N1145" s="193"/>
      <c r="O1145" s="193"/>
      <c r="P1145" s="193"/>
      <c r="Q1145" s="193"/>
      <c r="R1145" s="193"/>
      <c r="S1145" s="193"/>
      <c r="T1145" s="193"/>
      <c r="U1145" s="193"/>
      <c r="V1145" s="193"/>
      <c r="W1145" s="193"/>
      <c r="X1145" s="193"/>
      <c r="Y1145" s="193"/>
      <c r="Z1145" s="193"/>
      <c r="AA1145" s="193"/>
      <c r="AB1145" s="193"/>
      <c r="AC1145" s="193"/>
      <c r="AD1145" s="193"/>
      <c r="AE1145" s="193"/>
      <c r="AF1145" s="193"/>
      <c r="AG1145" s="193"/>
      <c r="AH1145" s="193"/>
      <c r="AI1145" s="193"/>
      <c r="AJ1145" s="193"/>
      <c r="AK1145" s="193"/>
    </row>
    <row r="1146" spans="1:37" x14ac:dyDescent="0.2">
      <c r="A1146" s="193"/>
      <c r="B1146" s="193"/>
      <c r="C1146" s="193"/>
      <c r="D1146" s="193"/>
      <c r="E1146" s="193"/>
      <c r="F1146" s="193"/>
      <c r="G1146" s="193"/>
      <c r="H1146" s="193"/>
      <c r="I1146" s="193"/>
      <c r="J1146" s="193"/>
      <c r="K1146" s="193"/>
      <c r="L1146" s="193"/>
      <c r="M1146" s="193"/>
      <c r="N1146" s="193"/>
      <c r="O1146" s="193"/>
      <c r="P1146" s="193"/>
      <c r="Q1146" s="193"/>
      <c r="R1146" s="193"/>
      <c r="S1146" s="193"/>
      <c r="T1146" s="193"/>
      <c r="U1146" s="193"/>
      <c r="V1146" s="193"/>
      <c r="W1146" s="193"/>
      <c r="X1146" s="193"/>
      <c r="Y1146" s="193"/>
      <c r="Z1146" s="193"/>
      <c r="AA1146" s="193"/>
      <c r="AB1146" s="193"/>
      <c r="AC1146" s="193"/>
      <c r="AD1146" s="193"/>
      <c r="AE1146" s="193"/>
      <c r="AF1146" s="193"/>
      <c r="AG1146" s="193"/>
      <c r="AH1146" s="193"/>
      <c r="AI1146" s="193"/>
      <c r="AJ1146" s="193"/>
      <c r="AK1146" s="193"/>
    </row>
    <row r="1147" spans="1:37" x14ac:dyDescent="0.2">
      <c r="A1147" s="193"/>
      <c r="B1147" s="193"/>
      <c r="C1147" s="193"/>
      <c r="D1147" s="193"/>
      <c r="E1147" s="193"/>
      <c r="F1147" s="193"/>
      <c r="G1147" s="193"/>
      <c r="H1147" s="193"/>
      <c r="I1147" s="193"/>
      <c r="J1147" s="193"/>
      <c r="K1147" s="193"/>
      <c r="L1147" s="193"/>
      <c r="M1147" s="193"/>
      <c r="N1147" s="193"/>
      <c r="O1147" s="193"/>
      <c r="P1147" s="193"/>
      <c r="Q1147" s="193"/>
      <c r="R1147" s="193"/>
      <c r="S1147" s="193"/>
      <c r="T1147" s="193"/>
      <c r="U1147" s="193"/>
      <c r="V1147" s="193"/>
      <c r="W1147" s="193"/>
      <c r="X1147" s="193"/>
      <c r="Y1147" s="193"/>
      <c r="Z1147" s="193"/>
      <c r="AA1147" s="193"/>
      <c r="AB1147" s="193"/>
      <c r="AC1147" s="193"/>
      <c r="AD1147" s="193"/>
      <c r="AE1147" s="193"/>
      <c r="AF1147" s="193"/>
      <c r="AG1147" s="193"/>
      <c r="AH1147" s="193"/>
      <c r="AI1147" s="193"/>
      <c r="AJ1147" s="193"/>
      <c r="AK1147" s="193"/>
    </row>
    <row r="1148" spans="1:37" x14ac:dyDescent="0.2">
      <c r="A1148" s="193"/>
      <c r="B1148" s="193"/>
      <c r="C1148" s="193"/>
      <c r="D1148" s="193"/>
      <c r="E1148" s="193"/>
      <c r="F1148" s="193"/>
      <c r="G1148" s="193"/>
      <c r="H1148" s="193"/>
      <c r="I1148" s="193"/>
      <c r="J1148" s="193"/>
      <c r="K1148" s="193"/>
      <c r="L1148" s="193"/>
      <c r="M1148" s="193"/>
      <c r="N1148" s="193"/>
      <c r="O1148" s="193"/>
      <c r="P1148" s="193"/>
      <c r="Q1148" s="193"/>
      <c r="R1148" s="193"/>
      <c r="S1148" s="193"/>
      <c r="T1148" s="193"/>
      <c r="U1148" s="193"/>
      <c r="V1148" s="193"/>
      <c r="W1148" s="193"/>
      <c r="X1148" s="193"/>
      <c r="Y1148" s="193"/>
      <c r="Z1148" s="193"/>
      <c r="AA1148" s="193"/>
      <c r="AB1148" s="193"/>
      <c r="AC1148" s="193"/>
      <c r="AD1148" s="193"/>
      <c r="AE1148" s="193"/>
      <c r="AF1148" s="193"/>
      <c r="AG1148" s="193"/>
      <c r="AH1148" s="193"/>
      <c r="AI1148" s="193"/>
      <c r="AJ1148" s="193"/>
      <c r="AK1148" s="193"/>
    </row>
    <row r="1149" spans="1:37" x14ac:dyDescent="0.2">
      <c r="A1149" s="193"/>
      <c r="B1149" s="193"/>
      <c r="C1149" s="193"/>
      <c r="D1149" s="193"/>
      <c r="E1149" s="193"/>
      <c r="F1149" s="193"/>
      <c r="G1149" s="193"/>
      <c r="H1149" s="193"/>
      <c r="I1149" s="193"/>
      <c r="J1149" s="193"/>
      <c r="K1149" s="193"/>
      <c r="L1149" s="193"/>
      <c r="M1149" s="193"/>
      <c r="N1149" s="193"/>
      <c r="O1149" s="193"/>
      <c r="P1149" s="193"/>
      <c r="Q1149" s="193"/>
      <c r="R1149" s="193"/>
      <c r="S1149" s="193"/>
      <c r="T1149" s="193"/>
      <c r="U1149" s="193"/>
      <c r="V1149" s="193"/>
      <c r="W1149" s="193"/>
      <c r="X1149" s="193"/>
      <c r="Y1149" s="193"/>
      <c r="Z1149" s="193"/>
      <c r="AA1149" s="193"/>
      <c r="AB1149" s="193"/>
      <c r="AC1149" s="193"/>
      <c r="AD1149" s="193"/>
      <c r="AE1149" s="193"/>
      <c r="AF1149" s="193"/>
      <c r="AG1149" s="193"/>
      <c r="AH1149" s="193"/>
      <c r="AI1149" s="193"/>
      <c r="AJ1149" s="193"/>
      <c r="AK1149" s="193"/>
    </row>
    <row r="1150" spans="1:37" x14ac:dyDescent="0.2">
      <c r="A1150" s="193"/>
      <c r="B1150" s="193"/>
      <c r="C1150" s="193"/>
      <c r="D1150" s="193"/>
      <c r="E1150" s="193"/>
      <c r="F1150" s="193"/>
      <c r="G1150" s="193"/>
      <c r="H1150" s="193"/>
      <c r="I1150" s="193"/>
      <c r="J1150" s="193"/>
      <c r="K1150" s="193"/>
      <c r="L1150" s="193"/>
      <c r="M1150" s="193"/>
      <c r="N1150" s="193"/>
      <c r="O1150" s="193"/>
      <c r="P1150" s="193"/>
      <c r="Q1150" s="193"/>
      <c r="R1150" s="193"/>
      <c r="S1150" s="193"/>
      <c r="T1150" s="193"/>
      <c r="U1150" s="193"/>
      <c r="V1150" s="193"/>
      <c r="W1150" s="193"/>
      <c r="X1150" s="193"/>
      <c r="Y1150" s="193"/>
      <c r="Z1150" s="193"/>
      <c r="AA1150" s="193"/>
      <c r="AB1150" s="193"/>
      <c r="AC1150" s="193"/>
      <c r="AD1150" s="193"/>
      <c r="AE1150" s="193"/>
      <c r="AF1150" s="193"/>
      <c r="AG1150" s="193"/>
      <c r="AH1150" s="193"/>
      <c r="AI1150" s="193"/>
      <c r="AJ1150" s="193"/>
      <c r="AK1150" s="193"/>
    </row>
    <row r="1151" spans="1:37" x14ac:dyDescent="0.2">
      <c r="A1151" s="193"/>
      <c r="B1151" s="193"/>
      <c r="C1151" s="193"/>
      <c r="D1151" s="193"/>
      <c r="E1151" s="193"/>
      <c r="F1151" s="193"/>
      <c r="G1151" s="193"/>
      <c r="H1151" s="193"/>
      <c r="I1151" s="193"/>
      <c r="J1151" s="193"/>
      <c r="K1151" s="193"/>
      <c r="L1151" s="193"/>
      <c r="M1151" s="193"/>
      <c r="N1151" s="193"/>
      <c r="O1151" s="193"/>
      <c r="P1151" s="193"/>
      <c r="Q1151" s="193"/>
      <c r="R1151" s="193"/>
      <c r="S1151" s="193"/>
      <c r="T1151" s="193"/>
      <c r="U1151" s="193"/>
      <c r="V1151" s="193"/>
      <c r="W1151" s="193"/>
      <c r="X1151" s="193"/>
      <c r="Y1151" s="193"/>
      <c r="Z1151" s="193"/>
      <c r="AA1151" s="193"/>
      <c r="AB1151" s="193"/>
      <c r="AC1151" s="193"/>
      <c r="AD1151" s="193"/>
      <c r="AE1151" s="193"/>
      <c r="AF1151" s="193"/>
      <c r="AG1151" s="193"/>
      <c r="AH1151" s="193"/>
      <c r="AI1151" s="193"/>
      <c r="AJ1151" s="193"/>
      <c r="AK1151" s="193"/>
    </row>
    <row r="1152" spans="1:37" x14ac:dyDescent="0.2">
      <c r="A1152" s="193"/>
      <c r="B1152" s="193"/>
      <c r="C1152" s="193"/>
      <c r="D1152" s="193"/>
      <c r="E1152" s="193"/>
      <c r="F1152" s="193"/>
      <c r="G1152" s="193"/>
      <c r="H1152" s="193"/>
      <c r="I1152" s="193"/>
      <c r="J1152" s="193"/>
      <c r="K1152" s="193"/>
      <c r="L1152" s="193"/>
      <c r="M1152" s="193"/>
      <c r="N1152" s="193"/>
      <c r="O1152" s="193"/>
      <c r="P1152" s="193"/>
      <c r="Q1152" s="193"/>
      <c r="R1152" s="193"/>
      <c r="S1152" s="193"/>
      <c r="T1152" s="193"/>
      <c r="U1152" s="193"/>
      <c r="V1152" s="193"/>
      <c r="W1152" s="193"/>
      <c r="X1152" s="193"/>
      <c r="Y1152" s="193"/>
      <c r="Z1152" s="193"/>
      <c r="AA1152" s="193"/>
      <c r="AB1152" s="193"/>
      <c r="AC1152" s="193"/>
      <c r="AD1152" s="193"/>
      <c r="AE1152" s="193"/>
      <c r="AF1152" s="193"/>
      <c r="AG1152" s="193"/>
      <c r="AH1152" s="193"/>
      <c r="AI1152" s="193"/>
      <c r="AJ1152" s="193"/>
      <c r="AK1152" s="193"/>
    </row>
    <row r="1153" spans="1:37" x14ac:dyDescent="0.2">
      <c r="A1153" s="193"/>
      <c r="B1153" s="193"/>
      <c r="C1153" s="193"/>
      <c r="D1153" s="193"/>
      <c r="E1153" s="193"/>
      <c r="F1153" s="193"/>
      <c r="G1153" s="193"/>
      <c r="H1153" s="193"/>
      <c r="I1153" s="193"/>
      <c r="J1153" s="193"/>
      <c r="K1153" s="193"/>
      <c r="L1153" s="193"/>
      <c r="M1153" s="193"/>
      <c r="N1153" s="193"/>
      <c r="O1153" s="193"/>
      <c r="P1153" s="193"/>
      <c r="Q1153" s="193"/>
      <c r="R1153" s="193"/>
      <c r="S1153" s="193"/>
      <c r="T1153" s="193"/>
      <c r="U1153" s="193"/>
      <c r="V1153" s="193"/>
      <c r="W1153" s="193"/>
      <c r="X1153" s="193"/>
      <c r="Y1153" s="193"/>
      <c r="Z1153" s="193"/>
      <c r="AA1153" s="193"/>
      <c r="AB1153" s="193"/>
      <c r="AC1153" s="193"/>
      <c r="AD1153" s="193"/>
      <c r="AE1153" s="193"/>
      <c r="AF1153" s="193"/>
      <c r="AG1153" s="193"/>
      <c r="AH1153" s="193"/>
      <c r="AI1153" s="193"/>
      <c r="AJ1153" s="193"/>
      <c r="AK1153" s="193"/>
    </row>
    <row r="1154" spans="1:37" x14ac:dyDescent="0.2">
      <c r="A1154" s="193"/>
      <c r="B1154" s="193"/>
      <c r="C1154" s="193"/>
      <c r="D1154" s="193"/>
      <c r="E1154" s="193"/>
      <c r="F1154" s="193"/>
      <c r="G1154" s="193"/>
      <c r="H1154" s="193"/>
      <c r="I1154" s="193"/>
      <c r="J1154" s="193"/>
      <c r="K1154" s="193"/>
      <c r="L1154" s="193"/>
      <c r="M1154" s="193"/>
      <c r="N1154" s="193"/>
      <c r="O1154" s="193"/>
      <c r="P1154" s="193"/>
      <c r="Q1154" s="193"/>
      <c r="R1154" s="193"/>
      <c r="S1154" s="193"/>
      <c r="T1154" s="193"/>
      <c r="U1154" s="193"/>
      <c r="V1154" s="193"/>
      <c r="W1154" s="193"/>
      <c r="X1154" s="193"/>
      <c r="Y1154" s="193"/>
      <c r="Z1154" s="193"/>
      <c r="AA1154" s="193"/>
      <c r="AB1154" s="193"/>
      <c r="AC1154" s="193"/>
      <c r="AD1154" s="193"/>
      <c r="AE1154" s="193"/>
      <c r="AF1154" s="193"/>
      <c r="AG1154" s="193"/>
      <c r="AH1154" s="193"/>
      <c r="AI1154" s="193"/>
      <c r="AJ1154" s="193"/>
      <c r="AK1154" s="193"/>
    </row>
    <row r="1155" spans="1:37" x14ac:dyDescent="0.2">
      <c r="A1155" s="193"/>
      <c r="B1155" s="193"/>
      <c r="C1155" s="193"/>
      <c r="D1155" s="193"/>
      <c r="E1155" s="193"/>
      <c r="F1155" s="193"/>
      <c r="G1155" s="193"/>
      <c r="H1155" s="193"/>
      <c r="I1155" s="193"/>
      <c r="J1155" s="193"/>
      <c r="K1155" s="193"/>
      <c r="L1155" s="193"/>
      <c r="M1155" s="193"/>
      <c r="N1155" s="193"/>
      <c r="O1155" s="193"/>
      <c r="P1155" s="193"/>
      <c r="Q1155" s="193"/>
      <c r="R1155" s="193"/>
      <c r="S1155" s="193"/>
      <c r="T1155" s="193"/>
      <c r="U1155" s="193"/>
      <c r="V1155" s="193"/>
      <c r="W1155" s="193"/>
      <c r="X1155" s="193"/>
      <c r="Y1155" s="193"/>
      <c r="Z1155" s="193"/>
      <c r="AA1155" s="193"/>
      <c r="AB1155" s="193"/>
      <c r="AC1155" s="193"/>
      <c r="AD1155" s="193"/>
      <c r="AE1155" s="193"/>
      <c r="AF1155" s="193"/>
      <c r="AG1155" s="193"/>
      <c r="AH1155" s="193"/>
      <c r="AI1155" s="193"/>
      <c r="AJ1155" s="193"/>
      <c r="AK1155" s="193"/>
    </row>
    <row r="1156" spans="1:37" x14ac:dyDescent="0.2">
      <c r="A1156" s="193"/>
      <c r="B1156" s="193"/>
      <c r="C1156" s="193"/>
      <c r="D1156" s="193"/>
      <c r="E1156" s="193"/>
      <c r="F1156" s="193"/>
      <c r="G1156" s="193"/>
      <c r="H1156" s="193"/>
      <c r="I1156" s="193"/>
      <c r="J1156" s="193"/>
      <c r="K1156" s="193"/>
      <c r="L1156" s="193"/>
      <c r="M1156" s="193"/>
      <c r="N1156" s="193"/>
      <c r="O1156" s="193"/>
      <c r="P1156" s="193"/>
      <c r="Q1156" s="193"/>
      <c r="R1156" s="193"/>
      <c r="S1156" s="193"/>
      <c r="T1156" s="193"/>
      <c r="U1156" s="193"/>
      <c r="V1156" s="193"/>
      <c r="W1156" s="193"/>
      <c r="X1156" s="193"/>
      <c r="Y1156" s="193"/>
      <c r="Z1156" s="193"/>
      <c r="AA1156" s="193"/>
      <c r="AB1156" s="193"/>
      <c r="AC1156" s="193"/>
      <c r="AD1156" s="193"/>
      <c r="AE1156" s="193"/>
      <c r="AF1156" s="193"/>
      <c r="AG1156" s="193"/>
      <c r="AH1156" s="193"/>
      <c r="AI1156" s="193"/>
      <c r="AJ1156" s="193"/>
      <c r="AK1156" s="193"/>
    </row>
    <row r="1157" spans="1:37" x14ac:dyDescent="0.2">
      <c r="A1157" s="193"/>
      <c r="B1157" s="193"/>
      <c r="C1157" s="193"/>
      <c r="D1157" s="193"/>
      <c r="E1157" s="193"/>
      <c r="F1157" s="193"/>
      <c r="G1157" s="193"/>
      <c r="H1157" s="193"/>
      <c r="I1157" s="193"/>
      <c r="J1157" s="193"/>
      <c r="K1157" s="193"/>
      <c r="L1157" s="193"/>
      <c r="M1157" s="193"/>
      <c r="N1157" s="193"/>
      <c r="O1157" s="193"/>
      <c r="P1157" s="193"/>
      <c r="Q1157" s="193"/>
      <c r="R1157" s="193"/>
      <c r="S1157" s="193"/>
      <c r="T1157" s="193"/>
      <c r="U1157" s="193"/>
      <c r="V1157" s="193"/>
      <c r="W1157" s="193"/>
      <c r="X1157" s="193"/>
      <c r="Y1157" s="193"/>
      <c r="Z1157" s="193"/>
      <c r="AA1157" s="193"/>
      <c r="AB1157" s="193"/>
      <c r="AC1157" s="193"/>
      <c r="AD1157" s="193"/>
      <c r="AE1157" s="193"/>
      <c r="AF1157" s="193"/>
      <c r="AG1157" s="193"/>
      <c r="AH1157" s="193"/>
      <c r="AI1157" s="193"/>
      <c r="AJ1157" s="193"/>
      <c r="AK1157" s="193"/>
    </row>
    <row r="1158" spans="1:37" x14ac:dyDescent="0.2">
      <c r="A1158" s="193"/>
      <c r="B1158" s="193"/>
      <c r="C1158" s="193"/>
      <c r="D1158" s="193"/>
      <c r="E1158" s="193"/>
      <c r="F1158" s="193"/>
      <c r="G1158" s="193"/>
      <c r="H1158" s="193"/>
      <c r="I1158" s="193"/>
      <c r="J1158" s="193"/>
      <c r="K1158" s="193"/>
      <c r="L1158" s="193"/>
      <c r="M1158" s="193"/>
      <c r="N1158" s="193"/>
      <c r="O1158" s="193"/>
      <c r="P1158" s="193"/>
      <c r="Q1158" s="193"/>
      <c r="R1158" s="193"/>
      <c r="S1158" s="193"/>
      <c r="T1158" s="193"/>
      <c r="U1158" s="193"/>
      <c r="V1158" s="193"/>
      <c r="W1158" s="193"/>
      <c r="X1158" s="193"/>
      <c r="Y1158" s="193"/>
      <c r="Z1158" s="193"/>
      <c r="AA1158" s="193"/>
      <c r="AB1158" s="193"/>
      <c r="AC1158" s="193"/>
      <c r="AD1158" s="193"/>
      <c r="AE1158" s="193"/>
      <c r="AF1158" s="193"/>
      <c r="AG1158" s="193"/>
      <c r="AH1158" s="193"/>
      <c r="AI1158" s="193"/>
      <c r="AJ1158" s="193"/>
      <c r="AK1158" s="193"/>
    </row>
    <row r="1159" spans="1:37" x14ac:dyDescent="0.2">
      <c r="A1159" s="193"/>
      <c r="B1159" s="193"/>
      <c r="C1159" s="193"/>
      <c r="D1159" s="193"/>
      <c r="E1159" s="193"/>
      <c r="F1159" s="193"/>
      <c r="G1159" s="193"/>
      <c r="H1159" s="193"/>
      <c r="I1159" s="193"/>
      <c r="J1159" s="193"/>
      <c r="K1159" s="193"/>
      <c r="L1159" s="193"/>
      <c r="M1159" s="193"/>
      <c r="N1159" s="193"/>
      <c r="O1159" s="193"/>
      <c r="P1159" s="193"/>
      <c r="Q1159" s="193"/>
      <c r="R1159" s="193"/>
      <c r="S1159" s="193"/>
      <c r="T1159" s="193"/>
      <c r="U1159" s="193"/>
      <c r="V1159" s="193"/>
      <c r="W1159" s="193"/>
      <c r="X1159" s="193"/>
      <c r="Y1159" s="193"/>
      <c r="Z1159" s="193"/>
      <c r="AA1159" s="193"/>
      <c r="AB1159" s="193"/>
      <c r="AC1159" s="193"/>
      <c r="AD1159" s="193"/>
      <c r="AE1159" s="193"/>
      <c r="AF1159" s="193"/>
      <c r="AG1159" s="193"/>
      <c r="AH1159" s="193"/>
      <c r="AI1159" s="193"/>
      <c r="AJ1159" s="193"/>
      <c r="AK1159" s="193"/>
    </row>
    <row r="1160" spans="1:37" x14ac:dyDescent="0.2">
      <c r="A1160" s="193"/>
      <c r="B1160" s="193"/>
      <c r="C1160" s="193"/>
      <c r="D1160" s="193"/>
      <c r="E1160" s="193"/>
      <c r="F1160" s="193"/>
      <c r="G1160" s="193"/>
      <c r="H1160" s="193"/>
      <c r="I1160" s="193"/>
      <c r="J1160" s="193"/>
      <c r="K1160" s="193"/>
      <c r="L1160" s="193"/>
      <c r="M1160" s="193"/>
      <c r="N1160" s="193"/>
      <c r="O1160" s="193"/>
      <c r="P1160" s="193"/>
      <c r="Q1160" s="193"/>
      <c r="R1160" s="193"/>
      <c r="S1160" s="193"/>
      <c r="T1160" s="193"/>
      <c r="U1160" s="193"/>
      <c r="V1160" s="193"/>
      <c r="W1160" s="193"/>
      <c r="X1160" s="193"/>
      <c r="Y1160" s="193"/>
      <c r="Z1160" s="193"/>
      <c r="AA1160" s="193"/>
      <c r="AB1160" s="193"/>
      <c r="AC1160" s="193"/>
      <c r="AD1160" s="193"/>
      <c r="AE1160" s="193"/>
      <c r="AF1160" s="193"/>
      <c r="AG1160" s="193"/>
      <c r="AH1160" s="193"/>
      <c r="AI1160" s="193"/>
      <c r="AJ1160" s="193"/>
      <c r="AK1160" s="193"/>
    </row>
    <row r="1161" spans="1:37" x14ac:dyDescent="0.2">
      <c r="A1161" s="193"/>
      <c r="B1161" s="193"/>
      <c r="C1161" s="193"/>
      <c r="D1161" s="193"/>
      <c r="E1161" s="193"/>
      <c r="F1161" s="193"/>
      <c r="G1161" s="193"/>
      <c r="H1161" s="193"/>
      <c r="I1161" s="193"/>
      <c r="J1161" s="193"/>
      <c r="K1161" s="193"/>
      <c r="L1161" s="193"/>
      <c r="M1161" s="193"/>
      <c r="N1161" s="193"/>
      <c r="O1161" s="193"/>
      <c r="P1161" s="193"/>
      <c r="Q1161" s="193"/>
      <c r="R1161" s="193"/>
      <c r="S1161" s="193"/>
      <c r="T1161" s="193"/>
      <c r="U1161" s="193"/>
      <c r="V1161" s="193"/>
      <c r="W1161" s="193"/>
      <c r="X1161" s="193"/>
      <c r="Y1161" s="193"/>
      <c r="Z1161" s="193"/>
      <c r="AA1161" s="193"/>
      <c r="AB1161" s="193"/>
      <c r="AC1161" s="193"/>
      <c r="AD1161" s="193"/>
      <c r="AE1161" s="193"/>
      <c r="AF1161" s="193"/>
      <c r="AG1161" s="193"/>
      <c r="AH1161" s="193"/>
      <c r="AI1161" s="193"/>
      <c r="AJ1161" s="193"/>
      <c r="AK1161" s="193"/>
    </row>
    <row r="1162" spans="1:37" x14ac:dyDescent="0.2">
      <c r="A1162" s="193"/>
      <c r="B1162" s="193"/>
      <c r="C1162" s="193"/>
      <c r="D1162" s="193"/>
      <c r="E1162" s="193"/>
      <c r="F1162" s="193"/>
      <c r="G1162" s="193"/>
      <c r="H1162" s="193"/>
      <c r="I1162" s="193"/>
      <c r="J1162" s="193"/>
      <c r="K1162" s="193"/>
      <c r="L1162" s="193"/>
      <c r="M1162" s="193"/>
      <c r="N1162" s="193"/>
      <c r="O1162" s="193"/>
      <c r="P1162" s="193"/>
      <c r="Q1162" s="193"/>
      <c r="R1162" s="193"/>
      <c r="S1162" s="193"/>
      <c r="T1162" s="193"/>
      <c r="U1162" s="193"/>
      <c r="V1162" s="193"/>
      <c r="W1162" s="193"/>
      <c r="X1162" s="193"/>
      <c r="Y1162" s="193"/>
      <c r="Z1162" s="193"/>
      <c r="AA1162" s="193"/>
      <c r="AB1162" s="193"/>
      <c r="AC1162" s="193"/>
      <c r="AD1162" s="193"/>
      <c r="AE1162" s="193"/>
      <c r="AF1162" s="193"/>
      <c r="AG1162" s="193"/>
      <c r="AH1162" s="193"/>
      <c r="AI1162" s="193"/>
      <c r="AJ1162" s="193"/>
      <c r="AK1162" s="193"/>
    </row>
    <row r="1163" spans="1:37" x14ac:dyDescent="0.2">
      <c r="A1163" s="193"/>
      <c r="B1163" s="193"/>
      <c r="C1163" s="193"/>
      <c r="D1163" s="193"/>
      <c r="E1163" s="193"/>
      <c r="F1163" s="193"/>
      <c r="G1163" s="193"/>
      <c r="H1163" s="193"/>
      <c r="I1163" s="193"/>
      <c r="J1163" s="193"/>
      <c r="K1163" s="193"/>
      <c r="L1163" s="193"/>
      <c r="M1163" s="193"/>
      <c r="N1163" s="193"/>
      <c r="O1163" s="193"/>
      <c r="P1163" s="193"/>
      <c r="Q1163" s="193"/>
      <c r="R1163" s="193"/>
      <c r="S1163" s="193"/>
      <c r="T1163" s="193"/>
      <c r="U1163" s="193"/>
      <c r="V1163" s="193"/>
      <c r="W1163" s="193"/>
      <c r="X1163" s="193"/>
      <c r="Y1163" s="193"/>
      <c r="Z1163" s="193"/>
      <c r="AA1163" s="193"/>
      <c r="AB1163" s="193"/>
      <c r="AC1163" s="193"/>
      <c r="AD1163" s="193"/>
      <c r="AE1163" s="193"/>
      <c r="AF1163" s="193"/>
      <c r="AG1163" s="193"/>
      <c r="AH1163" s="193"/>
      <c r="AI1163" s="193"/>
      <c r="AJ1163" s="193"/>
      <c r="AK1163" s="193"/>
    </row>
    <row r="1164" spans="1:37" x14ac:dyDescent="0.2">
      <c r="A1164" s="193"/>
      <c r="B1164" s="193"/>
      <c r="C1164" s="193"/>
      <c r="D1164" s="193"/>
      <c r="E1164" s="193"/>
      <c r="F1164" s="193"/>
      <c r="G1164" s="193"/>
      <c r="H1164" s="193"/>
      <c r="I1164" s="193"/>
      <c r="J1164" s="193"/>
      <c r="K1164" s="193"/>
      <c r="L1164" s="193"/>
      <c r="M1164" s="193"/>
      <c r="N1164" s="193"/>
      <c r="O1164" s="193"/>
      <c r="P1164" s="193"/>
      <c r="Q1164" s="193"/>
      <c r="R1164" s="193"/>
      <c r="S1164" s="193"/>
      <c r="T1164" s="193"/>
      <c r="U1164" s="193"/>
      <c r="V1164" s="193"/>
      <c r="W1164" s="193"/>
      <c r="X1164" s="193"/>
      <c r="Y1164" s="193"/>
      <c r="Z1164" s="193"/>
      <c r="AA1164" s="193"/>
      <c r="AB1164" s="193"/>
      <c r="AC1164" s="193"/>
      <c r="AD1164" s="193"/>
      <c r="AE1164" s="193"/>
      <c r="AF1164" s="193"/>
      <c r="AG1164" s="193"/>
      <c r="AH1164" s="193"/>
      <c r="AI1164" s="193"/>
      <c r="AJ1164" s="193"/>
      <c r="AK1164" s="193"/>
    </row>
    <row r="1165" spans="1:37" x14ac:dyDescent="0.2">
      <c r="A1165" s="193"/>
      <c r="B1165" s="193"/>
      <c r="C1165" s="193"/>
      <c r="D1165" s="193"/>
      <c r="E1165" s="193"/>
      <c r="F1165" s="193"/>
      <c r="G1165" s="193"/>
      <c r="H1165" s="193"/>
      <c r="I1165" s="193"/>
      <c r="J1165" s="193"/>
      <c r="K1165" s="193"/>
      <c r="L1165" s="193"/>
      <c r="M1165" s="193"/>
      <c r="N1165" s="193"/>
      <c r="O1165" s="193"/>
      <c r="P1165" s="193"/>
      <c r="Q1165" s="193"/>
      <c r="R1165" s="193"/>
      <c r="S1165" s="193"/>
      <c r="T1165" s="193"/>
      <c r="U1165" s="193"/>
      <c r="V1165" s="193"/>
      <c r="W1165" s="193"/>
      <c r="X1165" s="193"/>
      <c r="Y1165" s="193"/>
      <c r="Z1165" s="193"/>
      <c r="AA1165" s="193"/>
      <c r="AB1165" s="193"/>
      <c r="AC1165" s="193"/>
      <c r="AD1165" s="193"/>
      <c r="AE1165" s="193"/>
      <c r="AF1165" s="193"/>
      <c r="AG1165" s="193"/>
      <c r="AH1165" s="193"/>
      <c r="AI1165" s="193"/>
      <c r="AJ1165" s="193"/>
      <c r="AK1165" s="193"/>
    </row>
    <row r="1166" spans="1:37" x14ac:dyDescent="0.2">
      <c r="A1166" s="193"/>
      <c r="B1166" s="193"/>
      <c r="C1166" s="193"/>
      <c r="D1166" s="193"/>
      <c r="E1166" s="193"/>
      <c r="F1166" s="193"/>
      <c r="G1166" s="193"/>
      <c r="H1166" s="193"/>
      <c r="I1166" s="193"/>
      <c r="J1166" s="193"/>
      <c r="K1166" s="193"/>
      <c r="L1166" s="193"/>
      <c r="M1166" s="193"/>
      <c r="N1166" s="193"/>
      <c r="O1166" s="193"/>
      <c r="P1166" s="193"/>
      <c r="Q1166" s="193"/>
      <c r="R1166" s="193"/>
      <c r="S1166" s="193"/>
      <c r="T1166" s="193"/>
      <c r="U1166" s="193"/>
      <c r="V1166" s="193"/>
      <c r="W1166" s="193"/>
      <c r="X1166" s="193"/>
      <c r="Y1166" s="193"/>
      <c r="Z1166" s="193"/>
      <c r="AA1166" s="193"/>
      <c r="AB1166" s="193"/>
      <c r="AC1166" s="193"/>
      <c r="AD1166" s="193"/>
      <c r="AE1166" s="193"/>
      <c r="AF1166" s="193"/>
      <c r="AG1166" s="193"/>
      <c r="AH1166" s="193"/>
      <c r="AI1166" s="193"/>
      <c r="AJ1166" s="193"/>
      <c r="AK1166" s="193"/>
    </row>
    <row r="1167" spans="1:37" x14ac:dyDescent="0.2">
      <c r="A1167" s="193"/>
      <c r="B1167" s="193"/>
      <c r="C1167" s="193"/>
      <c r="D1167" s="193"/>
      <c r="E1167" s="193"/>
      <c r="F1167" s="193"/>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row>
    <row r="1168" spans="1:37" x14ac:dyDescent="0.2">
      <c r="A1168" s="193"/>
      <c r="B1168" s="193"/>
      <c r="C1168" s="193"/>
      <c r="D1168" s="193"/>
      <c r="E1168" s="193"/>
      <c r="F1168" s="193"/>
      <c r="G1168" s="193"/>
      <c r="H1168" s="193"/>
      <c r="I1168" s="193"/>
      <c r="J1168" s="193"/>
      <c r="K1168" s="193"/>
      <c r="L1168" s="193"/>
      <c r="M1168" s="193"/>
      <c r="N1168" s="193"/>
      <c r="O1168" s="193"/>
      <c r="P1168" s="193"/>
      <c r="Q1168" s="193"/>
      <c r="R1168" s="193"/>
      <c r="S1168" s="193"/>
      <c r="T1168" s="193"/>
      <c r="U1168" s="193"/>
      <c r="V1168" s="193"/>
      <c r="W1168" s="193"/>
      <c r="X1168" s="193"/>
      <c r="Y1168" s="193"/>
      <c r="Z1168" s="193"/>
      <c r="AA1168" s="193"/>
      <c r="AB1168" s="193"/>
      <c r="AC1168" s="193"/>
      <c r="AD1168" s="193"/>
      <c r="AE1168" s="193"/>
      <c r="AF1168" s="193"/>
      <c r="AG1168" s="193"/>
      <c r="AH1168" s="193"/>
      <c r="AI1168" s="193"/>
      <c r="AJ1168" s="193"/>
      <c r="AK1168" s="193"/>
    </row>
    <row r="1169" spans="1:37" x14ac:dyDescent="0.2">
      <c r="A1169" s="193"/>
      <c r="B1169" s="193"/>
      <c r="C1169" s="193"/>
      <c r="D1169" s="193"/>
      <c r="E1169" s="193"/>
      <c r="F1169" s="193"/>
      <c r="G1169" s="193"/>
      <c r="H1169" s="193"/>
      <c r="I1169" s="193"/>
      <c r="J1169" s="193"/>
      <c r="K1169" s="193"/>
      <c r="L1169" s="193"/>
      <c r="M1169" s="193"/>
      <c r="N1169" s="193"/>
      <c r="O1169" s="193"/>
      <c r="P1169" s="193"/>
      <c r="Q1169" s="193"/>
      <c r="R1169" s="193"/>
      <c r="S1169" s="193"/>
      <c r="T1169" s="193"/>
      <c r="U1169" s="193"/>
      <c r="V1169" s="193"/>
      <c r="W1169" s="193"/>
      <c r="X1169" s="193"/>
      <c r="Y1169" s="193"/>
      <c r="Z1169" s="193"/>
      <c r="AA1169" s="193"/>
      <c r="AB1169" s="193"/>
      <c r="AC1169" s="193"/>
      <c r="AD1169" s="193"/>
      <c r="AE1169" s="193"/>
      <c r="AF1169" s="193"/>
      <c r="AG1169" s="193"/>
      <c r="AH1169" s="193"/>
      <c r="AI1169" s="193"/>
      <c r="AJ1169" s="193"/>
      <c r="AK1169" s="193"/>
    </row>
    <row r="1170" spans="1:37" x14ac:dyDescent="0.2">
      <c r="A1170" s="193"/>
      <c r="B1170" s="193"/>
      <c r="C1170" s="193"/>
      <c r="D1170" s="193"/>
      <c r="E1170" s="193"/>
      <c r="F1170" s="193"/>
      <c r="G1170" s="193"/>
      <c r="H1170" s="193"/>
      <c r="I1170" s="193"/>
      <c r="J1170" s="193"/>
      <c r="K1170" s="193"/>
      <c r="L1170" s="193"/>
      <c r="M1170" s="193"/>
      <c r="N1170" s="193"/>
      <c r="O1170" s="193"/>
      <c r="P1170" s="193"/>
      <c r="Q1170" s="193"/>
      <c r="R1170" s="193"/>
      <c r="S1170" s="193"/>
      <c r="T1170" s="193"/>
      <c r="U1170" s="193"/>
      <c r="V1170" s="193"/>
      <c r="W1170" s="193"/>
      <c r="X1170" s="193"/>
      <c r="Y1170" s="193"/>
      <c r="Z1170" s="193"/>
      <c r="AA1170" s="193"/>
      <c r="AB1170" s="193"/>
      <c r="AC1170" s="193"/>
      <c r="AD1170" s="193"/>
      <c r="AE1170" s="193"/>
      <c r="AF1170" s="193"/>
      <c r="AG1170" s="193"/>
      <c r="AH1170" s="193"/>
      <c r="AI1170" s="193"/>
      <c r="AJ1170" s="193"/>
      <c r="AK1170" s="193"/>
    </row>
    <row r="1171" spans="1:37" x14ac:dyDescent="0.2">
      <c r="A1171" s="193"/>
      <c r="B1171" s="193"/>
      <c r="C1171" s="193"/>
      <c r="D1171" s="193"/>
      <c r="E1171" s="193"/>
      <c r="F1171" s="193"/>
      <c r="G1171" s="193"/>
      <c r="H1171" s="193"/>
      <c r="I1171" s="193"/>
      <c r="J1171" s="193"/>
      <c r="K1171" s="193"/>
      <c r="L1171" s="193"/>
      <c r="M1171" s="193"/>
      <c r="N1171" s="193"/>
      <c r="O1171" s="193"/>
      <c r="P1171" s="193"/>
      <c r="Q1171" s="193"/>
      <c r="R1171" s="193"/>
      <c r="S1171" s="193"/>
      <c r="T1171" s="193"/>
      <c r="U1171" s="193"/>
      <c r="V1171" s="193"/>
      <c r="W1171" s="193"/>
      <c r="X1171" s="193"/>
      <c r="Y1171" s="193"/>
      <c r="Z1171" s="193"/>
      <c r="AA1171" s="193"/>
      <c r="AB1171" s="193"/>
      <c r="AC1171" s="193"/>
      <c r="AD1171" s="193"/>
      <c r="AE1171" s="193"/>
      <c r="AF1171" s="193"/>
      <c r="AG1171" s="193"/>
      <c r="AH1171" s="193"/>
      <c r="AI1171" s="193"/>
      <c r="AJ1171" s="193"/>
      <c r="AK1171" s="193"/>
    </row>
    <row r="1172" spans="1:37" x14ac:dyDescent="0.2">
      <c r="A1172" s="193"/>
      <c r="B1172" s="193"/>
      <c r="C1172" s="193"/>
      <c r="D1172" s="193"/>
      <c r="E1172" s="193"/>
      <c r="F1172" s="193"/>
      <c r="G1172" s="193"/>
      <c r="H1172" s="193"/>
      <c r="I1172" s="193"/>
      <c r="J1172" s="193"/>
      <c r="K1172" s="193"/>
      <c r="L1172" s="193"/>
      <c r="M1172" s="193"/>
      <c r="N1172" s="193"/>
      <c r="O1172" s="193"/>
      <c r="P1172" s="193"/>
      <c r="Q1172" s="193"/>
      <c r="R1172" s="193"/>
      <c r="S1172" s="193"/>
      <c r="T1172" s="193"/>
      <c r="U1172" s="193"/>
      <c r="V1172" s="193"/>
      <c r="W1172" s="193"/>
      <c r="X1172" s="193"/>
      <c r="Y1172" s="193"/>
      <c r="Z1172" s="193"/>
      <c r="AA1172" s="193"/>
      <c r="AB1172" s="193"/>
      <c r="AC1172" s="193"/>
      <c r="AD1172" s="193"/>
      <c r="AE1172" s="193"/>
      <c r="AF1172" s="193"/>
      <c r="AG1172" s="193"/>
      <c r="AH1172" s="193"/>
      <c r="AI1172" s="193"/>
      <c r="AJ1172" s="193"/>
      <c r="AK1172" s="193"/>
    </row>
    <row r="1173" spans="1:37" x14ac:dyDescent="0.2">
      <c r="A1173" s="193"/>
      <c r="B1173" s="193"/>
      <c r="C1173" s="193"/>
      <c r="D1173" s="193"/>
      <c r="E1173" s="193"/>
      <c r="F1173" s="193"/>
      <c r="G1173" s="193"/>
      <c r="H1173" s="193"/>
      <c r="I1173" s="193"/>
      <c r="J1173" s="193"/>
      <c r="K1173" s="193"/>
      <c r="L1173" s="193"/>
      <c r="M1173" s="193"/>
      <c r="N1173" s="193"/>
      <c r="O1173" s="193"/>
      <c r="P1173" s="193"/>
      <c r="Q1173" s="193"/>
      <c r="R1173" s="193"/>
      <c r="S1173" s="193"/>
      <c r="T1173" s="193"/>
      <c r="U1173" s="193"/>
      <c r="V1173" s="193"/>
      <c r="W1173" s="193"/>
      <c r="X1173" s="193"/>
      <c r="Y1173" s="193"/>
      <c r="Z1173" s="193"/>
      <c r="AA1173" s="193"/>
      <c r="AB1173" s="193"/>
      <c r="AC1173" s="193"/>
      <c r="AD1173" s="193"/>
      <c r="AE1173" s="193"/>
      <c r="AF1173" s="193"/>
      <c r="AG1173" s="193"/>
      <c r="AH1173" s="193"/>
      <c r="AI1173" s="193"/>
      <c r="AJ1173" s="193"/>
      <c r="AK1173" s="193"/>
    </row>
    <row r="1174" spans="1:37" x14ac:dyDescent="0.2">
      <c r="A1174" s="193"/>
      <c r="B1174" s="193"/>
      <c r="C1174" s="193"/>
      <c r="D1174" s="193"/>
      <c r="E1174" s="193"/>
      <c r="F1174" s="193"/>
      <c r="G1174" s="193"/>
      <c r="H1174" s="193"/>
      <c r="I1174" s="193"/>
      <c r="J1174" s="193"/>
      <c r="K1174" s="193"/>
      <c r="L1174" s="193"/>
      <c r="M1174" s="193"/>
      <c r="N1174" s="193"/>
      <c r="O1174" s="193"/>
      <c r="P1174" s="193"/>
      <c r="Q1174" s="193"/>
      <c r="R1174" s="193"/>
      <c r="S1174" s="193"/>
      <c r="T1174" s="193"/>
      <c r="U1174" s="193"/>
      <c r="V1174" s="193"/>
      <c r="W1174" s="193"/>
      <c r="X1174" s="193"/>
      <c r="Y1174" s="193"/>
      <c r="Z1174" s="193"/>
      <c r="AA1174" s="193"/>
      <c r="AB1174" s="193"/>
      <c r="AC1174" s="193"/>
      <c r="AD1174" s="193"/>
      <c r="AE1174" s="193"/>
      <c r="AF1174" s="193"/>
      <c r="AG1174" s="193"/>
      <c r="AH1174" s="193"/>
      <c r="AI1174" s="193"/>
      <c r="AJ1174" s="193"/>
      <c r="AK1174" s="193"/>
    </row>
    <row r="1175" spans="1:37" x14ac:dyDescent="0.2">
      <c r="A1175" s="193"/>
      <c r="B1175" s="193"/>
      <c r="C1175" s="193"/>
      <c r="D1175" s="193"/>
      <c r="E1175" s="193"/>
      <c r="F1175" s="193"/>
      <c r="G1175" s="193"/>
      <c r="H1175" s="193"/>
      <c r="I1175" s="193"/>
      <c r="J1175" s="193"/>
      <c r="K1175" s="193"/>
      <c r="L1175" s="193"/>
      <c r="M1175" s="193"/>
      <c r="N1175" s="193"/>
      <c r="O1175" s="193"/>
      <c r="P1175" s="193"/>
      <c r="Q1175" s="193"/>
      <c r="R1175" s="193"/>
      <c r="S1175" s="193"/>
      <c r="T1175" s="193"/>
      <c r="U1175" s="193"/>
      <c r="V1175" s="193"/>
      <c r="W1175" s="193"/>
      <c r="X1175" s="193"/>
      <c r="Y1175" s="193"/>
      <c r="Z1175" s="193"/>
      <c r="AA1175" s="193"/>
      <c r="AB1175" s="193"/>
      <c r="AC1175" s="193"/>
      <c r="AD1175" s="193"/>
      <c r="AE1175" s="193"/>
      <c r="AF1175" s="193"/>
      <c r="AG1175" s="193"/>
      <c r="AH1175" s="193"/>
      <c r="AI1175" s="193"/>
      <c r="AJ1175" s="193"/>
      <c r="AK1175" s="193"/>
    </row>
    <row r="1176" spans="1:37" x14ac:dyDescent="0.2">
      <c r="A1176" s="193"/>
      <c r="B1176" s="193"/>
      <c r="C1176" s="193"/>
      <c r="D1176" s="193"/>
      <c r="E1176" s="193"/>
      <c r="F1176" s="193"/>
      <c r="G1176" s="193"/>
      <c r="H1176" s="193"/>
      <c r="I1176" s="193"/>
      <c r="J1176" s="193"/>
      <c r="K1176" s="193"/>
      <c r="L1176" s="193"/>
      <c r="M1176" s="193"/>
      <c r="N1176" s="193"/>
      <c r="O1176" s="193"/>
      <c r="P1176" s="193"/>
      <c r="Q1176" s="193"/>
      <c r="R1176" s="193"/>
      <c r="S1176" s="193"/>
      <c r="T1176" s="193"/>
      <c r="U1176" s="193"/>
      <c r="V1176" s="193"/>
      <c r="W1176" s="193"/>
      <c r="X1176" s="193"/>
      <c r="Y1176" s="193"/>
      <c r="Z1176" s="193"/>
      <c r="AA1176" s="193"/>
      <c r="AB1176" s="193"/>
      <c r="AC1176" s="193"/>
      <c r="AD1176" s="193"/>
      <c r="AE1176" s="193"/>
      <c r="AF1176" s="193"/>
      <c r="AG1176" s="193"/>
      <c r="AH1176" s="193"/>
      <c r="AI1176" s="193"/>
      <c r="AJ1176" s="193"/>
      <c r="AK1176" s="193"/>
    </row>
    <row r="1177" spans="1:37" x14ac:dyDescent="0.2">
      <c r="A1177" s="193"/>
      <c r="B1177" s="193"/>
      <c r="C1177" s="193"/>
      <c r="D1177" s="193"/>
      <c r="E1177" s="193"/>
      <c r="F1177" s="193"/>
      <c r="G1177" s="193"/>
      <c r="H1177" s="193"/>
      <c r="I1177" s="193"/>
      <c r="J1177" s="193"/>
      <c r="K1177" s="193"/>
      <c r="L1177" s="193"/>
      <c r="M1177" s="193"/>
      <c r="N1177" s="193"/>
      <c r="O1177" s="193"/>
      <c r="P1177" s="193"/>
      <c r="Q1177" s="193"/>
      <c r="R1177" s="193"/>
      <c r="S1177" s="193"/>
      <c r="T1177" s="193"/>
      <c r="U1177" s="193"/>
      <c r="V1177" s="193"/>
      <c r="W1177" s="193"/>
      <c r="X1177" s="193"/>
      <c r="Y1177" s="193"/>
      <c r="Z1177" s="193"/>
      <c r="AA1177" s="193"/>
      <c r="AB1177" s="193"/>
      <c r="AC1177" s="193"/>
      <c r="AD1177" s="193"/>
      <c r="AE1177" s="193"/>
      <c r="AF1177" s="193"/>
      <c r="AG1177" s="193"/>
      <c r="AH1177" s="193"/>
      <c r="AI1177" s="193"/>
      <c r="AJ1177" s="193"/>
      <c r="AK1177" s="193"/>
    </row>
    <row r="1178" spans="1:37" x14ac:dyDescent="0.2">
      <c r="A1178" s="193"/>
      <c r="B1178" s="193"/>
      <c r="C1178" s="193"/>
      <c r="D1178" s="193"/>
      <c r="E1178" s="193"/>
      <c r="F1178" s="193"/>
      <c r="G1178" s="193"/>
      <c r="H1178" s="193"/>
      <c r="I1178" s="193"/>
      <c r="J1178" s="193"/>
      <c r="K1178" s="193"/>
      <c r="L1178" s="193"/>
      <c r="M1178" s="193"/>
      <c r="N1178" s="193"/>
      <c r="O1178" s="193"/>
      <c r="P1178" s="193"/>
      <c r="Q1178" s="193"/>
      <c r="R1178" s="193"/>
      <c r="S1178" s="193"/>
      <c r="T1178" s="193"/>
      <c r="U1178" s="193"/>
      <c r="V1178" s="193"/>
      <c r="W1178" s="193"/>
      <c r="X1178" s="193"/>
      <c r="Y1178" s="193"/>
      <c r="Z1178" s="193"/>
      <c r="AA1178" s="193"/>
      <c r="AB1178" s="193"/>
      <c r="AC1178" s="193"/>
      <c r="AD1178" s="193"/>
      <c r="AE1178" s="193"/>
      <c r="AF1178" s="193"/>
      <c r="AG1178" s="193"/>
      <c r="AH1178" s="193"/>
      <c r="AI1178" s="193"/>
      <c r="AJ1178" s="193"/>
      <c r="AK1178" s="193"/>
    </row>
    <row r="1179" spans="1:37" x14ac:dyDescent="0.2">
      <c r="A1179" s="193"/>
      <c r="B1179" s="193"/>
      <c r="C1179" s="193"/>
      <c r="D1179" s="193"/>
      <c r="E1179" s="193"/>
      <c r="F1179" s="193"/>
      <c r="G1179" s="193"/>
      <c r="H1179" s="193"/>
      <c r="I1179" s="193"/>
      <c r="J1179" s="193"/>
      <c r="K1179" s="193"/>
      <c r="L1179" s="193"/>
      <c r="M1179" s="193"/>
      <c r="N1179" s="193"/>
      <c r="O1179" s="193"/>
      <c r="P1179" s="193"/>
      <c r="Q1179" s="193"/>
      <c r="R1179" s="193"/>
      <c r="S1179" s="193"/>
      <c r="T1179" s="193"/>
      <c r="U1179" s="193"/>
      <c r="V1179" s="193"/>
      <c r="W1179" s="193"/>
      <c r="X1179" s="193"/>
      <c r="Y1179" s="193"/>
      <c r="Z1179" s="193"/>
      <c r="AA1179" s="193"/>
      <c r="AB1179" s="193"/>
      <c r="AC1179" s="193"/>
      <c r="AD1179" s="193"/>
      <c r="AE1179" s="193"/>
      <c r="AF1179" s="193"/>
      <c r="AG1179" s="193"/>
      <c r="AH1179" s="193"/>
      <c r="AI1179" s="193"/>
      <c r="AJ1179" s="193"/>
      <c r="AK1179" s="193"/>
    </row>
    <row r="1180" spans="1:37" x14ac:dyDescent="0.2">
      <c r="A1180" s="193"/>
      <c r="B1180" s="193"/>
      <c r="C1180" s="193"/>
      <c r="D1180" s="193"/>
      <c r="E1180" s="193"/>
      <c r="F1180" s="193"/>
      <c r="G1180" s="193"/>
      <c r="H1180" s="193"/>
      <c r="I1180" s="193"/>
      <c r="J1180" s="193"/>
      <c r="K1180" s="193"/>
      <c r="L1180" s="193"/>
      <c r="M1180" s="193"/>
      <c r="N1180" s="193"/>
      <c r="O1180" s="193"/>
      <c r="P1180" s="193"/>
      <c r="Q1180" s="193"/>
      <c r="R1180" s="193"/>
      <c r="S1180" s="193"/>
      <c r="T1180" s="193"/>
      <c r="U1180" s="193"/>
      <c r="V1180" s="193"/>
      <c r="W1180" s="193"/>
      <c r="X1180" s="193"/>
      <c r="Y1180" s="193"/>
      <c r="Z1180" s="193"/>
      <c r="AA1180" s="193"/>
      <c r="AB1180" s="193"/>
      <c r="AC1180" s="193"/>
      <c r="AD1180" s="193"/>
      <c r="AE1180" s="193"/>
      <c r="AF1180" s="193"/>
      <c r="AG1180" s="193"/>
      <c r="AH1180" s="193"/>
      <c r="AI1180" s="193"/>
      <c r="AJ1180" s="193"/>
      <c r="AK1180" s="193"/>
    </row>
    <row r="1181" spans="1:37" x14ac:dyDescent="0.2">
      <c r="A1181" s="193"/>
      <c r="B1181" s="193"/>
      <c r="C1181" s="193"/>
      <c r="D1181" s="193"/>
      <c r="E1181" s="193"/>
      <c r="F1181" s="193"/>
      <c r="G1181" s="193"/>
      <c r="H1181" s="193"/>
      <c r="I1181" s="193"/>
      <c r="J1181" s="193"/>
      <c r="K1181" s="193"/>
      <c r="L1181" s="193"/>
      <c r="M1181" s="193"/>
      <c r="N1181" s="193"/>
      <c r="O1181" s="193"/>
      <c r="P1181" s="193"/>
      <c r="Q1181" s="193"/>
      <c r="R1181" s="193"/>
      <c r="S1181" s="193"/>
      <c r="T1181" s="193"/>
      <c r="U1181" s="193"/>
      <c r="V1181" s="193"/>
      <c r="W1181" s="193"/>
      <c r="X1181" s="193"/>
      <c r="Y1181" s="193"/>
      <c r="Z1181" s="193"/>
      <c r="AA1181" s="193"/>
      <c r="AB1181" s="193"/>
      <c r="AC1181" s="193"/>
      <c r="AD1181" s="193"/>
      <c r="AE1181" s="193"/>
      <c r="AF1181" s="193"/>
      <c r="AG1181" s="193"/>
      <c r="AH1181" s="193"/>
      <c r="AI1181" s="193"/>
      <c r="AJ1181" s="193"/>
      <c r="AK1181" s="193"/>
    </row>
    <row r="1182" spans="1:37" x14ac:dyDescent="0.2">
      <c r="A1182" s="193"/>
      <c r="B1182" s="193"/>
      <c r="C1182" s="193"/>
      <c r="D1182" s="193"/>
      <c r="E1182" s="193"/>
      <c r="F1182" s="193"/>
      <c r="G1182" s="193"/>
      <c r="H1182" s="193"/>
      <c r="I1182" s="193"/>
      <c r="J1182" s="193"/>
      <c r="K1182" s="193"/>
      <c r="L1182" s="193"/>
      <c r="M1182" s="193"/>
      <c r="N1182" s="193"/>
      <c r="O1182" s="193"/>
      <c r="P1182" s="193"/>
      <c r="Q1182" s="193"/>
      <c r="R1182" s="193"/>
      <c r="S1182" s="193"/>
      <c r="T1182" s="193"/>
      <c r="U1182" s="193"/>
      <c r="V1182" s="193"/>
      <c r="W1182" s="193"/>
      <c r="X1182" s="193"/>
      <c r="Y1182" s="193"/>
      <c r="Z1182" s="193"/>
      <c r="AA1182" s="193"/>
      <c r="AB1182" s="193"/>
      <c r="AC1182" s="193"/>
      <c r="AD1182" s="193"/>
      <c r="AE1182" s="193"/>
      <c r="AF1182" s="193"/>
      <c r="AG1182" s="193"/>
      <c r="AH1182" s="193"/>
      <c r="AI1182" s="193"/>
      <c r="AJ1182" s="193"/>
      <c r="AK1182" s="193"/>
    </row>
    <row r="1183" spans="1:37" x14ac:dyDescent="0.2">
      <c r="A1183" s="193"/>
      <c r="B1183" s="193"/>
      <c r="C1183" s="193"/>
      <c r="D1183" s="193"/>
      <c r="E1183" s="193"/>
      <c r="F1183" s="193"/>
      <c r="G1183" s="193"/>
      <c r="H1183" s="193"/>
      <c r="I1183" s="193"/>
      <c r="J1183" s="193"/>
      <c r="K1183" s="193"/>
      <c r="L1183" s="193"/>
      <c r="M1183" s="193"/>
      <c r="N1183" s="193"/>
      <c r="O1183" s="193"/>
      <c r="P1183" s="193"/>
      <c r="Q1183" s="193"/>
      <c r="R1183" s="193"/>
      <c r="S1183" s="193"/>
      <c r="T1183" s="193"/>
      <c r="U1183" s="193"/>
      <c r="V1183" s="193"/>
      <c r="W1183" s="193"/>
      <c r="X1183" s="193"/>
      <c r="Y1183" s="193"/>
      <c r="Z1183" s="193"/>
      <c r="AA1183" s="193"/>
      <c r="AB1183" s="193"/>
      <c r="AC1183" s="193"/>
      <c r="AD1183" s="193"/>
      <c r="AE1183" s="193"/>
      <c r="AF1183" s="193"/>
      <c r="AG1183" s="193"/>
      <c r="AH1183" s="193"/>
      <c r="AI1183" s="193"/>
      <c r="AJ1183" s="193"/>
      <c r="AK1183" s="193"/>
    </row>
    <row r="1184" spans="1:37" x14ac:dyDescent="0.2">
      <c r="A1184" s="193"/>
      <c r="B1184" s="193"/>
      <c r="C1184" s="193"/>
      <c r="D1184" s="193"/>
      <c r="E1184" s="193"/>
      <c r="F1184" s="193"/>
      <c r="G1184" s="193"/>
      <c r="H1184" s="193"/>
      <c r="I1184" s="193"/>
      <c r="J1184" s="193"/>
      <c r="K1184" s="193"/>
      <c r="L1184" s="193"/>
      <c r="M1184" s="193"/>
      <c r="N1184" s="193"/>
      <c r="O1184" s="193"/>
      <c r="P1184" s="193"/>
      <c r="Q1184" s="193"/>
      <c r="R1184" s="193"/>
      <c r="S1184" s="193"/>
      <c r="T1184" s="193"/>
      <c r="U1184" s="193"/>
      <c r="V1184" s="193"/>
      <c r="W1184" s="193"/>
      <c r="X1184" s="193"/>
      <c r="Y1184" s="193"/>
      <c r="Z1184" s="193"/>
      <c r="AA1184" s="193"/>
      <c r="AB1184" s="193"/>
      <c r="AC1184" s="193"/>
      <c r="AD1184" s="193"/>
      <c r="AE1184" s="193"/>
      <c r="AF1184" s="193"/>
      <c r="AG1184" s="193"/>
      <c r="AH1184" s="193"/>
      <c r="AI1184" s="193"/>
      <c r="AJ1184" s="193"/>
      <c r="AK1184" s="193"/>
    </row>
    <row r="1185" spans="1:37" x14ac:dyDescent="0.2">
      <c r="A1185" s="193"/>
      <c r="B1185" s="193"/>
      <c r="C1185" s="193"/>
      <c r="D1185" s="193"/>
      <c r="E1185" s="193"/>
      <c r="F1185" s="193"/>
      <c r="G1185" s="193"/>
      <c r="H1185" s="193"/>
      <c r="I1185" s="193"/>
      <c r="J1185" s="193"/>
      <c r="K1185" s="193"/>
      <c r="L1185" s="193"/>
      <c r="M1185" s="193"/>
      <c r="N1185" s="193"/>
      <c r="O1185" s="193"/>
      <c r="P1185" s="193"/>
      <c r="Q1185" s="193"/>
      <c r="R1185" s="193"/>
      <c r="S1185" s="193"/>
      <c r="T1185" s="193"/>
      <c r="U1185" s="193"/>
      <c r="V1185" s="193"/>
      <c r="W1185" s="193"/>
      <c r="X1185" s="193"/>
      <c r="Y1185" s="193"/>
      <c r="Z1185" s="193"/>
      <c r="AA1185" s="193"/>
      <c r="AB1185" s="193"/>
      <c r="AC1185" s="193"/>
      <c r="AD1185" s="193"/>
      <c r="AE1185" s="193"/>
      <c r="AF1185" s="193"/>
      <c r="AG1185" s="193"/>
      <c r="AH1185" s="193"/>
      <c r="AI1185" s="193"/>
      <c r="AJ1185" s="193"/>
      <c r="AK1185" s="193"/>
    </row>
    <row r="1186" spans="1:37" x14ac:dyDescent="0.2">
      <c r="A1186" s="193"/>
      <c r="B1186" s="193"/>
      <c r="C1186" s="193"/>
      <c r="D1186" s="193"/>
      <c r="E1186" s="193"/>
      <c r="F1186" s="193"/>
      <c r="G1186" s="193"/>
      <c r="H1186" s="193"/>
      <c r="I1186" s="193"/>
      <c r="J1186" s="193"/>
      <c r="K1186" s="193"/>
      <c r="L1186" s="193"/>
      <c r="M1186" s="193"/>
      <c r="N1186" s="193"/>
      <c r="O1186" s="193"/>
      <c r="P1186" s="193"/>
      <c r="Q1186" s="193"/>
      <c r="R1186" s="193"/>
      <c r="S1186" s="193"/>
      <c r="T1186" s="193"/>
      <c r="U1186" s="193"/>
      <c r="V1186" s="193"/>
      <c r="W1186" s="193"/>
      <c r="X1186" s="193"/>
      <c r="Y1186" s="193"/>
      <c r="Z1186" s="193"/>
      <c r="AA1186" s="193"/>
      <c r="AB1186" s="193"/>
      <c r="AC1186" s="193"/>
      <c r="AD1186" s="193"/>
      <c r="AE1186" s="193"/>
      <c r="AF1186" s="193"/>
      <c r="AG1186" s="193"/>
      <c r="AH1186" s="193"/>
      <c r="AI1186" s="193"/>
      <c r="AJ1186" s="193"/>
      <c r="AK1186" s="193"/>
    </row>
    <row r="1187" spans="1:37" x14ac:dyDescent="0.2">
      <c r="A1187" s="193"/>
      <c r="B1187" s="193"/>
      <c r="C1187" s="193"/>
      <c r="D1187" s="193"/>
      <c r="E1187" s="193"/>
      <c r="F1187" s="193"/>
      <c r="G1187" s="193"/>
      <c r="H1187" s="193"/>
      <c r="I1187" s="193"/>
      <c r="J1187" s="193"/>
      <c r="K1187" s="193"/>
      <c r="L1187" s="193"/>
      <c r="M1187" s="193"/>
      <c r="N1187" s="193"/>
      <c r="O1187" s="193"/>
      <c r="P1187" s="193"/>
      <c r="Q1187" s="193"/>
      <c r="R1187" s="193"/>
      <c r="S1187" s="193"/>
      <c r="T1187" s="193"/>
      <c r="U1187" s="193"/>
      <c r="V1187" s="193"/>
      <c r="W1187" s="193"/>
      <c r="X1187" s="193"/>
      <c r="Y1187" s="193"/>
      <c r="Z1187" s="193"/>
      <c r="AA1187" s="193"/>
      <c r="AB1187" s="193"/>
      <c r="AC1187" s="193"/>
      <c r="AD1187" s="193"/>
      <c r="AE1187" s="193"/>
      <c r="AF1187" s="193"/>
      <c r="AG1187" s="193"/>
      <c r="AH1187" s="193"/>
      <c r="AI1187" s="193"/>
      <c r="AJ1187" s="193"/>
      <c r="AK1187" s="193"/>
    </row>
    <row r="1188" spans="1:37" x14ac:dyDescent="0.2">
      <c r="A1188" s="193"/>
      <c r="B1188" s="193"/>
      <c r="C1188" s="193"/>
      <c r="D1188" s="193"/>
      <c r="E1188" s="193"/>
      <c r="F1188" s="193"/>
      <c r="G1188" s="193"/>
      <c r="H1188" s="193"/>
      <c r="I1188" s="193"/>
      <c r="J1188" s="193"/>
      <c r="K1188" s="193"/>
      <c r="L1188" s="193"/>
      <c r="M1188" s="193"/>
      <c r="N1188" s="193"/>
      <c r="O1188" s="193"/>
      <c r="P1188" s="193"/>
      <c r="Q1188" s="193"/>
      <c r="R1188" s="193"/>
      <c r="S1188" s="193"/>
      <c r="T1188" s="193"/>
      <c r="U1188" s="193"/>
      <c r="V1188" s="193"/>
      <c r="W1188" s="193"/>
      <c r="X1188" s="193"/>
      <c r="Y1188" s="193"/>
      <c r="Z1188" s="193"/>
      <c r="AA1188" s="193"/>
      <c r="AB1188" s="193"/>
      <c r="AC1188" s="193"/>
      <c r="AD1188" s="193"/>
      <c r="AE1188" s="193"/>
      <c r="AF1188" s="193"/>
      <c r="AG1188" s="193"/>
      <c r="AH1188" s="193"/>
      <c r="AI1188" s="193"/>
      <c r="AJ1188" s="193"/>
      <c r="AK1188" s="193"/>
    </row>
    <row r="1189" spans="1:37" x14ac:dyDescent="0.2">
      <c r="A1189" s="193"/>
      <c r="B1189" s="193"/>
      <c r="C1189" s="193"/>
      <c r="D1189" s="193"/>
      <c r="E1189" s="193"/>
      <c r="F1189" s="193"/>
      <c r="G1189" s="193"/>
      <c r="H1189" s="193"/>
      <c r="I1189" s="193"/>
      <c r="J1189" s="193"/>
      <c r="K1189" s="193"/>
      <c r="L1189" s="193"/>
      <c r="M1189" s="193"/>
      <c r="N1189" s="193"/>
      <c r="O1189" s="193"/>
      <c r="P1189" s="193"/>
      <c r="Q1189" s="193"/>
      <c r="R1189" s="193"/>
      <c r="S1189" s="193"/>
      <c r="T1189" s="193"/>
      <c r="U1189" s="193"/>
      <c r="V1189" s="193"/>
      <c r="W1189" s="193"/>
      <c r="X1189" s="193"/>
      <c r="Y1189" s="193"/>
      <c r="Z1189" s="193"/>
      <c r="AA1189" s="193"/>
      <c r="AB1189" s="193"/>
      <c r="AC1189" s="193"/>
      <c r="AD1189" s="193"/>
      <c r="AE1189" s="193"/>
      <c r="AF1189" s="193"/>
      <c r="AG1189" s="193"/>
      <c r="AH1189" s="193"/>
      <c r="AI1189" s="193"/>
      <c r="AJ1189" s="193"/>
      <c r="AK1189" s="193"/>
    </row>
    <row r="1190" spans="1:37" x14ac:dyDescent="0.2">
      <c r="A1190" s="193"/>
      <c r="B1190" s="193"/>
      <c r="C1190" s="193"/>
      <c r="D1190" s="193"/>
      <c r="E1190" s="193"/>
      <c r="F1190" s="193"/>
      <c r="G1190" s="193"/>
      <c r="H1190" s="193"/>
      <c r="I1190" s="193"/>
      <c r="J1190" s="193"/>
      <c r="K1190" s="193"/>
      <c r="L1190" s="193"/>
      <c r="M1190" s="193"/>
      <c r="N1190" s="193"/>
      <c r="O1190" s="193"/>
      <c r="P1190" s="193"/>
      <c r="Q1190" s="193"/>
      <c r="R1190" s="193"/>
      <c r="S1190" s="193"/>
      <c r="T1190" s="193"/>
      <c r="U1190" s="193"/>
      <c r="V1190" s="193"/>
      <c r="W1190" s="193"/>
      <c r="X1190" s="193"/>
      <c r="Y1190" s="193"/>
      <c r="Z1190" s="193"/>
      <c r="AA1190" s="193"/>
      <c r="AB1190" s="193"/>
      <c r="AC1190" s="193"/>
      <c r="AD1190" s="193"/>
      <c r="AE1190" s="193"/>
      <c r="AF1190" s="193"/>
      <c r="AG1190" s="193"/>
      <c r="AH1190" s="193"/>
      <c r="AI1190" s="193"/>
      <c r="AJ1190" s="193"/>
      <c r="AK1190" s="193"/>
    </row>
    <row r="1191" spans="1:37" x14ac:dyDescent="0.2">
      <c r="A1191" s="193"/>
      <c r="B1191" s="193"/>
      <c r="C1191" s="193"/>
      <c r="D1191" s="193"/>
      <c r="E1191" s="193"/>
      <c r="F1191" s="193"/>
      <c r="G1191" s="193"/>
      <c r="H1191" s="193"/>
      <c r="I1191" s="193"/>
      <c r="J1191" s="193"/>
      <c r="K1191" s="193"/>
      <c r="L1191" s="193"/>
      <c r="M1191" s="193"/>
      <c r="N1191" s="193"/>
      <c r="O1191" s="193"/>
      <c r="P1191" s="193"/>
      <c r="Q1191" s="193"/>
      <c r="R1191" s="193"/>
      <c r="S1191" s="193"/>
      <c r="T1191" s="193"/>
      <c r="U1191" s="193"/>
      <c r="V1191" s="193"/>
      <c r="W1191" s="193"/>
      <c r="X1191" s="193"/>
      <c r="Y1191" s="193"/>
      <c r="Z1191" s="193"/>
      <c r="AA1191" s="193"/>
      <c r="AB1191" s="193"/>
      <c r="AC1191" s="193"/>
      <c r="AD1191" s="193"/>
      <c r="AE1191" s="193"/>
      <c r="AF1191" s="193"/>
      <c r="AG1191" s="193"/>
      <c r="AH1191" s="193"/>
      <c r="AI1191" s="193"/>
      <c r="AJ1191" s="193"/>
      <c r="AK1191" s="193"/>
    </row>
    <row r="1192" spans="1:37" x14ac:dyDescent="0.2">
      <c r="A1192" s="193"/>
      <c r="B1192" s="193"/>
      <c r="C1192" s="193"/>
      <c r="D1192" s="193"/>
      <c r="E1192" s="193"/>
      <c r="F1192" s="193"/>
      <c r="G1192" s="193"/>
      <c r="H1192" s="193"/>
      <c r="I1192" s="193"/>
      <c r="J1192" s="193"/>
      <c r="K1192" s="193"/>
      <c r="L1192" s="193"/>
      <c r="M1192" s="193"/>
      <c r="N1192" s="193"/>
      <c r="O1192" s="193"/>
      <c r="P1192" s="193"/>
      <c r="Q1192" s="193"/>
      <c r="R1192" s="193"/>
      <c r="S1192" s="193"/>
      <c r="T1192" s="193"/>
      <c r="U1192" s="193"/>
      <c r="V1192" s="193"/>
      <c r="W1192" s="193"/>
      <c r="X1192" s="193"/>
      <c r="Y1192" s="193"/>
      <c r="Z1192" s="193"/>
      <c r="AA1192" s="193"/>
      <c r="AB1192" s="193"/>
      <c r="AC1192" s="193"/>
      <c r="AD1192" s="193"/>
      <c r="AE1192" s="193"/>
      <c r="AF1192" s="193"/>
      <c r="AG1192" s="193"/>
      <c r="AH1192" s="193"/>
      <c r="AI1192" s="193"/>
      <c r="AJ1192" s="193"/>
      <c r="AK1192" s="193"/>
    </row>
    <row r="1193" spans="1:37" x14ac:dyDescent="0.2">
      <c r="A1193" s="193"/>
      <c r="B1193" s="193"/>
      <c r="C1193" s="193"/>
      <c r="D1193" s="193"/>
      <c r="E1193" s="193"/>
      <c r="F1193" s="193"/>
      <c r="G1193" s="193"/>
      <c r="H1193" s="193"/>
      <c r="I1193" s="193"/>
      <c r="J1193" s="193"/>
      <c r="K1193" s="193"/>
      <c r="L1193" s="193"/>
      <c r="M1193" s="193"/>
      <c r="N1193" s="193"/>
      <c r="O1193" s="193"/>
      <c r="P1193" s="193"/>
      <c r="Q1193" s="193"/>
      <c r="R1193" s="193"/>
      <c r="S1193" s="193"/>
      <c r="T1193" s="193"/>
      <c r="U1193" s="193"/>
      <c r="V1193" s="193"/>
      <c r="W1193" s="193"/>
      <c r="X1193" s="193"/>
      <c r="Y1193" s="193"/>
      <c r="Z1193" s="193"/>
      <c r="AA1193" s="193"/>
      <c r="AB1193" s="193"/>
      <c r="AC1193" s="193"/>
      <c r="AD1193" s="193"/>
      <c r="AE1193" s="193"/>
      <c r="AF1193" s="193"/>
      <c r="AG1193" s="193"/>
      <c r="AH1193" s="193"/>
      <c r="AI1193" s="193"/>
      <c r="AJ1193" s="193"/>
      <c r="AK1193" s="193"/>
    </row>
    <row r="1194" spans="1:37" x14ac:dyDescent="0.2">
      <c r="A1194" s="193"/>
      <c r="B1194" s="193"/>
      <c r="C1194" s="193"/>
      <c r="D1194" s="193"/>
      <c r="E1194" s="193"/>
      <c r="F1194" s="193"/>
      <c r="G1194" s="193"/>
      <c r="H1194" s="193"/>
      <c r="I1194" s="193"/>
      <c r="J1194" s="193"/>
      <c r="K1194" s="193"/>
      <c r="L1194" s="193"/>
      <c r="M1194" s="193"/>
      <c r="N1194" s="193"/>
      <c r="O1194" s="193"/>
      <c r="P1194" s="193"/>
      <c r="Q1194" s="193"/>
      <c r="R1194" s="193"/>
      <c r="S1194" s="193"/>
      <c r="T1194" s="193"/>
      <c r="U1194" s="193"/>
      <c r="V1194" s="193"/>
      <c r="W1194" s="193"/>
      <c r="X1194" s="193"/>
      <c r="Y1194" s="193"/>
      <c r="Z1194" s="193"/>
      <c r="AA1194" s="193"/>
      <c r="AB1194" s="193"/>
      <c r="AC1194" s="193"/>
      <c r="AD1194" s="193"/>
      <c r="AE1194" s="193"/>
      <c r="AF1194" s="193"/>
      <c r="AG1194" s="193"/>
      <c r="AH1194" s="193"/>
      <c r="AI1194" s="193"/>
      <c r="AJ1194" s="193"/>
      <c r="AK1194" s="193"/>
    </row>
    <row r="1195" spans="1:37" x14ac:dyDescent="0.2">
      <c r="A1195" s="193"/>
      <c r="B1195" s="193"/>
      <c r="C1195" s="193"/>
      <c r="D1195" s="193"/>
      <c r="E1195" s="193"/>
      <c r="F1195" s="193"/>
      <c r="G1195" s="193"/>
      <c r="H1195" s="193"/>
      <c r="I1195" s="193"/>
      <c r="J1195" s="193"/>
      <c r="K1195" s="193"/>
      <c r="L1195" s="193"/>
      <c r="M1195" s="193"/>
      <c r="N1195" s="193"/>
      <c r="O1195" s="193"/>
      <c r="P1195" s="193"/>
      <c r="Q1195" s="193"/>
      <c r="R1195" s="193"/>
      <c r="S1195" s="193"/>
      <c r="T1195" s="193"/>
      <c r="U1195" s="193"/>
      <c r="V1195" s="193"/>
      <c r="W1195" s="193"/>
      <c r="X1195" s="193"/>
      <c r="Y1195" s="193"/>
      <c r="Z1195" s="193"/>
      <c r="AA1195" s="193"/>
      <c r="AB1195" s="193"/>
      <c r="AC1195" s="193"/>
      <c r="AD1195" s="193"/>
      <c r="AE1195" s="193"/>
      <c r="AF1195" s="193"/>
      <c r="AG1195" s="193"/>
      <c r="AH1195" s="193"/>
      <c r="AI1195" s="193"/>
      <c r="AJ1195" s="193"/>
      <c r="AK1195" s="193"/>
    </row>
    <row r="1196" spans="1:37" x14ac:dyDescent="0.2">
      <c r="A1196" s="193"/>
      <c r="B1196" s="193"/>
      <c r="C1196" s="193"/>
      <c r="D1196" s="193"/>
      <c r="E1196" s="193"/>
      <c r="F1196" s="193"/>
      <c r="G1196" s="193"/>
      <c r="H1196" s="193"/>
      <c r="I1196" s="193"/>
      <c r="J1196" s="193"/>
      <c r="K1196" s="193"/>
      <c r="L1196" s="193"/>
      <c r="M1196" s="193"/>
      <c r="N1196" s="193"/>
      <c r="O1196" s="193"/>
      <c r="P1196" s="193"/>
      <c r="Q1196" s="193"/>
      <c r="R1196" s="193"/>
      <c r="S1196" s="193"/>
      <c r="T1196" s="193"/>
      <c r="U1196" s="193"/>
      <c r="V1196" s="193"/>
      <c r="W1196" s="193"/>
      <c r="X1196" s="193"/>
      <c r="Y1196" s="193"/>
      <c r="Z1196" s="193"/>
      <c r="AA1196" s="193"/>
      <c r="AB1196" s="193"/>
      <c r="AC1196" s="193"/>
      <c r="AD1196" s="193"/>
      <c r="AE1196" s="193"/>
      <c r="AF1196" s="193"/>
      <c r="AG1196" s="193"/>
      <c r="AH1196" s="193"/>
      <c r="AI1196" s="193"/>
      <c r="AJ1196" s="193"/>
      <c r="AK1196" s="193"/>
    </row>
    <row r="1197" spans="1:37" x14ac:dyDescent="0.2">
      <c r="A1197" s="193"/>
      <c r="B1197" s="193"/>
      <c r="C1197" s="193"/>
      <c r="D1197" s="193"/>
      <c r="E1197" s="193"/>
      <c r="F1197" s="193"/>
      <c r="G1197" s="193"/>
      <c r="H1197" s="193"/>
      <c r="I1197" s="193"/>
      <c r="J1197" s="193"/>
      <c r="K1197" s="193"/>
      <c r="L1197" s="193"/>
      <c r="M1197" s="193"/>
      <c r="N1197" s="193"/>
      <c r="O1197" s="193"/>
      <c r="P1197" s="193"/>
      <c r="Q1197" s="193"/>
      <c r="R1197" s="193"/>
      <c r="S1197" s="193"/>
      <c r="T1197" s="193"/>
      <c r="U1197" s="193"/>
      <c r="V1197" s="193"/>
      <c r="W1197" s="193"/>
      <c r="X1197" s="193"/>
      <c r="Y1197" s="193"/>
      <c r="Z1197" s="193"/>
      <c r="AA1197" s="193"/>
      <c r="AB1197" s="193"/>
      <c r="AC1197" s="193"/>
      <c r="AD1197" s="193"/>
      <c r="AE1197" s="193"/>
      <c r="AF1197" s="193"/>
      <c r="AG1197" s="193"/>
      <c r="AH1197" s="193"/>
      <c r="AI1197" s="193"/>
      <c r="AJ1197" s="193"/>
      <c r="AK1197" s="193"/>
    </row>
    <row r="1198" spans="1:37" x14ac:dyDescent="0.2">
      <c r="A1198" s="193"/>
      <c r="B1198" s="193"/>
      <c r="C1198" s="193"/>
      <c r="D1198" s="193"/>
      <c r="E1198" s="193"/>
      <c r="F1198" s="193"/>
      <c r="G1198" s="193"/>
      <c r="H1198" s="193"/>
      <c r="I1198" s="193"/>
      <c r="J1198" s="193"/>
      <c r="K1198" s="193"/>
      <c r="L1198" s="193"/>
      <c r="M1198" s="193"/>
      <c r="N1198" s="193"/>
      <c r="O1198" s="193"/>
      <c r="P1198" s="193"/>
      <c r="Q1198" s="193"/>
      <c r="R1198" s="193"/>
      <c r="S1198" s="193"/>
      <c r="T1198" s="193"/>
      <c r="U1198" s="193"/>
      <c r="V1198" s="193"/>
      <c r="W1198" s="193"/>
      <c r="X1198" s="193"/>
      <c r="Y1198" s="193"/>
      <c r="Z1198" s="193"/>
      <c r="AA1198" s="193"/>
      <c r="AB1198" s="193"/>
      <c r="AC1198" s="193"/>
      <c r="AD1198" s="193"/>
      <c r="AE1198" s="193"/>
      <c r="AF1198" s="193"/>
      <c r="AG1198" s="193"/>
      <c r="AH1198" s="193"/>
      <c r="AI1198" s="193"/>
      <c r="AJ1198" s="193"/>
      <c r="AK1198" s="193"/>
    </row>
    <row r="1199" spans="1:37" x14ac:dyDescent="0.2">
      <c r="A1199" s="193"/>
      <c r="B1199" s="193"/>
      <c r="C1199" s="193"/>
      <c r="D1199" s="193"/>
      <c r="E1199" s="193"/>
      <c r="F1199" s="193"/>
      <c r="G1199" s="193"/>
      <c r="H1199" s="193"/>
      <c r="I1199" s="193"/>
      <c r="J1199" s="193"/>
      <c r="K1199" s="193"/>
      <c r="L1199" s="193"/>
      <c r="M1199" s="193"/>
      <c r="N1199" s="193"/>
      <c r="O1199" s="193"/>
      <c r="P1199" s="193"/>
      <c r="Q1199" s="193"/>
      <c r="R1199" s="193"/>
      <c r="S1199" s="193"/>
      <c r="T1199" s="193"/>
      <c r="U1199" s="193"/>
      <c r="V1199" s="193"/>
      <c r="W1199" s="193"/>
      <c r="X1199" s="193"/>
      <c r="Y1199" s="193"/>
      <c r="Z1199" s="193"/>
      <c r="AA1199" s="193"/>
      <c r="AB1199" s="193"/>
      <c r="AC1199" s="193"/>
      <c r="AD1199" s="193"/>
      <c r="AE1199" s="193"/>
      <c r="AF1199" s="193"/>
      <c r="AG1199" s="193"/>
      <c r="AH1199" s="193"/>
      <c r="AI1199" s="193"/>
      <c r="AJ1199" s="193"/>
      <c r="AK1199" s="193"/>
    </row>
    <row r="1200" spans="1:37" x14ac:dyDescent="0.2">
      <c r="A1200" s="193"/>
      <c r="B1200" s="193"/>
      <c r="C1200" s="193"/>
      <c r="D1200" s="193"/>
      <c r="E1200" s="193"/>
      <c r="F1200" s="193"/>
      <c r="G1200" s="193"/>
      <c r="H1200" s="193"/>
      <c r="I1200" s="193"/>
      <c r="J1200" s="193"/>
      <c r="K1200" s="193"/>
      <c r="L1200" s="193"/>
      <c r="M1200" s="193"/>
      <c r="N1200" s="193"/>
      <c r="O1200" s="193"/>
      <c r="P1200" s="193"/>
      <c r="Q1200" s="193"/>
      <c r="R1200" s="193"/>
      <c r="S1200" s="193"/>
      <c r="T1200" s="193"/>
      <c r="U1200" s="193"/>
      <c r="V1200" s="193"/>
      <c r="W1200" s="193"/>
      <c r="X1200" s="193"/>
      <c r="Y1200" s="193"/>
      <c r="Z1200" s="193"/>
      <c r="AA1200" s="193"/>
      <c r="AB1200" s="193"/>
      <c r="AC1200" s="193"/>
      <c r="AD1200" s="193"/>
      <c r="AE1200" s="193"/>
      <c r="AF1200" s="193"/>
      <c r="AG1200" s="193"/>
      <c r="AH1200" s="193"/>
      <c r="AI1200" s="193"/>
      <c r="AJ1200" s="193"/>
      <c r="AK1200" s="193"/>
    </row>
    <row r="1201" spans="1:37" x14ac:dyDescent="0.2">
      <c r="A1201" s="193"/>
      <c r="B1201" s="193"/>
      <c r="C1201" s="193"/>
      <c r="D1201" s="193"/>
      <c r="E1201" s="193"/>
      <c r="F1201" s="193"/>
      <c r="G1201" s="193"/>
      <c r="H1201" s="193"/>
      <c r="I1201" s="193"/>
      <c r="J1201" s="193"/>
      <c r="K1201" s="193"/>
      <c r="L1201" s="193"/>
      <c r="M1201" s="193"/>
      <c r="N1201" s="193"/>
      <c r="O1201" s="193"/>
      <c r="P1201" s="193"/>
      <c r="Q1201" s="193"/>
      <c r="R1201" s="193"/>
      <c r="S1201" s="193"/>
      <c r="T1201" s="193"/>
      <c r="U1201" s="193"/>
      <c r="V1201" s="193"/>
      <c r="W1201" s="193"/>
      <c r="X1201" s="193"/>
      <c r="Y1201" s="193"/>
      <c r="Z1201" s="193"/>
      <c r="AA1201" s="193"/>
      <c r="AB1201" s="193"/>
      <c r="AC1201" s="193"/>
      <c r="AD1201" s="193"/>
      <c r="AE1201" s="193"/>
      <c r="AF1201" s="193"/>
      <c r="AG1201" s="193"/>
      <c r="AH1201" s="193"/>
      <c r="AI1201" s="193"/>
      <c r="AJ1201" s="193"/>
      <c r="AK1201" s="193"/>
    </row>
    <row r="1202" spans="1:37" x14ac:dyDescent="0.2">
      <c r="A1202" s="193"/>
      <c r="B1202" s="193"/>
      <c r="C1202" s="193"/>
      <c r="D1202" s="193"/>
      <c r="E1202" s="193"/>
      <c r="F1202" s="193"/>
      <c r="G1202" s="193"/>
      <c r="H1202" s="193"/>
      <c r="I1202" s="193"/>
      <c r="J1202" s="193"/>
      <c r="K1202" s="193"/>
      <c r="L1202" s="193"/>
      <c r="M1202" s="193"/>
      <c r="N1202" s="193"/>
      <c r="O1202" s="193"/>
      <c r="P1202" s="193"/>
      <c r="Q1202" s="193"/>
      <c r="R1202" s="193"/>
      <c r="S1202" s="193"/>
      <c r="T1202" s="193"/>
      <c r="U1202" s="193"/>
      <c r="V1202" s="193"/>
      <c r="W1202" s="193"/>
      <c r="X1202" s="193"/>
      <c r="Y1202" s="193"/>
      <c r="Z1202" s="193"/>
      <c r="AA1202" s="193"/>
      <c r="AB1202" s="193"/>
      <c r="AC1202" s="193"/>
      <c r="AD1202" s="193"/>
      <c r="AE1202" s="193"/>
      <c r="AF1202" s="193"/>
      <c r="AG1202" s="193"/>
      <c r="AH1202" s="193"/>
      <c r="AI1202" s="193"/>
      <c r="AJ1202" s="193"/>
      <c r="AK1202" s="193"/>
    </row>
    <row r="1203" spans="1:37" x14ac:dyDescent="0.2">
      <c r="A1203" s="193"/>
      <c r="B1203" s="193"/>
      <c r="C1203" s="193"/>
      <c r="D1203" s="193"/>
      <c r="E1203" s="193"/>
      <c r="F1203" s="193"/>
      <c r="G1203" s="193"/>
      <c r="H1203" s="193"/>
      <c r="I1203" s="193"/>
      <c r="J1203" s="193"/>
      <c r="K1203" s="193"/>
      <c r="L1203" s="193"/>
      <c r="M1203" s="193"/>
      <c r="N1203" s="193"/>
      <c r="O1203" s="193"/>
      <c r="P1203" s="193"/>
      <c r="Q1203" s="193"/>
      <c r="R1203" s="193"/>
      <c r="S1203" s="193"/>
      <c r="T1203" s="193"/>
      <c r="U1203" s="193"/>
      <c r="V1203" s="193"/>
      <c r="W1203" s="193"/>
      <c r="X1203" s="193"/>
      <c r="Y1203" s="193"/>
      <c r="Z1203" s="193"/>
      <c r="AA1203" s="193"/>
      <c r="AB1203" s="193"/>
      <c r="AC1203" s="193"/>
      <c r="AD1203" s="193"/>
      <c r="AE1203" s="193"/>
      <c r="AF1203" s="193"/>
      <c r="AG1203" s="193"/>
      <c r="AH1203" s="193"/>
      <c r="AI1203" s="193"/>
      <c r="AJ1203" s="193"/>
      <c r="AK1203" s="193"/>
    </row>
    <row r="1204" spans="1:37" x14ac:dyDescent="0.2">
      <c r="A1204" s="193"/>
      <c r="B1204" s="193"/>
      <c r="C1204" s="193"/>
      <c r="D1204" s="193"/>
      <c r="E1204" s="193"/>
      <c r="F1204" s="193"/>
      <c r="G1204" s="193"/>
      <c r="H1204" s="193"/>
      <c r="I1204" s="193"/>
      <c r="J1204" s="193"/>
      <c r="K1204" s="193"/>
      <c r="L1204" s="193"/>
      <c r="M1204" s="193"/>
      <c r="N1204" s="193"/>
      <c r="O1204" s="193"/>
      <c r="P1204" s="193"/>
      <c r="Q1204" s="193"/>
      <c r="R1204" s="193"/>
      <c r="S1204" s="193"/>
      <c r="T1204" s="193"/>
      <c r="U1204" s="193"/>
      <c r="V1204" s="193"/>
      <c r="W1204" s="193"/>
      <c r="X1204" s="193"/>
      <c r="Y1204" s="193"/>
      <c r="Z1204" s="193"/>
      <c r="AA1204" s="193"/>
      <c r="AB1204" s="193"/>
      <c r="AC1204" s="193"/>
      <c r="AD1204" s="193"/>
      <c r="AE1204" s="193"/>
      <c r="AF1204" s="193"/>
      <c r="AG1204" s="193"/>
      <c r="AH1204" s="193"/>
      <c r="AI1204" s="193"/>
      <c r="AJ1204" s="193"/>
      <c r="AK1204" s="193"/>
    </row>
    <row r="1205" spans="1:37" x14ac:dyDescent="0.2">
      <c r="A1205" s="193"/>
      <c r="B1205" s="193"/>
      <c r="C1205" s="193"/>
      <c r="D1205" s="193"/>
      <c r="E1205" s="193"/>
      <c r="F1205" s="193"/>
      <c r="G1205" s="193"/>
      <c r="H1205" s="193"/>
      <c r="I1205" s="193"/>
      <c r="J1205" s="193"/>
      <c r="K1205" s="193"/>
      <c r="L1205" s="193"/>
      <c r="M1205" s="193"/>
      <c r="N1205" s="193"/>
      <c r="O1205" s="193"/>
      <c r="P1205" s="193"/>
      <c r="Q1205" s="193"/>
      <c r="R1205" s="193"/>
      <c r="S1205" s="193"/>
      <c r="T1205" s="193"/>
      <c r="U1205" s="193"/>
      <c r="V1205" s="193"/>
      <c r="W1205" s="193"/>
      <c r="X1205" s="193"/>
      <c r="Y1205" s="193"/>
      <c r="Z1205" s="193"/>
      <c r="AA1205" s="193"/>
      <c r="AB1205" s="193"/>
      <c r="AC1205" s="193"/>
      <c r="AD1205" s="193"/>
      <c r="AE1205" s="193"/>
      <c r="AF1205" s="193"/>
      <c r="AG1205" s="193"/>
      <c r="AH1205" s="193"/>
      <c r="AI1205" s="193"/>
      <c r="AJ1205" s="193"/>
      <c r="AK1205" s="193"/>
    </row>
    <row r="1206" spans="1:37" x14ac:dyDescent="0.2">
      <c r="A1206" s="193"/>
      <c r="B1206" s="193"/>
      <c r="C1206" s="193"/>
      <c r="D1206" s="193"/>
      <c r="E1206" s="193"/>
      <c r="F1206" s="193"/>
      <c r="G1206" s="193"/>
      <c r="H1206" s="193"/>
      <c r="I1206" s="193"/>
      <c r="J1206" s="193"/>
      <c r="K1206" s="193"/>
      <c r="L1206" s="193"/>
      <c r="M1206" s="193"/>
      <c r="N1206" s="193"/>
      <c r="O1206" s="193"/>
      <c r="P1206" s="193"/>
      <c r="Q1206" s="193"/>
      <c r="R1206" s="193"/>
      <c r="S1206" s="193"/>
      <c r="T1206" s="193"/>
      <c r="U1206" s="193"/>
      <c r="V1206" s="193"/>
      <c r="W1206" s="193"/>
      <c r="X1206" s="193"/>
      <c r="Y1206" s="193"/>
      <c r="Z1206" s="193"/>
      <c r="AA1206" s="193"/>
      <c r="AB1206" s="193"/>
      <c r="AC1206" s="193"/>
      <c r="AD1206" s="193"/>
      <c r="AE1206" s="193"/>
      <c r="AF1206" s="193"/>
      <c r="AG1206" s="193"/>
      <c r="AH1206" s="193"/>
      <c r="AI1206" s="193"/>
      <c r="AJ1206" s="193"/>
      <c r="AK1206" s="193"/>
    </row>
    <row r="1207" spans="1:37" x14ac:dyDescent="0.2">
      <c r="A1207" s="193"/>
      <c r="B1207" s="193"/>
      <c r="C1207" s="193"/>
      <c r="D1207" s="193"/>
      <c r="E1207" s="193"/>
      <c r="F1207" s="193"/>
      <c r="G1207" s="193"/>
      <c r="H1207" s="193"/>
      <c r="I1207" s="193"/>
      <c r="J1207" s="193"/>
      <c r="K1207" s="193"/>
      <c r="L1207" s="193"/>
      <c r="M1207" s="193"/>
      <c r="N1207" s="193"/>
      <c r="O1207" s="193"/>
      <c r="P1207" s="193"/>
      <c r="Q1207" s="193"/>
      <c r="R1207" s="193"/>
      <c r="S1207" s="193"/>
      <c r="T1207" s="193"/>
      <c r="U1207" s="193"/>
      <c r="V1207" s="193"/>
      <c r="W1207" s="193"/>
      <c r="X1207" s="193"/>
      <c r="Y1207" s="193"/>
      <c r="Z1207" s="193"/>
      <c r="AA1207" s="193"/>
      <c r="AB1207" s="193"/>
      <c r="AC1207" s="193"/>
      <c r="AD1207" s="193"/>
      <c r="AE1207" s="193"/>
      <c r="AF1207" s="193"/>
      <c r="AG1207" s="193"/>
      <c r="AH1207" s="193"/>
      <c r="AI1207" s="193"/>
      <c r="AJ1207" s="193"/>
      <c r="AK1207" s="193"/>
    </row>
    <row r="1208" spans="1:37" x14ac:dyDescent="0.2">
      <c r="A1208" s="193"/>
      <c r="B1208" s="193"/>
      <c r="C1208" s="193"/>
      <c r="D1208" s="193"/>
      <c r="E1208" s="193"/>
      <c r="F1208" s="193"/>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row>
    <row r="1209" spans="1:37" x14ac:dyDescent="0.2">
      <c r="A1209" s="193"/>
      <c r="B1209" s="193"/>
      <c r="C1209" s="193"/>
      <c r="D1209" s="193"/>
      <c r="E1209" s="193"/>
      <c r="F1209" s="193"/>
      <c r="G1209" s="193"/>
      <c r="H1209" s="193"/>
      <c r="I1209" s="193"/>
      <c r="J1209" s="193"/>
      <c r="K1209" s="193"/>
      <c r="L1209" s="193"/>
      <c r="M1209" s="193"/>
      <c r="N1209" s="193"/>
      <c r="O1209" s="193"/>
      <c r="P1209" s="193"/>
      <c r="Q1209" s="193"/>
      <c r="R1209" s="193"/>
      <c r="S1209" s="193"/>
      <c r="T1209" s="193"/>
      <c r="U1209" s="193"/>
      <c r="V1209" s="193"/>
      <c r="W1209" s="193"/>
      <c r="X1209" s="193"/>
      <c r="Y1209" s="193"/>
      <c r="Z1209" s="193"/>
      <c r="AA1209" s="193"/>
      <c r="AB1209" s="193"/>
      <c r="AC1209" s="193"/>
      <c r="AD1209" s="193"/>
      <c r="AE1209" s="193"/>
      <c r="AF1209" s="193"/>
      <c r="AG1209" s="193"/>
      <c r="AH1209" s="193"/>
      <c r="AI1209" s="193"/>
      <c r="AJ1209" s="193"/>
      <c r="AK1209" s="193"/>
    </row>
    <row r="1210" spans="1:37" x14ac:dyDescent="0.2">
      <c r="A1210" s="193"/>
      <c r="B1210" s="193"/>
      <c r="C1210" s="193"/>
      <c r="D1210" s="193"/>
      <c r="E1210" s="193"/>
      <c r="F1210" s="193"/>
      <c r="G1210" s="193"/>
      <c r="H1210" s="193"/>
      <c r="I1210" s="193"/>
      <c r="J1210" s="193"/>
      <c r="K1210" s="193"/>
      <c r="L1210" s="193"/>
      <c r="M1210" s="193"/>
      <c r="N1210" s="193"/>
      <c r="O1210" s="193"/>
      <c r="P1210" s="193"/>
      <c r="Q1210" s="193"/>
      <c r="R1210" s="193"/>
      <c r="S1210" s="193"/>
      <c r="T1210" s="193"/>
      <c r="U1210" s="193"/>
      <c r="V1210" s="193"/>
      <c r="W1210" s="193"/>
      <c r="X1210" s="193"/>
      <c r="Y1210" s="193"/>
      <c r="Z1210" s="193"/>
      <c r="AA1210" s="193"/>
      <c r="AB1210" s="193"/>
      <c r="AC1210" s="193"/>
      <c r="AD1210" s="193"/>
      <c r="AE1210" s="193"/>
      <c r="AF1210" s="193"/>
      <c r="AG1210" s="193"/>
      <c r="AH1210" s="193"/>
      <c r="AI1210" s="193"/>
      <c r="AJ1210" s="193"/>
      <c r="AK1210" s="193"/>
    </row>
    <row r="1211" spans="1:37" x14ac:dyDescent="0.2">
      <c r="A1211" s="193"/>
      <c r="B1211" s="193"/>
      <c r="C1211" s="193"/>
      <c r="D1211" s="193"/>
      <c r="E1211" s="193"/>
      <c r="F1211" s="193"/>
      <c r="G1211" s="193"/>
      <c r="H1211" s="193"/>
      <c r="I1211" s="193"/>
      <c r="J1211" s="193"/>
      <c r="K1211" s="193"/>
      <c r="L1211" s="193"/>
      <c r="M1211" s="193"/>
      <c r="N1211" s="193"/>
      <c r="O1211" s="193"/>
      <c r="P1211" s="193"/>
      <c r="Q1211" s="193"/>
      <c r="R1211" s="193"/>
      <c r="S1211" s="193"/>
      <c r="T1211" s="193"/>
      <c r="U1211" s="193"/>
      <c r="V1211" s="193"/>
      <c r="W1211" s="193"/>
      <c r="X1211" s="193"/>
      <c r="Y1211" s="193"/>
      <c r="Z1211" s="193"/>
      <c r="AA1211" s="193"/>
      <c r="AB1211" s="193"/>
      <c r="AC1211" s="193"/>
      <c r="AD1211" s="193"/>
      <c r="AE1211" s="193"/>
      <c r="AF1211" s="193"/>
      <c r="AG1211" s="193"/>
      <c r="AH1211" s="193"/>
      <c r="AI1211" s="193"/>
      <c r="AJ1211" s="193"/>
      <c r="AK1211" s="193"/>
    </row>
    <row r="1212" spans="1:37" x14ac:dyDescent="0.2">
      <c r="A1212" s="193"/>
      <c r="B1212" s="193"/>
      <c r="C1212" s="193"/>
      <c r="D1212" s="193"/>
      <c r="E1212" s="193"/>
      <c r="F1212" s="193"/>
      <c r="G1212" s="193"/>
      <c r="H1212" s="193"/>
      <c r="I1212" s="193"/>
      <c r="J1212" s="193"/>
      <c r="K1212" s="193"/>
      <c r="L1212" s="193"/>
      <c r="M1212" s="193"/>
      <c r="N1212" s="193"/>
      <c r="O1212" s="193"/>
      <c r="P1212" s="193"/>
      <c r="Q1212" s="193"/>
      <c r="R1212" s="193"/>
      <c r="S1212" s="193"/>
      <c r="T1212" s="193"/>
      <c r="U1212" s="193"/>
      <c r="V1212" s="193"/>
      <c r="W1212" s="193"/>
      <c r="X1212" s="193"/>
      <c r="Y1212" s="193"/>
      <c r="Z1212" s="193"/>
      <c r="AA1212" s="193"/>
      <c r="AB1212" s="193"/>
      <c r="AC1212" s="193"/>
      <c r="AD1212" s="193"/>
      <c r="AE1212" s="193"/>
      <c r="AF1212" s="193"/>
      <c r="AG1212" s="193"/>
      <c r="AH1212" s="193"/>
      <c r="AI1212" s="193"/>
      <c r="AJ1212" s="193"/>
      <c r="AK1212" s="193"/>
    </row>
    <row r="1213" spans="1:37" x14ac:dyDescent="0.2">
      <c r="A1213" s="193"/>
      <c r="B1213" s="193"/>
      <c r="C1213" s="193"/>
      <c r="D1213" s="193"/>
      <c r="E1213" s="193"/>
      <c r="F1213" s="193"/>
      <c r="G1213" s="193"/>
      <c r="H1213" s="193"/>
      <c r="I1213" s="193"/>
      <c r="J1213" s="193"/>
      <c r="K1213" s="193"/>
      <c r="L1213" s="193"/>
      <c r="M1213" s="193"/>
      <c r="N1213" s="193"/>
      <c r="O1213" s="193"/>
      <c r="P1213" s="193"/>
      <c r="Q1213" s="193"/>
      <c r="R1213" s="193"/>
      <c r="S1213" s="193"/>
      <c r="T1213" s="193"/>
      <c r="U1213" s="193"/>
      <c r="V1213" s="193"/>
      <c r="W1213" s="193"/>
      <c r="X1213" s="193"/>
      <c r="Y1213" s="193"/>
      <c r="Z1213" s="193"/>
      <c r="AA1213" s="193"/>
      <c r="AB1213" s="193"/>
      <c r="AC1213" s="193"/>
      <c r="AD1213" s="193"/>
      <c r="AE1213" s="193"/>
      <c r="AF1213" s="193"/>
      <c r="AG1213" s="193"/>
      <c r="AH1213" s="193"/>
      <c r="AI1213" s="193"/>
      <c r="AJ1213" s="193"/>
      <c r="AK1213" s="193"/>
    </row>
    <row r="1214" spans="1:37" x14ac:dyDescent="0.2">
      <c r="A1214" s="193"/>
      <c r="B1214" s="193"/>
      <c r="C1214" s="193"/>
      <c r="D1214" s="193"/>
      <c r="E1214" s="193"/>
      <c r="F1214" s="193"/>
      <c r="G1214" s="193"/>
      <c r="H1214" s="193"/>
      <c r="I1214" s="193"/>
      <c r="J1214" s="193"/>
      <c r="K1214" s="193"/>
      <c r="L1214" s="193"/>
      <c r="M1214" s="193"/>
      <c r="N1214" s="193"/>
      <c r="O1214" s="193"/>
      <c r="P1214" s="193"/>
      <c r="Q1214" s="193"/>
      <c r="R1214" s="193"/>
      <c r="S1214" s="193"/>
      <c r="T1214" s="193"/>
      <c r="U1214" s="193"/>
      <c r="V1214" s="193"/>
      <c r="W1214" s="193"/>
      <c r="X1214" s="193"/>
      <c r="Y1214" s="193"/>
      <c r="Z1214" s="193"/>
      <c r="AA1214" s="193"/>
      <c r="AB1214" s="193"/>
      <c r="AC1214" s="193"/>
      <c r="AD1214" s="193"/>
      <c r="AE1214" s="193"/>
      <c r="AF1214" s="193"/>
      <c r="AG1214" s="193"/>
      <c r="AH1214" s="193"/>
      <c r="AI1214" s="193"/>
      <c r="AJ1214" s="193"/>
      <c r="AK1214" s="193"/>
    </row>
    <row r="1215" spans="1:37" x14ac:dyDescent="0.2">
      <c r="A1215" s="193"/>
      <c r="B1215" s="193"/>
      <c r="C1215" s="193"/>
      <c r="D1215" s="193"/>
      <c r="E1215" s="193"/>
      <c r="F1215" s="193"/>
      <c r="G1215" s="193"/>
      <c r="H1215" s="193"/>
      <c r="I1215" s="193"/>
      <c r="J1215" s="193"/>
      <c r="K1215" s="193"/>
      <c r="L1215" s="193"/>
      <c r="M1215" s="193"/>
      <c r="N1215" s="193"/>
      <c r="O1215" s="193"/>
      <c r="P1215" s="193"/>
      <c r="Q1215" s="193"/>
      <c r="R1215" s="193"/>
      <c r="S1215" s="193"/>
      <c r="T1215" s="193"/>
      <c r="U1215" s="193"/>
      <c r="V1215" s="193"/>
      <c r="W1215" s="193"/>
      <c r="X1215" s="193"/>
      <c r="Y1215" s="193"/>
      <c r="Z1215" s="193"/>
      <c r="AA1215" s="193"/>
      <c r="AB1215" s="193"/>
      <c r="AC1215" s="193"/>
      <c r="AD1215" s="193"/>
      <c r="AE1215" s="193"/>
      <c r="AF1215" s="193"/>
      <c r="AG1215" s="193"/>
      <c r="AH1215" s="193"/>
      <c r="AI1215" s="193"/>
      <c r="AJ1215" s="193"/>
      <c r="AK1215" s="193"/>
    </row>
    <row r="1216" spans="1:37" x14ac:dyDescent="0.2">
      <c r="A1216" s="193"/>
      <c r="B1216" s="193"/>
      <c r="C1216" s="193"/>
      <c r="D1216" s="193"/>
      <c r="E1216" s="193"/>
      <c r="F1216" s="193"/>
      <c r="G1216" s="193"/>
      <c r="H1216" s="193"/>
      <c r="I1216" s="193"/>
      <c r="J1216" s="193"/>
      <c r="K1216" s="193"/>
      <c r="L1216" s="193"/>
      <c r="M1216" s="193"/>
      <c r="N1216" s="193"/>
      <c r="O1216" s="193"/>
      <c r="P1216" s="193"/>
      <c r="Q1216" s="193"/>
      <c r="R1216" s="193"/>
      <c r="S1216" s="193"/>
      <c r="T1216" s="193"/>
      <c r="U1216" s="193"/>
      <c r="V1216" s="193"/>
      <c r="W1216" s="193"/>
      <c r="X1216" s="193"/>
      <c r="Y1216" s="193"/>
      <c r="Z1216" s="193"/>
      <c r="AA1216" s="193"/>
      <c r="AB1216" s="193"/>
      <c r="AC1216" s="193"/>
      <c r="AD1216" s="193"/>
      <c r="AE1216" s="193"/>
      <c r="AF1216" s="193"/>
      <c r="AG1216" s="193"/>
      <c r="AH1216" s="193"/>
      <c r="AI1216" s="193"/>
      <c r="AJ1216" s="193"/>
      <c r="AK1216" s="193"/>
    </row>
    <row r="1217" spans="1:37" x14ac:dyDescent="0.2">
      <c r="A1217" s="193"/>
      <c r="B1217" s="193"/>
      <c r="C1217" s="193"/>
      <c r="D1217" s="193"/>
      <c r="E1217" s="193"/>
      <c r="F1217" s="193"/>
      <c r="G1217" s="193"/>
      <c r="H1217" s="193"/>
      <c r="I1217" s="193"/>
      <c r="J1217" s="193"/>
      <c r="K1217" s="193"/>
      <c r="L1217" s="193"/>
      <c r="M1217" s="193"/>
      <c r="N1217" s="193"/>
      <c r="O1217" s="193"/>
      <c r="P1217" s="193"/>
      <c r="Q1217" s="193"/>
      <c r="R1217" s="193"/>
      <c r="S1217" s="193"/>
      <c r="T1217" s="193"/>
      <c r="U1217" s="193"/>
      <c r="V1217" s="193"/>
      <c r="W1217" s="193"/>
      <c r="X1217" s="193"/>
      <c r="Y1217" s="193"/>
      <c r="Z1217" s="193"/>
      <c r="AA1217" s="193"/>
      <c r="AB1217" s="193"/>
      <c r="AC1217" s="193"/>
      <c r="AD1217" s="193"/>
      <c r="AE1217" s="193"/>
      <c r="AF1217" s="193"/>
      <c r="AG1217" s="193"/>
      <c r="AH1217" s="193"/>
      <c r="AI1217" s="193"/>
      <c r="AJ1217" s="193"/>
      <c r="AK1217" s="193"/>
    </row>
    <row r="1218" spans="1:37" x14ac:dyDescent="0.2">
      <c r="A1218" s="193"/>
      <c r="B1218" s="193"/>
      <c r="C1218" s="193"/>
      <c r="D1218" s="193"/>
      <c r="E1218" s="193"/>
      <c r="F1218" s="193"/>
      <c r="G1218" s="193"/>
      <c r="H1218" s="193"/>
      <c r="I1218" s="193"/>
      <c r="J1218" s="193"/>
      <c r="K1218" s="193"/>
      <c r="L1218" s="193"/>
      <c r="M1218" s="193"/>
      <c r="N1218" s="193"/>
      <c r="O1218" s="193"/>
      <c r="P1218" s="193"/>
      <c r="Q1218" s="193"/>
      <c r="R1218" s="193"/>
      <c r="S1218" s="193"/>
      <c r="T1218" s="193"/>
      <c r="U1218" s="193"/>
      <c r="V1218" s="193"/>
      <c r="W1218" s="193"/>
      <c r="X1218" s="193"/>
      <c r="Y1218" s="193"/>
      <c r="Z1218" s="193"/>
      <c r="AA1218" s="193"/>
      <c r="AB1218" s="193"/>
      <c r="AC1218" s="193"/>
      <c r="AD1218" s="193"/>
      <c r="AE1218" s="193"/>
      <c r="AF1218" s="193"/>
      <c r="AG1218" s="193"/>
      <c r="AH1218" s="193"/>
      <c r="AI1218" s="193"/>
      <c r="AJ1218" s="193"/>
      <c r="AK1218" s="193"/>
    </row>
    <row r="1219" spans="1:37" x14ac:dyDescent="0.2">
      <c r="A1219" s="193"/>
      <c r="B1219" s="193"/>
      <c r="C1219" s="193"/>
      <c r="D1219" s="193"/>
      <c r="E1219" s="193"/>
      <c r="F1219" s="193"/>
      <c r="G1219" s="193"/>
      <c r="H1219" s="193"/>
      <c r="I1219" s="193"/>
      <c r="J1219" s="193"/>
      <c r="K1219" s="193"/>
      <c r="L1219" s="193"/>
      <c r="M1219" s="193"/>
      <c r="N1219" s="193"/>
      <c r="O1219" s="193"/>
      <c r="P1219" s="193"/>
      <c r="Q1219" s="193"/>
      <c r="R1219" s="193"/>
      <c r="S1219" s="193"/>
      <c r="T1219" s="193"/>
      <c r="U1219" s="193"/>
      <c r="V1219" s="193"/>
      <c r="W1219" s="193"/>
      <c r="X1219" s="193"/>
      <c r="Y1219" s="193"/>
      <c r="Z1219" s="193"/>
      <c r="AA1219" s="193"/>
      <c r="AB1219" s="193"/>
      <c r="AC1219" s="193"/>
      <c r="AD1219" s="193"/>
      <c r="AE1219" s="193"/>
      <c r="AF1219" s="193"/>
      <c r="AG1219" s="193"/>
      <c r="AH1219" s="193"/>
      <c r="AI1219" s="193"/>
      <c r="AJ1219" s="193"/>
      <c r="AK1219" s="193"/>
    </row>
    <row r="1220" spans="1:37" x14ac:dyDescent="0.2">
      <c r="A1220" s="193"/>
      <c r="B1220" s="193"/>
      <c r="C1220" s="193"/>
      <c r="D1220" s="193"/>
      <c r="E1220" s="193"/>
      <c r="F1220" s="193"/>
      <c r="G1220" s="193"/>
      <c r="H1220" s="193"/>
      <c r="I1220" s="193"/>
      <c r="J1220" s="193"/>
      <c r="K1220" s="193"/>
      <c r="L1220" s="193"/>
      <c r="M1220" s="193"/>
      <c r="N1220" s="193"/>
      <c r="O1220" s="193"/>
      <c r="P1220" s="193"/>
      <c r="Q1220" s="193"/>
      <c r="R1220" s="193"/>
      <c r="S1220" s="193"/>
      <c r="T1220" s="193"/>
      <c r="U1220" s="193"/>
      <c r="V1220" s="193"/>
      <c r="W1220" s="193"/>
      <c r="X1220" s="193"/>
      <c r="Y1220" s="193"/>
      <c r="Z1220" s="193"/>
      <c r="AA1220" s="193"/>
      <c r="AB1220" s="193"/>
      <c r="AC1220" s="193"/>
      <c r="AD1220" s="193"/>
      <c r="AE1220" s="193"/>
      <c r="AF1220" s="193"/>
      <c r="AG1220" s="193"/>
      <c r="AH1220" s="193"/>
      <c r="AI1220" s="193"/>
      <c r="AJ1220" s="193"/>
      <c r="AK1220" s="193"/>
    </row>
    <row r="1221" spans="1:37" x14ac:dyDescent="0.2">
      <c r="A1221" s="193"/>
      <c r="B1221" s="193"/>
      <c r="C1221" s="193"/>
      <c r="D1221" s="193"/>
      <c r="E1221" s="193"/>
      <c r="F1221" s="193"/>
      <c r="G1221" s="193"/>
      <c r="H1221" s="193"/>
      <c r="I1221" s="193"/>
      <c r="J1221" s="193"/>
      <c r="K1221" s="193"/>
      <c r="L1221" s="193"/>
      <c r="M1221" s="193"/>
      <c r="N1221" s="193"/>
      <c r="O1221" s="193"/>
      <c r="P1221" s="193"/>
      <c r="Q1221" s="193"/>
      <c r="R1221" s="193"/>
      <c r="S1221" s="193"/>
      <c r="T1221" s="193"/>
      <c r="U1221" s="193"/>
      <c r="V1221" s="193"/>
      <c r="W1221" s="193"/>
      <c r="X1221" s="193"/>
      <c r="Y1221" s="193"/>
      <c r="Z1221" s="193"/>
      <c r="AA1221" s="193"/>
      <c r="AB1221" s="193"/>
      <c r="AC1221" s="193"/>
      <c r="AD1221" s="193"/>
      <c r="AE1221" s="193"/>
      <c r="AF1221" s="193"/>
      <c r="AG1221" s="193"/>
      <c r="AH1221" s="193"/>
      <c r="AI1221" s="193"/>
      <c r="AJ1221" s="193"/>
      <c r="AK1221" s="193"/>
    </row>
    <row r="1222" spans="1:37" x14ac:dyDescent="0.2">
      <c r="A1222" s="193"/>
      <c r="B1222" s="193"/>
      <c r="C1222" s="193"/>
      <c r="D1222" s="193"/>
      <c r="E1222" s="193"/>
      <c r="F1222" s="193"/>
      <c r="G1222" s="193"/>
      <c r="H1222" s="193"/>
      <c r="I1222" s="193"/>
      <c r="J1222" s="193"/>
      <c r="K1222" s="193"/>
      <c r="L1222" s="193"/>
      <c r="M1222" s="193"/>
      <c r="N1222" s="193"/>
      <c r="O1222" s="193"/>
      <c r="P1222" s="193"/>
      <c r="Q1222" s="193"/>
      <c r="R1222" s="193"/>
      <c r="S1222" s="193"/>
      <c r="T1222" s="193"/>
      <c r="U1222" s="193"/>
      <c r="V1222" s="193"/>
      <c r="W1222" s="193"/>
      <c r="X1222" s="193"/>
      <c r="Y1222" s="193"/>
      <c r="Z1222" s="193"/>
      <c r="AA1222" s="193"/>
      <c r="AB1222" s="193"/>
      <c r="AC1222" s="193"/>
      <c r="AD1222" s="193"/>
      <c r="AE1222" s="193"/>
      <c r="AF1222" s="193"/>
      <c r="AG1222" s="193"/>
      <c r="AH1222" s="193"/>
      <c r="AI1222" s="193"/>
      <c r="AJ1222" s="193"/>
      <c r="AK1222" s="193"/>
    </row>
    <row r="1223" spans="1:37" x14ac:dyDescent="0.2">
      <c r="A1223" s="193"/>
      <c r="B1223" s="193"/>
      <c r="C1223" s="193"/>
      <c r="D1223" s="193"/>
      <c r="E1223" s="193"/>
      <c r="F1223" s="193"/>
      <c r="G1223" s="193"/>
      <c r="H1223" s="193"/>
      <c r="I1223" s="193"/>
      <c r="J1223" s="193"/>
      <c r="K1223" s="193"/>
      <c r="L1223" s="193"/>
      <c r="M1223" s="193"/>
      <c r="N1223" s="193"/>
      <c r="O1223" s="193"/>
      <c r="P1223" s="193"/>
      <c r="Q1223" s="193"/>
      <c r="R1223" s="193"/>
      <c r="S1223" s="193"/>
      <c r="T1223" s="193"/>
      <c r="U1223" s="193"/>
      <c r="V1223" s="193"/>
      <c r="W1223" s="193"/>
      <c r="X1223" s="193"/>
      <c r="Y1223" s="193"/>
      <c r="Z1223" s="193"/>
      <c r="AA1223" s="193"/>
      <c r="AB1223" s="193"/>
      <c r="AC1223" s="193"/>
      <c r="AD1223" s="193"/>
      <c r="AE1223" s="193"/>
      <c r="AF1223" s="193"/>
      <c r="AG1223" s="193"/>
      <c r="AH1223" s="193"/>
      <c r="AI1223" s="193"/>
      <c r="AJ1223" s="193"/>
      <c r="AK1223" s="193"/>
    </row>
    <row r="1224" spans="1:37" x14ac:dyDescent="0.2">
      <c r="A1224" s="193"/>
      <c r="B1224" s="193"/>
      <c r="C1224" s="193"/>
      <c r="D1224" s="193"/>
      <c r="E1224" s="193"/>
      <c r="F1224" s="193"/>
      <c r="G1224" s="193"/>
      <c r="H1224" s="193"/>
      <c r="I1224" s="193"/>
      <c r="J1224" s="193"/>
      <c r="K1224" s="193"/>
      <c r="L1224" s="193"/>
      <c r="M1224" s="193"/>
      <c r="N1224" s="193"/>
      <c r="O1224" s="193"/>
      <c r="P1224" s="193"/>
      <c r="Q1224" s="193"/>
      <c r="R1224" s="193"/>
      <c r="S1224" s="193"/>
      <c r="T1224" s="193"/>
      <c r="U1224" s="193"/>
      <c r="V1224" s="193"/>
      <c r="W1224" s="193"/>
      <c r="X1224" s="193"/>
      <c r="Y1224" s="193"/>
      <c r="Z1224" s="193"/>
      <c r="AA1224" s="193"/>
      <c r="AB1224" s="193"/>
      <c r="AC1224" s="193"/>
      <c r="AD1224" s="193"/>
      <c r="AE1224" s="193"/>
      <c r="AF1224" s="193"/>
      <c r="AG1224" s="193"/>
      <c r="AH1224" s="193"/>
      <c r="AI1224" s="193"/>
      <c r="AJ1224" s="193"/>
      <c r="AK1224" s="193"/>
    </row>
    <row r="1225" spans="1:37" x14ac:dyDescent="0.2">
      <c r="A1225" s="193"/>
      <c r="B1225" s="193"/>
      <c r="C1225" s="193"/>
      <c r="D1225" s="193"/>
      <c r="E1225" s="193"/>
      <c r="F1225" s="193"/>
      <c r="G1225" s="193"/>
      <c r="H1225" s="193"/>
      <c r="I1225" s="193"/>
      <c r="J1225" s="193"/>
      <c r="K1225" s="193"/>
      <c r="L1225" s="193"/>
      <c r="M1225" s="193"/>
      <c r="N1225" s="193"/>
      <c r="O1225" s="193"/>
      <c r="P1225" s="193"/>
      <c r="Q1225" s="193"/>
      <c r="R1225" s="193"/>
      <c r="S1225" s="193"/>
      <c r="T1225" s="193"/>
      <c r="U1225" s="193"/>
      <c r="V1225" s="193"/>
      <c r="W1225" s="193"/>
      <c r="X1225" s="193"/>
      <c r="Y1225" s="193"/>
      <c r="Z1225" s="193"/>
      <c r="AA1225" s="193"/>
      <c r="AB1225" s="193"/>
      <c r="AC1225" s="193"/>
      <c r="AD1225" s="193"/>
      <c r="AE1225" s="193"/>
      <c r="AF1225" s="193"/>
      <c r="AG1225" s="193"/>
      <c r="AH1225" s="193"/>
      <c r="AI1225" s="193"/>
      <c r="AJ1225" s="193"/>
      <c r="AK1225" s="193"/>
    </row>
    <row r="1226" spans="1:37" x14ac:dyDescent="0.2">
      <c r="A1226" s="193"/>
      <c r="B1226" s="193"/>
      <c r="C1226" s="193"/>
      <c r="D1226" s="193"/>
      <c r="E1226" s="193"/>
      <c r="F1226" s="193"/>
      <c r="G1226" s="193"/>
      <c r="H1226" s="193"/>
      <c r="I1226" s="193"/>
      <c r="J1226" s="193"/>
      <c r="K1226" s="193"/>
      <c r="L1226" s="193"/>
      <c r="M1226" s="193"/>
      <c r="N1226" s="193"/>
      <c r="O1226" s="193"/>
      <c r="P1226" s="193"/>
      <c r="Q1226" s="193"/>
      <c r="R1226" s="193"/>
      <c r="S1226" s="193"/>
      <c r="T1226" s="193"/>
      <c r="U1226" s="193"/>
      <c r="V1226" s="193"/>
      <c r="W1226" s="193"/>
      <c r="X1226" s="193"/>
      <c r="Y1226" s="193"/>
      <c r="Z1226" s="193"/>
      <c r="AA1226" s="193"/>
      <c r="AB1226" s="193"/>
      <c r="AC1226" s="193"/>
      <c r="AD1226" s="193"/>
      <c r="AE1226" s="193"/>
      <c r="AF1226" s="193"/>
      <c r="AG1226" s="193"/>
      <c r="AH1226" s="193"/>
      <c r="AI1226" s="193"/>
      <c r="AJ1226" s="193"/>
      <c r="AK1226" s="193"/>
    </row>
    <row r="1227" spans="1:37" x14ac:dyDescent="0.2">
      <c r="A1227" s="193"/>
      <c r="B1227" s="193"/>
      <c r="C1227" s="193"/>
      <c r="D1227" s="193"/>
      <c r="E1227" s="193"/>
      <c r="F1227" s="193"/>
      <c r="G1227" s="193"/>
      <c r="H1227" s="193"/>
      <c r="I1227" s="193"/>
      <c r="J1227" s="193"/>
      <c r="K1227" s="193"/>
      <c r="L1227" s="193"/>
      <c r="M1227" s="193"/>
      <c r="N1227" s="193"/>
      <c r="O1227" s="193"/>
      <c r="P1227" s="193"/>
      <c r="Q1227" s="193"/>
      <c r="R1227" s="193"/>
      <c r="S1227" s="193"/>
      <c r="T1227" s="193"/>
      <c r="U1227" s="193"/>
      <c r="V1227" s="193"/>
      <c r="W1227" s="193"/>
      <c r="X1227" s="193"/>
      <c r="Y1227" s="193"/>
      <c r="Z1227" s="193"/>
      <c r="AA1227" s="193"/>
      <c r="AB1227" s="193"/>
      <c r="AC1227" s="193"/>
      <c r="AD1227" s="193"/>
      <c r="AE1227" s="193"/>
      <c r="AF1227" s="193"/>
      <c r="AG1227" s="193"/>
      <c r="AH1227" s="193"/>
      <c r="AI1227" s="193"/>
      <c r="AJ1227" s="193"/>
      <c r="AK1227" s="193"/>
    </row>
    <row r="1228" spans="1:37" x14ac:dyDescent="0.2">
      <c r="A1228" s="193"/>
      <c r="B1228" s="193"/>
      <c r="C1228" s="193"/>
      <c r="D1228" s="193"/>
      <c r="E1228" s="193"/>
      <c r="F1228" s="193"/>
      <c r="G1228" s="193"/>
      <c r="H1228" s="193"/>
      <c r="I1228" s="193"/>
      <c r="J1228" s="193"/>
      <c r="K1228" s="193"/>
      <c r="L1228" s="193"/>
      <c r="M1228" s="193"/>
      <c r="N1228" s="193"/>
      <c r="O1228" s="193"/>
      <c r="P1228" s="193"/>
      <c r="Q1228" s="193"/>
      <c r="R1228" s="193"/>
      <c r="S1228" s="193"/>
      <c r="T1228" s="193"/>
      <c r="U1228" s="193"/>
      <c r="V1228" s="193"/>
      <c r="W1228" s="193"/>
      <c r="X1228" s="193"/>
      <c r="Y1228" s="193"/>
      <c r="Z1228" s="193"/>
      <c r="AA1228" s="193"/>
      <c r="AB1228" s="193"/>
      <c r="AC1228" s="193"/>
      <c r="AD1228" s="193"/>
      <c r="AE1228" s="193"/>
      <c r="AF1228" s="193"/>
      <c r="AG1228" s="193"/>
      <c r="AH1228" s="193"/>
      <c r="AI1228" s="193"/>
      <c r="AJ1228" s="193"/>
      <c r="AK1228" s="193"/>
    </row>
    <row r="1229" spans="1:37" x14ac:dyDescent="0.2">
      <c r="A1229" s="193"/>
      <c r="B1229" s="193"/>
      <c r="C1229" s="193"/>
      <c r="D1229" s="193"/>
      <c r="E1229" s="193"/>
      <c r="F1229" s="193"/>
      <c r="G1229" s="193"/>
      <c r="H1229" s="193"/>
      <c r="I1229" s="193"/>
      <c r="J1229" s="193"/>
      <c r="K1229" s="193"/>
      <c r="L1229" s="193"/>
      <c r="M1229" s="193"/>
      <c r="N1229" s="193"/>
      <c r="O1229" s="193"/>
      <c r="P1229" s="193"/>
      <c r="Q1229" s="193"/>
      <c r="R1229" s="193"/>
      <c r="S1229" s="193"/>
      <c r="T1229" s="193"/>
      <c r="U1229" s="193"/>
      <c r="V1229" s="193"/>
      <c r="W1229" s="193"/>
      <c r="X1229" s="193"/>
      <c r="Y1229" s="193"/>
      <c r="Z1229" s="193"/>
      <c r="AA1229" s="193"/>
      <c r="AB1229" s="193"/>
      <c r="AC1229" s="193"/>
      <c r="AD1229" s="193"/>
      <c r="AE1229" s="193"/>
      <c r="AF1229" s="193"/>
      <c r="AG1229" s="193"/>
      <c r="AH1229" s="193"/>
      <c r="AI1229" s="193"/>
      <c r="AJ1229" s="193"/>
      <c r="AK1229" s="193"/>
    </row>
    <row r="1230" spans="1:37" x14ac:dyDescent="0.2">
      <c r="A1230" s="193"/>
      <c r="B1230" s="193"/>
      <c r="C1230" s="193"/>
      <c r="D1230" s="193"/>
      <c r="E1230" s="193"/>
      <c r="F1230" s="193"/>
      <c r="G1230" s="193"/>
      <c r="H1230" s="193"/>
      <c r="I1230" s="193"/>
      <c r="J1230" s="193"/>
      <c r="K1230" s="193"/>
      <c r="L1230" s="193"/>
      <c r="M1230" s="193"/>
      <c r="N1230" s="193"/>
      <c r="O1230" s="193"/>
      <c r="P1230" s="193"/>
      <c r="Q1230" s="193"/>
      <c r="R1230" s="193"/>
      <c r="S1230" s="193"/>
      <c r="T1230" s="193"/>
      <c r="U1230" s="193"/>
      <c r="V1230" s="193"/>
      <c r="W1230" s="193"/>
      <c r="X1230" s="193"/>
      <c r="Y1230" s="193"/>
      <c r="Z1230" s="193"/>
      <c r="AA1230" s="193"/>
      <c r="AB1230" s="193"/>
      <c r="AC1230" s="193"/>
      <c r="AD1230" s="193"/>
      <c r="AE1230" s="193"/>
      <c r="AF1230" s="193"/>
      <c r="AG1230" s="193"/>
      <c r="AH1230" s="193"/>
      <c r="AI1230" s="193"/>
      <c r="AJ1230" s="193"/>
      <c r="AK1230" s="193"/>
    </row>
    <row r="1231" spans="1:37" x14ac:dyDescent="0.2">
      <c r="A1231" s="193"/>
      <c r="B1231" s="193"/>
      <c r="C1231" s="193"/>
      <c r="D1231" s="193"/>
      <c r="E1231" s="193"/>
      <c r="F1231" s="193"/>
      <c r="G1231" s="193"/>
      <c r="H1231" s="193"/>
      <c r="I1231" s="193"/>
      <c r="J1231" s="193"/>
      <c r="K1231" s="193"/>
      <c r="L1231" s="193"/>
      <c r="M1231" s="193"/>
      <c r="N1231" s="193"/>
      <c r="O1231" s="193"/>
      <c r="P1231" s="193"/>
      <c r="Q1231" s="193"/>
      <c r="R1231" s="193"/>
      <c r="S1231" s="193"/>
      <c r="T1231" s="193"/>
      <c r="U1231" s="193"/>
      <c r="V1231" s="193"/>
      <c r="W1231" s="193"/>
      <c r="X1231" s="193"/>
      <c r="Y1231" s="193"/>
      <c r="Z1231" s="193"/>
      <c r="AA1231" s="193"/>
      <c r="AB1231" s="193"/>
      <c r="AC1231" s="193"/>
      <c r="AD1231" s="193"/>
      <c r="AE1231" s="193"/>
      <c r="AF1231" s="193"/>
      <c r="AG1231" s="193"/>
      <c r="AH1231" s="193"/>
      <c r="AI1231" s="193"/>
      <c r="AJ1231" s="193"/>
      <c r="AK1231" s="193"/>
    </row>
    <row r="1232" spans="1:37" x14ac:dyDescent="0.2">
      <c r="A1232" s="193"/>
      <c r="B1232" s="193"/>
      <c r="C1232" s="193"/>
      <c r="D1232" s="193"/>
      <c r="E1232" s="193"/>
      <c r="F1232" s="193"/>
      <c r="G1232" s="193"/>
      <c r="H1232" s="193"/>
      <c r="I1232" s="193"/>
      <c r="J1232" s="193"/>
      <c r="K1232" s="193"/>
      <c r="L1232" s="193"/>
      <c r="M1232" s="193"/>
      <c r="N1232" s="193"/>
      <c r="O1232" s="193"/>
      <c r="P1232" s="193"/>
      <c r="Q1232" s="193"/>
      <c r="R1232" s="193"/>
      <c r="S1232" s="193"/>
      <c r="T1232" s="193"/>
      <c r="U1232" s="193"/>
      <c r="V1232" s="193"/>
      <c r="W1232" s="193"/>
      <c r="X1232" s="193"/>
      <c r="Y1232" s="193"/>
      <c r="Z1232" s="193"/>
      <c r="AA1232" s="193"/>
      <c r="AB1232" s="193"/>
      <c r="AC1232" s="193"/>
      <c r="AD1232" s="193"/>
      <c r="AE1232" s="193"/>
      <c r="AF1232" s="193"/>
      <c r="AG1232" s="193"/>
      <c r="AH1232" s="193"/>
      <c r="AI1232" s="193"/>
      <c r="AJ1232" s="193"/>
      <c r="AK1232" s="193"/>
    </row>
    <row r="1233" spans="1:37" x14ac:dyDescent="0.2">
      <c r="A1233" s="193"/>
      <c r="B1233" s="193"/>
      <c r="C1233" s="193"/>
      <c r="D1233" s="193"/>
      <c r="E1233" s="193"/>
      <c r="F1233" s="193"/>
      <c r="G1233" s="193"/>
      <c r="H1233" s="193"/>
      <c r="I1233" s="193"/>
      <c r="J1233" s="193"/>
      <c r="K1233" s="193"/>
      <c r="L1233" s="193"/>
      <c r="M1233" s="193"/>
      <c r="N1233" s="193"/>
      <c r="O1233" s="193"/>
      <c r="P1233" s="193"/>
      <c r="Q1233" s="193"/>
      <c r="R1233" s="193"/>
      <c r="S1233" s="193"/>
      <c r="T1233" s="193"/>
      <c r="U1233" s="193"/>
      <c r="V1233" s="193"/>
      <c r="W1233" s="193"/>
      <c r="X1233" s="193"/>
      <c r="Y1233" s="193"/>
      <c r="Z1233" s="193"/>
      <c r="AA1233" s="193"/>
      <c r="AB1233" s="193"/>
      <c r="AC1233" s="193"/>
      <c r="AD1233" s="193"/>
      <c r="AE1233" s="193"/>
      <c r="AF1233" s="193"/>
      <c r="AG1233" s="193"/>
      <c r="AH1233" s="193"/>
      <c r="AI1233" s="193"/>
      <c r="AJ1233" s="193"/>
      <c r="AK1233" s="193"/>
    </row>
    <row r="1234" spans="1:37" x14ac:dyDescent="0.2">
      <c r="A1234" s="193"/>
      <c r="B1234" s="193"/>
      <c r="C1234" s="193"/>
      <c r="D1234" s="193"/>
      <c r="E1234" s="193"/>
      <c r="F1234" s="193"/>
      <c r="G1234" s="193"/>
      <c r="H1234" s="193"/>
      <c r="I1234" s="193"/>
      <c r="J1234" s="193"/>
      <c r="K1234" s="193"/>
      <c r="L1234" s="193"/>
      <c r="M1234" s="193"/>
      <c r="N1234" s="193"/>
      <c r="O1234" s="193"/>
      <c r="P1234" s="193"/>
      <c r="Q1234" s="193"/>
      <c r="R1234" s="193"/>
      <c r="S1234" s="193"/>
      <c r="T1234" s="193"/>
      <c r="U1234" s="193"/>
      <c r="V1234" s="193"/>
      <c r="W1234" s="193"/>
      <c r="X1234" s="193"/>
      <c r="Y1234" s="193"/>
      <c r="Z1234" s="193"/>
      <c r="AA1234" s="193"/>
      <c r="AB1234" s="193"/>
      <c r="AC1234" s="193"/>
      <c r="AD1234" s="193"/>
      <c r="AE1234" s="193"/>
      <c r="AF1234" s="193"/>
      <c r="AG1234" s="193"/>
      <c r="AH1234" s="193"/>
      <c r="AI1234" s="193"/>
      <c r="AJ1234" s="193"/>
      <c r="AK1234" s="193"/>
    </row>
    <row r="1235" spans="1:37" x14ac:dyDescent="0.2">
      <c r="A1235" s="193"/>
      <c r="B1235" s="193"/>
      <c r="C1235" s="193"/>
      <c r="D1235" s="193"/>
      <c r="E1235" s="193"/>
      <c r="F1235" s="193"/>
      <c r="G1235" s="193"/>
      <c r="H1235" s="193"/>
      <c r="I1235" s="193"/>
      <c r="J1235" s="193"/>
      <c r="K1235" s="193"/>
      <c r="L1235" s="193"/>
      <c r="M1235" s="193"/>
      <c r="N1235" s="193"/>
      <c r="O1235" s="193"/>
      <c r="P1235" s="193"/>
      <c r="Q1235" s="193"/>
      <c r="R1235" s="193"/>
      <c r="S1235" s="193"/>
      <c r="T1235" s="193"/>
      <c r="U1235" s="193"/>
      <c r="V1235" s="193"/>
      <c r="W1235" s="193"/>
      <c r="X1235" s="193"/>
      <c r="Y1235" s="193"/>
      <c r="Z1235" s="193"/>
      <c r="AA1235" s="193"/>
      <c r="AB1235" s="193"/>
      <c r="AC1235" s="193"/>
      <c r="AD1235" s="193"/>
      <c r="AE1235" s="193"/>
      <c r="AF1235" s="193"/>
      <c r="AG1235" s="193"/>
      <c r="AH1235" s="193"/>
      <c r="AI1235" s="193"/>
      <c r="AJ1235" s="193"/>
      <c r="AK1235" s="193"/>
    </row>
    <row r="1236" spans="1:37" x14ac:dyDescent="0.2">
      <c r="A1236" s="193"/>
      <c r="B1236" s="193"/>
      <c r="C1236" s="193"/>
      <c r="D1236" s="193"/>
      <c r="E1236" s="193"/>
      <c r="F1236" s="193"/>
      <c r="G1236" s="193"/>
      <c r="H1236" s="193"/>
      <c r="I1236" s="193"/>
      <c r="J1236" s="193"/>
      <c r="K1236" s="193"/>
      <c r="L1236" s="193"/>
      <c r="M1236" s="193"/>
      <c r="N1236" s="193"/>
      <c r="O1236" s="193"/>
      <c r="P1236" s="193"/>
      <c r="Q1236" s="193"/>
      <c r="R1236" s="193"/>
      <c r="S1236" s="193"/>
      <c r="T1236" s="193"/>
      <c r="U1236" s="193"/>
      <c r="V1236" s="193"/>
      <c r="W1236" s="193"/>
      <c r="X1236" s="193"/>
      <c r="Y1236" s="193"/>
      <c r="Z1236" s="193"/>
      <c r="AA1236" s="193"/>
      <c r="AB1236" s="193"/>
      <c r="AC1236" s="193"/>
      <c r="AD1236" s="193"/>
      <c r="AE1236" s="193"/>
      <c r="AF1236" s="193"/>
      <c r="AG1236" s="193"/>
      <c r="AH1236" s="193"/>
      <c r="AI1236" s="193"/>
      <c r="AJ1236" s="193"/>
      <c r="AK1236" s="193"/>
    </row>
    <row r="1237" spans="1:37" x14ac:dyDescent="0.2">
      <c r="A1237" s="193"/>
      <c r="B1237" s="193"/>
      <c r="C1237" s="193"/>
      <c r="D1237" s="193"/>
      <c r="E1237" s="193"/>
      <c r="F1237" s="193"/>
      <c r="G1237" s="193"/>
      <c r="H1237" s="193"/>
      <c r="I1237" s="193"/>
      <c r="J1237" s="193"/>
      <c r="K1237" s="193"/>
      <c r="L1237" s="193"/>
      <c r="M1237" s="193"/>
      <c r="N1237" s="193"/>
      <c r="O1237" s="193"/>
      <c r="P1237" s="193"/>
      <c r="Q1237" s="193"/>
      <c r="R1237" s="193"/>
      <c r="S1237" s="193"/>
      <c r="T1237" s="193"/>
      <c r="U1237" s="193"/>
      <c r="V1237" s="193"/>
      <c r="W1237" s="193"/>
      <c r="X1237" s="193"/>
      <c r="Y1237" s="193"/>
      <c r="Z1237" s="193"/>
      <c r="AA1237" s="193"/>
      <c r="AB1237" s="193"/>
      <c r="AC1237" s="193"/>
      <c r="AD1237" s="193"/>
      <c r="AE1237" s="193"/>
      <c r="AF1237" s="193"/>
      <c r="AG1237" s="193"/>
      <c r="AH1237" s="193"/>
      <c r="AI1237" s="193"/>
      <c r="AJ1237" s="193"/>
      <c r="AK1237" s="193"/>
    </row>
    <row r="1238" spans="1:37" x14ac:dyDescent="0.2">
      <c r="A1238" s="193"/>
      <c r="B1238" s="193"/>
      <c r="C1238" s="193"/>
      <c r="D1238" s="193"/>
      <c r="E1238" s="193"/>
      <c r="F1238" s="193"/>
      <c r="G1238" s="193"/>
      <c r="H1238" s="193"/>
      <c r="I1238" s="193"/>
      <c r="J1238" s="193"/>
      <c r="K1238" s="193"/>
      <c r="L1238" s="193"/>
      <c r="M1238" s="193"/>
      <c r="N1238" s="193"/>
      <c r="O1238" s="193"/>
      <c r="P1238" s="193"/>
      <c r="Q1238" s="193"/>
      <c r="R1238" s="193"/>
      <c r="S1238" s="193"/>
      <c r="T1238" s="193"/>
      <c r="U1238" s="193"/>
      <c r="V1238" s="193"/>
      <c r="W1238" s="193"/>
      <c r="X1238" s="193"/>
      <c r="Y1238" s="193"/>
      <c r="Z1238" s="193"/>
      <c r="AA1238" s="193"/>
      <c r="AB1238" s="193"/>
      <c r="AC1238" s="193"/>
      <c r="AD1238" s="193"/>
      <c r="AE1238" s="193"/>
      <c r="AF1238" s="193"/>
      <c r="AG1238" s="193"/>
      <c r="AH1238" s="193"/>
      <c r="AI1238" s="193"/>
      <c r="AJ1238" s="193"/>
      <c r="AK1238" s="193"/>
    </row>
    <row r="1239" spans="1:37" x14ac:dyDescent="0.2">
      <c r="A1239" s="193"/>
      <c r="B1239" s="193"/>
      <c r="C1239" s="193"/>
      <c r="D1239" s="193"/>
      <c r="E1239" s="193"/>
      <c r="F1239" s="193"/>
      <c r="G1239" s="193"/>
      <c r="H1239" s="193"/>
      <c r="I1239" s="193"/>
      <c r="J1239" s="193"/>
      <c r="K1239" s="193"/>
      <c r="L1239" s="193"/>
      <c r="M1239" s="193"/>
      <c r="N1239" s="193"/>
      <c r="O1239" s="193"/>
      <c r="P1239" s="193"/>
      <c r="Q1239" s="193"/>
      <c r="R1239" s="193"/>
      <c r="S1239" s="193"/>
      <c r="T1239" s="193"/>
      <c r="U1239" s="193"/>
      <c r="V1239" s="193"/>
      <c r="W1239" s="193"/>
      <c r="X1239" s="193"/>
      <c r="Y1239" s="193"/>
      <c r="Z1239" s="193"/>
      <c r="AA1239" s="193"/>
      <c r="AB1239" s="193"/>
      <c r="AC1239" s="193"/>
      <c r="AD1239" s="193"/>
      <c r="AE1239" s="193"/>
      <c r="AF1239" s="193"/>
      <c r="AG1239" s="193"/>
      <c r="AH1239" s="193"/>
      <c r="AI1239" s="193"/>
      <c r="AJ1239" s="193"/>
      <c r="AK1239" s="193"/>
    </row>
    <row r="1240" spans="1:37" x14ac:dyDescent="0.2">
      <c r="A1240" s="193"/>
      <c r="B1240" s="193"/>
      <c r="C1240" s="193"/>
      <c r="D1240" s="193"/>
      <c r="E1240" s="193"/>
      <c r="F1240" s="193"/>
      <c r="G1240" s="193"/>
      <c r="H1240" s="193"/>
      <c r="I1240" s="193"/>
      <c r="J1240" s="193"/>
      <c r="K1240" s="193"/>
      <c r="L1240" s="193"/>
      <c r="M1240" s="193"/>
      <c r="N1240" s="193"/>
      <c r="O1240" s="193"/>
      <c r="P1240" s="193"/>
      <c r="Q1240" s="193"/>
      <c r="R1240" s="193"/>
      <c r="S1240" s="193"/>
      <c r="T1240" s="193"/>
      <c r="U1240" s="193"/>
      <c r="V1240" s="193"/>
      <c r="W1240" s="193"/>
      <c r="X1240" s="193"/>
      <c r="Y1240" s="193"/>
      <c r="Z1240" s="193"/>
      <c r="AA1240" s="193"/>
      <c r="AB1240" s="193"/>
      <c r="AC1240" s="193"/>
      <c r="AD1240" s="193"/>
      <c r="AE1240" s="193"/>
      <c r="AF1240" s="193"/>
      <c r="AG1240" s="193"/>
      <c r="AH1240" s="193"/>
      <c r="AI1240" s="193"/>
      <c r="AJ1240" s="193"/>
      <c r="AK1240" s="193"/>
    </row>
    <row r="1241" spans="1:37" x14ac:dyDescent="0.2">
      <c r="A1241" s="193"/>
      <c r="B1241" s="193"/>
      <c r="C1241" s="193"/>
      <c r="D1241" s="193"/>
      <c r="E1241" s="193"/>
      <c r="F1241" s="193"/>
      <c r="G1241" s="193"/>
      <c r="H1241" s="193"/>
      <c r="I1241" s="193"/>
      <c r="J1241" s="193"/>
      <c r="K1241" s="193"/>
      <c r="L1241" s="193"/>
      <c r="M1241" s="193"/>
      <c r="N1241" s="193"/>
      <c r="O1241" s="193"/>
      <c r="P1241" s="193"/>
      <c r="Q1241" s="193"/>
      <c r="R1241" s="193"/>
      <c r="S1241" s="193"/>
      <c r="T1241" s="193"/>
      <c r="U1241" s="193"/>
      <c r="V1241" s="193"/>
      <c r="W1241" s="193"/>
      <c r="X1241" s="193"/>
      <c r="Y1241" s="193"/>
      <c r="Z1241" s="193"/>
      <c r="AA1241" s="193"/>
      <c r="AB1241" s="193"/>
      <c r="AC1241" s="193"/>
      <c r="AD1241" s="193"/>
      <c r="AE1241" s="193"/>
      <c r="AF1241" s="193"/>
      <c r="AG1241" s="193"/>
      <c r="AH1241" s="193"/>
      <c r="AI1241" s="193"/>
      <c r="AJ1241" s="193"/>
      <c r="AK1241" s="193"/>
    </row>
    <row r="1242" spans="1:37" x14ac:dyDescent="0.2">
      <c r="A1242" s="193"/>
      <c r="B1242" s="193"/>
      <c r="C1242" s="193"/>
      <c r="D1242" s="193"/>
      <c r="E1242" s="193"/>
      <c r="F1242" s="193"/>
      <c r="G1242" s="193"/>
      <c r="H1242" s="193"/>
      <c r="I1242" s="193"/>
      <c r="J1242" s="193"/>
      <c r="K1242" s="193"/>
      <c r="L1242" s="193"/>
      <c r="M1242" s="193"/>
      <c r="N1242" s="193"/>
      <c r="O1242" s="193"/>
      <c r="P1242" s="193"/>
      <c r="Q1242" s="193"/>
      <c r="R1242" s="193"/>
      <c r="S1242" s="193"/>
      <c r="T1242" s="193"/>
      <c r="U1242" s="193"/>
      <c r="V1242" s="193"/>
      <c r="W1242" s="193"/>
      <c r="X1242" s="193"/>
      <c r="Y1242" s="193"/>
      <c r="Z1242" s="193"/>
      <c r="AA1242" s="193"/>
      <c r="AB1242" s="193"/>
      <c r="AC1242" s="193"/>
      <c r="AD1242" s="193"/>
      <c r="AE1242" s="193"/>
      <c r="AF1242" s="193"/>
      <c r="AG1242" s="193"/>
      <c r="AH1242" s="193"/>
      <c r="AI1242" s="193"/>
      <c r="AJ1242" s="193"/>
      <c r="AK1242" s="193"/>
    </row>
    <row r="1243" spans="1:37" x14ac:dyDescent="0.2">
      <c r="A1243" s="193"/>
      <c r="B1243" s="193"/>
      <c r="C1243" s="193"/>
      <c r="D1243" s="193"/>
      <c r="E1243" s="193"/>
      <c r="F1243" s="193"/>
      <c r="G1243" s="193"/>
      <c r="H1243" s="193"/>
      <c r="I1243" s="193"/>
      <c r="J1243" s="193"/>
      <c r="K1243" s="193"/>
      <c r="L1243" s="193"/>
      <c r="M1243" s="193"/>
      <c r="N1243" s="193"/>
      <c r="O1243" s="193"/>
      <c r="P1243" s="193"/>
      <c r="Q1243" s="193"/>
      <c r="R1243" s="193"/>
      <c r="S1243" s="193"/>
      <c r="T1243" s="193"/>
      <c r="U1243" s="193"/>
      <c r="V1243" s="193"/>
      <c r="W1243" s="193"/>
      <c r="X1243" s="193"/>
      <c r="Y1243" s="193"/>
      <c r="Z1243" s="193"/>
      <c r="AA1243" s="193"/>
      <c r="AB1243" s="193"/>
      <c r="AC1243" s="193"/>
      <c r="AD1243" s="193"/>
      <c r="AE1243" s="193"/>
      <c r="AF1243" s="193"/>
      <c r="AG1243" s="193"/>
      <c r="AH1243" s="193"/>
      <c r="AI1243" s="193"/>
      <c r="AJ1243" s="193"/>
      <c r="AK1243" s="193"/>
    </row>
    <row r="1244" spans="1:37" x14ac:dyDescent="0.2">
      <c r="A1244" s="193"/>
      <c r="B1244" s="193"/>
      <c r="C1244" s="193"/>
      <c r="D1244" s="193"/>
      <c r="E1244" s="193"/>
      <c r="F1244" s="193"/>
      <c r="G1244" s="193"/>
      <c r="H1244" s="193"/>
      <c r="I1244" s="193"/>
      <c r="J1244" s="193"/>
      <c r="K1244" s="193"/>
      <c r="L1244" s="193"/>
      <c r="M1244" s="193"/>
      <c r="N1244" s="193"/>
      <c r="O1244" s="193"/>
      <c r="P1244" s="193"/>
      <c r="Q1244" s="193"/>
      <c r="R1244" s="193"/>
      <c r="S1244" s="193"/>
      <c r="T1244" s="193"/>
      <c r="U1244" s="193"/>
      <c r="V1244" s="193"/>
      <c r="W1244" s="193"/>
      <c r="X1244" s="193"/>
      <c r="Y1244" s="193"/>
      <c r="Z1244" s="193"/>
      <c r="AA1244" s="193"/>
      <c r="AB1244" s="193"/>
      <c r="AC1244" s="193"/>
      <c r="AD1244" s="193"/>
      <c r="AE1244" s="193"/>
      <c r="AF1244" s="193"/>
      <c r="AG1244" s="193"/>
      <c r="AH1244" s="193"/>
      <c r="AI1244" s="193"/>
      <c r="AJ1244" s="193"/>
      <c r="AK1244" s="193"/>
    </row>
    <row r="1245" spans="1:37" x14ac:dyDescent="0.2">
      <c r="A1245" s="193"/>
      <c r="B1245" s="193"/>
      <c r="C1245" s="193"/>
      <c r="D1245" s="193"/>
      <c r="E1245" s="193"/>
      <c r="F1245" s="193"/>
      <c r="G1245" s="193"/>
      <c r="H1245" s="193"/>
      <c r="I1245" s="193"/>
      <c r="J1245" s="193"/>
      <c r="K1245" s="193"/>
      <c r="L1245" s="193"/>
      <c r="M1245" s="193"/>
      <c r="N1245" s="193"/>
      <c r="O1245" s="193"/>
      <c r="P1245" s="193"/>
      <c r="Q1245" s="193"/>
      <c r="R1245" s="193"/>
      <c r="S1245" s="193"/>
      <c r="T1245" s="193"/>
      <c r="U1245" s="193"/>
      <c r="V1245" s="193"/>
      <c r="W1245" s="193"/>
      <c r="X1245" s="193"/>
      <c r="Y1245" s="193"/>
      <c r="Z1245" s="193"/>
      <c r="AA1245" s="193"/>
      <c r="AB1245" s="193"/>
      <c r="AC1245" s="193"/>
      <c r="AD1245" s="193"/>
      <c r="AE1245" s="193"/>
      <c r="AF1245" s="193"/>
      <c r="AG1245" s="193"/>
      <c r="AH1245" s="193"/>
      <c r="AI1245" s="193"/>
      <c r="AJ1245" s="193"/>
      <c r="AK1245" s="193"/>
    </row>
    <row r="1246" spans="1:37" x14ac:dyDescent="0.2">
      <c r="A1246" s="193"/>
      <c r="B1246" s="193"/>
      <c r="C1246" s="193"/>
      <c r="D1246" s="193"/>
      <c r="E1246" s="193"/>
      <c r="F1246" s="193"/>
      <c r="G1246" s="193"/>
      <c r="H1246" s="193"/>
      <c r="I1246" s="193"/>
      <c r="J1246" s="193"/>
      <c r="K1246" s="193"/>
      <c r="L1246" s="193"/>
      <c r="M1246" s="193"/>
      <c r="N1246" s="193"/>
      <c r="O1246" s="193"/>
      <c r="P1246" s="193"/>
      <c r="Q1246" s="193"/>
      <c r="R1246" s="193"/>
      <c r="S1246" s="193"/>
      <c r="T1246" s="193"/>
      <c r="U1246" s="193"/>
      <c r="V1246" s="193"/>
      <c r="W1246" s="193"/>
      <c r="X1246" s="193"/>
      <c r="Y1246" s="193"/>
      <c r="Z1246" s="193"/>
      <c r="AA1246" s="193"/>
      <c r="AB1246" s="193"/>
      <c r="AC1246" s="193"/>
      <c r="AD1246" s="193"/>
      <c r="AE1246" s="193"/>
      <c r="AF1246" s="193"/>
      <c r="AG1246" s="193"/>
      <c r="AH1246" s="193"/>
      <c r="AI1246" s="193"/>
      <c r="AJ1246" s="193"/>
      <c r="AK1246" s="193"/>
    </row>
    <row r="1247" spans="1:37" x14ac:dyDescent="0.2">
      <c r="A1247" s="193"/>
      <c r="B1247" s="193"/>
      <c r="C1247" s="193"/>
      <c r="D1247" s="193"/>
      <c r="E1247" s="193"/>
      <c r="F1247" s="193"/>
      <c r="G1247" s="193"/>
      <c r="H1247" s="193"/>
      <c r="I1247" s="193"/>
      <c r="J1247" s="193"/>
      <c r="K1247" s="193"/>
      <c r="L1247" s="193"/>
      <c r="M1247" s="193"/>
      <c r="N1247" s="193"/>
      <c r="O1247" s="193"/>
      <c r="P1247" s="193"/>
      <c r="Q1247" s="193"/>
      <c r="R1247" s="193"/>
      <c r="S1247" s="193"/>
      <c r="T1247" s="193"/>
      <c r="U1247" s="193"/>
      <c r="V1247" s="193"/>
      <c r="W1247" s="193"/>
      <c r="X1247" s="193"/>
      <c r="Y1247" s="193"/>
      <c r="Z1247" s="193"/>
      <c r="AA1247" s="193"/>
      <c r="AB1247" s="193"/>
      <c r="AC1247" s="193"/>
      <c r="AD1247" s="193"/>
      <c r="AE1247" s="193"/>
      <c r="AF1247" s="193"/>
      <c r="AG1247" s="193"/>
      <c r="AH1247" s="193"/>
      <c r="AI1247" s="193"/>
      <c r="AJ1247" s="193"/>
      <c r="AK1247" s="193"/>
    </row>
    <row r="1248" spans="1:37" x14ac:dyDescent="0.2">
      <c r="A1248" s="193"/>
      <c r="B1248" s="193"/>
      <c r="C1248" s="193"/>
      <c r="D1248" s="193"/>
      <c r="E1248" s="193"/>
      <c r="F1248" s="193"/>
      <c r="G1248" s="193"/>
      <c r="H1248" s="193"/>
      <c r="I1248" s="193"/>
      <c r="J1248" s="193"/>
      <c r="K1248" s="193"/>
      <c r="L1248" s="193"/>
      <c r="M1248" s="193"/>
      <c r="N1248" s="193"/>
      <c r="O1248" s="193"/>
      <c r="P1248" s="193"/>
      <c r="Q1248" s="193"/>
      <c r="R1248" s="193"/>
      <c r="S1248" s="193"/>
      <c r="T1248" s="193"/>
      <c r="U1248" s="193"/>
      <c r="V1248" s="193"/>
      <c r="W1248" s="193"/>
      <c r="X1248" s="193"/>
      <c r="Y1248" s="193"/>
      <c r="Z1248" s="193"/>
      <c r="AA1248" s="193"/>
      <c r="AB1248" s="193"/>
      <c r="AC1248" s="193"/>
      <c r="AD1248" s="193"/>
      <c r="AE1248" s="193"/>
      <c r="AF1248" s="193"/>
      <c r="AG1248" s="193"/>
      <c r="AH1248" s="193"/>
      <c r="AI1248" s="193"/>
      <c r="AJ1248" s="193"/>
      <c r="AK1248" s="193"/>
    </row>
    <row r="1249" spans="1:37" x14ac:dyDescent="0.2">
      <c r="A1249" s="193"/>
      <c r="B1249" s="193"/>
      <c r="C1249" s="193"/>
      <c r="D1249" s="193"/>
      <c r="E1249" s="193"/>
      <c r="F1249" s="193"/>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row>
    <row r="1250" spans="1:37" x14ac:dyDescent="0.2">
      <c r="A1250" s="193"/>
      <c r="B1250" s="193"/>
      <c r="C1250" s="193"/>
      <c r="D1250" s="193"/>
      <c r="E1250" s="193"/>
      <c r="F1250" s="193"/>
      <c r="G1250" s="193"/>
      <c r="H1250" s="193"/>
      <c r="I1250" s="193"/>
      <c r="J1250" s="193"/>
      <c r="K1250" s="193"/>
      <c r="L1250" s="193"/>
      <c r="M1250" s="193"/>
      <c r="N1250" s="193"/>
      <c r="O1250" s="193"/>
      <c r="P1250" s="193"/>
      <c r="Q1250" s="193"/>
      <c r="R1250" s="193"/>
      <c r="S1250" s="193"/>
      <c r="T1250" s="193"/>
      <c r="U1250" s="193"/>
      <c r="V1250" s="193"/>
      <c r="W1250" s="193"/>
      <c r="X1250" s="193"/>
      <c r="Y1250" s="193"/>
      <c r="Z1250" s="193"/>
      <c r="AA1250" s="193"/>
      <c r="AB1250" s="193"/>
      <c r="AC1250" s="193"/>
      <c r="AD1250" s="193"/>
      <c r="AE1250" s="193"/>
      <c r="AF1250" s="193"/>
      <c r="AG1250" s="193"/>
      <c r="AH1250" s="193"/>
      <c r="AI1250" s="193"/>
      <c r="AJ1250" s="193"/>
      <c r="AK1250" s="193"/>
    </row>
    <row r="1251" spans="1:37" x14ac:dyDescent="0.2">
      <c r="A1251" s="193"/>
      <c r="B1251" s="193"/>
      <c r="C1251" s="193"/>
      <c r="D1251" s="193"/>
      <c r="E1251" s="193"/>
      <c r="F1251" s="193"/>
      <c r="G1251" s="193"/>
      <c r="H1251" s="193"/>
      <c r="I1251" s="193"/>
      <c r="J1251" s="193"/>
      <c r="K1251" s="193"/>
      <c r="L1251" s="193"/>
      <c r="M1251" s="193"/>
      <c r="N1251" s="193"/>
      <c r="O1251" s="193"/>
      <c r="P1251" s="193"/>
      <c r="Q1251" s="193"/>
      <c r="R1251" s="193"/>
      <c r="S1251" s="193"/>
      <c r="T1251" s="193"/>
      <c r="U1251" s="193"/>
      <c r="V1251" s="193"/>
      <c r="W1251" s="193"/>
      <c r="X1251" s="193"/>
      <c r="Y1251" s="193"/>
      <c r="Z1251" s="193"/>
      <c r="AA1251" s="193"/>
      <c r="AB1251" s="193"/>
      <c r="AC1251" s="193"/>
      <c r="AD1251" s="193"/>
      <c r="AE1251" s="193"/>
      <c r="AF1251" s="193"/>
      <c r="AG1251" s="193"/>
      <c r="AH1251" s="193"/>
      <c r="AI1251" s="193"/>
      <c r="AJ1251" s="193"/>
      <c r="AK1251" s="193"/>
    </row>
    <row r="1252" spans="1:37" x14ac:dyDescent="0.2">
      <c r="A1252" s="193"/>
      <c r="B1252" s="193"/>
      <c r="C1252" s="193"/>
      <c r="D1252" s="193"/>
      <c r="E1252" s="193"/>
      <c r="F1252" s="193"/>
      <c r="G1252" s="193"/>
      <c r="H1252" s="193"/>
      <c r="I1252" s="193"/>
      <c r="J1252" s="193"/>
      <c r="K1252" s="193"/>
      <c r="L1252" s="193"/>
      <c r="M1252" s="193"/>
      <c r="N1252" s="193"/>
      <c r="O1252" s="193"/>
      <c r="P1252" s="193"/>
      <c r="Q1252" s="193"/>
      <c r="R1252" s="193"/>
      <c r="S1252" s="193"/>
      <c r="T1252" s="193"/>
      <c r="U1252" s="193"/>
      <c r="V1252" s="193"/>
      <c r="W1252" s="193"/>
      <c r="X1252" s="193"/>
      <c r="Y1252" s="193"/>
      <c r="Z1252" s="193"/>
      <c r="AA1252" s="193"/>
      <c r="AB1252" s="193"/>
      <c r="AC1252" s="193"/>
      <c r="AD1252" s="193"/>
      <c r="AE1252" s="193"/>
      <c r="AF1252" s="193"/>
      <c r="AG1252" s="193"/>
      <c r="AH1252" s="193"/>
      <c r="AI1252" s="193"/>
      <c r="AJ1252" s="193"/>
      <c r="AK1252" s="193"/>
    </row>
    <row r="1253" spans="1:37" x14ac:dyDescent="0.2">
      <c r="A1253" s="193"/>
      <c r="B1253" s="193"/>
      <c r="C1253" s="193"/>
      <c r="D1253" s="193"/>
      <c r="E1253" s="193"/>
      <c r="F1253" s="193"/>
      <c r="G1253" s="193"/>
      <c r="H1253" s="193"/>
      <c r="I1253" s="193"/>
      <c r="J1253" s="193"/>
      <c r="K1253" s="193"/>
      <c r="L1253" s="193"/>
      <c r="M1253" s="193"/>
      <c r="N1253" s="193"/>
      <c r="O1253" s="193"/>
      <c r="P1253" s="193"/>
      <c r="Q1253" s="193"/>
      <c r="R1253" s="193"/>
      <c r="S1253" s="193"/>
      <c r="T1253" s="193"/>
      <c r="U1253" s="193"/>
      <c r="V1253" s="193"/>
      <c r="W1253" s="193"/>
      <c r="X1253" s="193"/>
      <c r="Y1253" s="193"/>
      <c r="Z1253" s="193"/>
      <c r="AA1253" s="193"/>
      <c r="AB1253" s="193"/>
      <c r="AC1253" s="193"/>
      <c r="AD1253" s="193"/>
      <c r="AE1253" s="193"/>
      <c r="AF1253" s="193"/>
      <c r="AG1253" s="193"/>
      <c r="AH1253" s="193"/>
      <c r="AI1253" s="193"/>
      <c r="AJ1253" s="193"/>
      <c r="AK1253" s="193"/>
    </row>
    <row r="1254" spans="1:37" x14ac:dyDescent="0.2">
      <c r="A1254" s="193"/>
      <c r="B1254" s="193"/>
      <c r="C1254" s="193"/>
      <c r="D1254" s="193"/>
      <c r="E1254" s="193"/>
      <c r="F1254" s="193"/>
      <c r="G1254" s="193"/>
      <c r="H1254" s="193"/>
      <c r="I1254" s="193"/>
      <c r="J1254" s="193"/>
      <c r="K1254" s="193"/>
      <c r="L1254" s="193"/>
      <c r="M1254" s="193"/>
      <c r="N1254" s="193"/>
      <c r="O1254" s="193"/>
      <c r="P1254" s="193"/>
      <c r="Q1254" s="193"/>
      <c r="R1254" s="193"/>
      <c r="S1254" s="193"/>
      <c r="T1254" s="193"/>
      <c r="U1254" s="193"/>
      <c r="V1254" s="193"/>
      <c r="W1254" s="193"/>
      <c r="X1254" s="193"/>
      <c r="Y1254" s="193"/>
      <c r="Z1254" s="193"/>
      <c r="AA1254" s="193"/>
      <c r="AB1254" s="193"/>
      <c r="AC1254" s="193"/>
      <c r="AD1254" s="193"/>
      <c r="AE1254" s="193"/>
      <c r="AF1254" s="193"/>
      <c r="AG1254" s="193"/>
      <c r="AH1254" s="193"/>
      <c r="AI1254" s="193"/>
      <c r="AJ1254" s="193"/>
      <c r="AK1254" s="193"/>
    </row>
    <row r="1255" spans="1:37" x14ac:dyDescent="0.2">
      <c r="A1255" s="193"/>
      <c r="B1255" s="193"/>
      <c r="C1255" s="193"/>
      <c r="D1255" s="193"/>
      <c r="E1255" s="193"/>
      <c r="F1255" s="193"/>
      <c r="G1255" s="193"/>
      <c r="H1255" s="193"/>
      <c r="I1255" s="193"/>
      <c r="J1255" s="193"/>
      <c r="K1255" s="193"/>
      <c r="L1255" s="193"/>
      <c r="M1255" s="193"/>
      <c r="N1255" s="193"/>
      <c r="O1255" s="193"/>
      <c r="P1255" s="193"/>
      <c r="Q1255" s="193"/>
      <c r="R1255" s="193"/>
      <c r="S1255" s="193"/>
      <c r="T1255" s="193"/>
      <c r="U1255" s="193"/>
      <c r="V1255" s="193"/>
      <c r="W1255" s="193"/>
      <c r="X1255" s="193"/>
      <c r="Y1255" s="193"/>
      <c r="Z1255" s="193"/>
      <c r="AA1255" s="193"/>
      <c r="AB1255" s="193"/>
      <c r="AC1255" s="193"/>
      <c r="AD1255" s="193"/>
      <c r="AE1255" s="193"/>
      <c r="AF1255" s="193"/>
      <c r="AG1255" s="193"/>
      <c r="AH1255" s="193"/>
      <c r="AI1255" s="193"/>
      <c r="AJ1255" s="193"/>
      <c r="AK1255" s="193"/>
    </row>
    <row r="1256" spans="1:37" x14ac:dyDescent="0.2">
      <c r="A1256" s="193"/>
      <c r="B1256" s="193"/>
      <c r="C1256" s="193"/>
      <c r="D1256" s="193"/>
      <c r="E1256" s="193"/>
      <c r="F1256" s="193"/>
      <c r="G1256" s="193"/>
      <c r="H1256" s="193"/>
      <c r="I1256" s="193"/>
      <c r="J1256" s="193"/>
      <c r="K1256" s="193"/>
      <c r="L1256" s="193"/>
      <c r="M1256" s="193"/>
      <c r="N1256" s="193"/>
      <c r="O1256" s="193"/>
      <c r="P1256" s="193"/>
      <c r="Q1256" s="193"/>
      <c r="R1256" s="193"/>
      <c r="S1256" s="193"/>
      <c r="T1256" s="193"/>
      <c r="U1256" s="193"/>
      <c r="V1256" s="193"/>
      <c r="W1256" s="193"/>
      <c r="X1256" s="193"/>
      <c r="Y1256" s="193"/>
      <c r="Z1256" s="193"/>
      <c r="AA1256" s="193"/>
      <c r="AB1256" s="193"/>
      <c r="AC1256" s="193"/>
      <c r="AD1256" s="193"/>
      <c r="AE1256" s="193"/>
      <c r="AF1256" s="193"/>
      <c r="AG1256" s="193"/>
      <c r="AH1256" s="193"/>
      <c r="AI1256" s="193"/>
      <c r="AJ1256" s="193"/>
      <c r="AK1256" s="193"/>
    </row>
    <row r="1257" spans="1:37" x14ac:dyDescent="0.2">
      <c r="A1257" s="193"/>
      <c r="B1257" s="193"/>
      <c r="C1257" s="193"/>
      <c r="D1257" s="193"/>
      <c r="E1257" s="193"/>
      <c r="F1257" s="193"/>
      <c r="G1257" s="193"/>
      <c r="H1257" s="193"/>
      <c r="I1257" s="193"/>
      <c r="J1257" s="193"/>
      <c r="K1257" s="193"/>
      <c r="L1257" s="193"/>
      <c r="M1257" s="193"/>
      <c r="N1257" s="193"/>
      <c r="O1257" s="193"/>
      <c r="P1257" s="193"/>
      <c r="Q1257" s="193"/>
      <c r="R1257" s="193"/>
      <c r="S1257" s="193"/>
      <c r="T1257" s="193"/>
      <c r="U1257" s="193"/>
      <c r="V1257" s="193"/>
      <c r="W1257" s="193"/>
      <c r="X1257" s="193"/>
      <c r="Y1257" s="193"/>
      <c r="Z1257" s="193"/>
      <c r="AA1257" s="193"/>
      <c r="AB1257" s="193"/>
      <c r="AC1257" s="193"/>
      <c r="AD1257" s="193"/>
      <c r="AE1257" s="193"/>
      <c r="AF1257" s="193"/>
      <c r="AG1257" s="193"/>
      <c r="AH1257" s="193"/>
      <c r="AI1257" s="193"/>
      <c r="AJ1257" s="193"/>
      <c r="AK1257" s="193"/>
    </row>
    <row r="1258" spans="1:37" x14ac:dyDescent="0.2">
      <c r="A1258" s="193"/>
      <c r="B1258" s="193"/>
      <c r="C1258" s="193"/>
      <c r="D1258" s="193"/>
      <c r="E1258" s="193"/>
      <c r="F1258" s="193"/>
      <c r="G1258" s="193"/>
      <c r="H1258" s="193"/>
      <c r="I1258" s="193"/>
      <c r="J1258" s="193"/>
      <c r="K1258" s="193"/>
      <c r="L1258" s="193"/>
      <c r="M1258" s="193"/>
      <c r="N1258" s="193"/>
      <c r="O1258" s="193"/>
      <c r="P1258" s="193"/>
      <c r="Q1258" s="193"/>
      <c r="R1258" s="193"/>
      <c r="S1258" s="193"/>
      <c r="T1258" s="193"/>
      <c r="U1258" s="193"/>
      <c r="V1258" s="193"/>
      <c r="W1258" s="193"/>
      <c r="X1258" s="193"/>
      <c r="Y1258" s="193"/>
      <c r="Z1258" s="193"/>
      <c r="AA1258" s="193"/>
      <c r="AB1258" s="193"/>
      <c r="AC1258" s="193"/>
      <c r="AD1258" s="193"/>
      <c r="AE1258" s="193"/>
      <c r="AF1258" s="193"/>
      <c r="AG1258" s="193"/>
      <c r="AH1258" s="193"/>
      <c r="AI1258" s="193"/>
      <c r="AJ1258" s="193"/>
      <c r="AK1258" s="193"/>
    </row>
    <row r="1259" spans="1:37" x14ac:dyDescent="0.2">
      <c r="A1259" s="193"/>
      <c r="B1259" s="193"/>
      <c r="C1259" s="193"/>
      <c r="D1259" s="193"/>
      <c r="E1259" s="193"/>
      <c r="F1259" s="193"/>
      <c r="G1259" s="193"/>
      <c r="H1259" s="193"/>
      <c r="I1259" s="193"/>
      <c r="J1259" s="193"/>
      <c r="K1259" s="193"/>
      <c r="L1259" s="193"/>
      <c r="M1259" s="193"/>
      <c r="N1259" s="193"/>
      <c r="O1259" s="193"/>
      <c r="P1259" s="193"/>
      <c r="Q1259" s="193"/>
      <c r="R1259" s="193"/>
      <c r="S1259" s="193"/>
      <c r="T1259" s="193"/>
      <c r="U1259" s="193"/>
      <c r="V1259" s="193"/>
      <c r="W1259" s="193"/>
      <c r="X1259" s="193"/>
      <c r="Y1259" s="193"/>
      <c r="Z1259" s="193"/>
      <c r="AA1259" s="193"/>
      <c r="AB1259" s="193"/>
      <c r="AC1259" s="193"/>
      <c r="AD1259" s="193"/>
      <c r="AE1259" s="193"/>
      <c r="AF1259" s="193"/>
      <c r="AG1259" s="193"/>
      <c r="AH1259" s="193"/>
      <c r="AI1259" s="193"/>
      <c r="AJ1259" s="193"/>
      <c r="AK1259" s="193"/>
    </row>
    <row r="1260" spans="1:37" x14ac:dyDescent="0.2">
      <c r="A1260" s="193"/>
      <c r="B1260" s="193"/>
      <c r="C1260" s="193"/>
      <c r="D1260" s="193"/>
      <c r="E1260" s="193"/>
      <c r="F1260" s="193"/>
      <c r="G1260" s="193"/>
      <c r="H1260" s="193"/>
      <c r="I1260" s="193"/>
      <c r="J1260" s="193"/>
      <c r="K1260" s="193"/>
      <c r="L1260" s="193"/>
      <c r="M1260" s="193"/>
      <c r="N1260" s="193"/>
      <c r="O1260" s="193"/>
      <c r="P1260" s="193"/>
      <c r="Q1260" s="193"/>
      <c r="R1260" s="193"/>
      <c r="S1260" s="193"/>
      <c r="T1260" s="193"/>
      <c r="U1260" s="193"/>
      <c r="V1260" s="193"/>
      <c r="W1260" s="193"/>
      <c r="X1260" s="193"/>
      <c r="Y1260" s="193"/>
      <c r="Z1260" s="193"/>
      <c r="AA1260" s="193"/>
      <c r="AB1260" s="193"/>
      <c r="AC1260" s="193"/>
      <c r="AD1260" s="193"/>
      <c r="AE1260" s="193"/>
      <c r="AF1260" s="193"/>
      <c r="AG1260" s="193"/>
      <c r="AH1260" s="193"/>
      <c r="AI1260" s="193"/>
      <c r="AJ1260" s="193"/>
      <c r="AK1260" s="193"/>
    </row>
    <row r="1261" spans="1:37" x14ac:dyDescent="0.2">
      <c r="A1261" s="193"/>
      <c r="B1261" s="193"/>
      <c r="C1261" s="193"/>
      <c r="D1261" s="193"/>
      <c r="E1261" s="193"/>
      <c r="F1261" s="193"/>
      <c r="G1261" s="193"/>
      <c r="H1261" s="193"/>
      <c r="I1261" s="193"/>
      <c r="J1261" s="193"/>
      <c r="K1261" s="193"/>
      <c r="L1261" s="193"/>
      <c r="M1261" s="193"/>
      <c r="N1261" s="193"/>
      <c r="O1261" s="193"/>
      <c r="P1261" s="193"/>
      <c r="Q1261" s="193"/>
      <c r="R1261" s="193"/>
      <c r="S1261" s="193"/>
      <c r="T1261" s="193"/>
      <c r="U1261" s="193"/>
      <c r="V1261" s="193"/>
      <c r="W1261" s="193"/>
      <c r="X1261" s="193"/>
      <c r="Y1261" s="193"/>
      <c r="Z1261" s="193"/>
      <c r="AA1261" s="193"/>
      <c r="AB1261" s="193"/>
      <c r="AC1261" s="193"/>
      <c r="AD1261" s="193"/>
      <c r="AE1261" s="193"/>
      <c r="AF1261" s="193"/>
      <c r="AG1261" s="193"/>
      <c r="AH1261" s="193"/>
      <c r="AI1261" s="193"/>
      <c r="AJ1261" s="193"/>
      <c r="AK1261" s="193"/>
    </row>
    <row r="1262" spans="1:37" x14ac:dyDescent="0.2">
      <c r="A1262" s="193"/>
      <c r="B1262" s="193"/>
      <c r="C1262" s="193"/>
      <c r="D1262" s="193"/>
      <c r="E1262" s="193"/>
      <c r="F1262" s="193"/>
      <c r="G1262" s="193"/>
      <c r="H1262" s="193"/>
      <c r="I1262" s="193"/>
      <c r="J1262" s="193"/>
      <c r="K1262" s="193"/>
      <c r="L1262" s="193"/>
      <c r="M1262" s="193"/>
      <c r="N1262" s="193"/>
      <c r="O1262" s="193"/>
      <c r="P1262" s="193"/>
      <c r="Q1262" s="193"/>
      <c r="R1262" s="193"/>
      <c r="S1262" s="193"/>
      <c r="T1262" s="193"/>
      <c r="U1262" s="193"/>
      <c r="V1262" s="193"/>
      <c r="W1262" s="193"/>
      <c r="X1262" s="193"/>
      <c r="Y1262" s="193"/>
      <c r="Z1262" s="193"/>
      <c r="AA1262" s="193"/>
      <c r="AB1262" s="193"/>
      <c r="AC1262" s="193"/>
      <c r="AD1262" s="193"/>
      <c r="AE1262" s="193"/>
      <c r="AF1262" s="193"/>
      <c r="AG1262" s="193"/>
      <c r="AH1262" s="193"/>
      <c r="AI1262" s="193"/>
      <c r="AJ1262" s="193"/>
      <c r="AK1262" s="193"/>
    </row>
    <row r="1263" spans="1:37" x14ac:dyDescent="0.2">
      <c r="A1263" s="193"/>
      <c r="B1263" s="193"/>
      <c r="C1263" s="193"/>
      <c r="D1263" s="193"/>
      <c r="E1263" s="193"/>
      <c r="F1263" s="193"/>
      <c r="G1263" s="193"/>
      <c r="H1263" s="193"/>
      <c r="I1263" s="193"/>
      <c r="J1263" s="193"/>
      <c r="K1263" s="193"/>
      <c r="L1263" s="193"/>
      <c r="M1263" s="193"/>
      <c r="N1263" s="193"/>
      <c r="O1263" s="193"/>
      <c r="P1263" s="193"/>
      <c r="Q1263" s="193"/>
      <c r="R1263" s="193"/>
      <c r="S1263" s="193"/>
      <c r="T1263" s="193"/>
      <c r="U1263" s="193"/>
      <c r="V1263" s="193"/>
      <c r="W1263" s="193"/>
      <c r="X1263" s="193"/>
      <c r="Y1263" s="193"/>
      <c r="Z1263" s="193"/>
      <c r="AA1263" s="193"/>
      <c r="AB1263" s="193"/>
      <c r="AC1263" s="193"/>
      <c r="AD1263" s="193"/>
      <c r="AE1263" s="193"/>
      <c r="AF1263" s="193"/>
      <c r="AG1263" s="193"/>
      <c r="AH1263" s="193"/>
      <c r="AI1263" s="193"/>
      <c r="AJ1263" s="193"/>
      <c r="AK1263" s="193"/>
    </row>
    <row r="1264" spans="1:37" x14ac:dyDescent="0.2">
      <c r="A1264" s="193"/>
      <c r="B1264" s="193"/>
      <c r="C1264" s="193"/>
      <c r="D1264" s="193"/>
      <c r="E1264" s="193"/>
      <c r="F1264" s="193"/>
      <c r="G1264" s="193"/>
      <c r="H1264" s="193"/>
      <c r="I1264" s="193"/>
      <c r="J1264" s="193"/>
      <c r="K1264" s="193"/>
      <c r="L1264" s="193"/>
      <c r="M1264" s="193"/>
      <c r="N1264" s="193"/>
      <c r="O1264" s="193"/>
      <c r="P1264" s="193"/>
      <c r="Q1264" s="193"/>
      <c r="R1264" s="193"/>
      <c r="S1264" s="193"/>
      <c r="T1264" s="193"/>
      <c r="U1264" s="193"/>
      <c r="V1264" s="193"/>
      <c r="W1264" s="193"/>
      <c r="X1264" s="193"/>
      <c r="Y1264" s="193"/>
      <c r="Z1264" s="193"/>
      <c r="AA1264" s="193"/>
      <c r="AB1264" s="193"/>
      <c r="AC1264" s="193"/>
      <c r="AD1264" s="193"/>
      <c r="AE1264" s="193"/>
      <c r="AF1264" s="193"/>
      <c r="AG1264" s="193"/>
      <c r="AH1264" s="193"/>
      <c r="AI1264" s="193"/>
      <c r="AJ1264" s="193"/>
      <c r="AK1264" s="193"/>
    </row>
    <row r="1265" spans="1:37" x14ac:dyDescent="0.2">
      <c r="A1265" s="193"/>
      <c r="B1265" s="193"/>
      <c r="C1265" s="193"/>
      <c r="D1265" s="193"/>
      <c r="E1265" s="193"/>
      <c r="F1265" s="193"/>
      <c r="G1265" s="193"/>
      <c r="H1265" s="193"/>
      <c r="I1265" s="193"/>
      <c r="J1265" s="193"/>
      <c r="K1265" s="193"/>
      <c r="L1265" s="193"/>
      <c r="M1265" s="193"/>
      <c r="N1265" s="193"/>
      <c r="O1265" s="193"/>
      <c r="P1265" s="193"/>
      <c r="Q1265" s="193"/>
      <c r="R1265" s="193"/>
      <c r="S1265" s="193"/>
      <c r="T1265" s="193"/>
      <c r="U1265" s="193"/>
      <c r="V1265" s="193"/>
      <c r="W1265" s="193"/>
      <c r="X1265" s="193"/>
      <c r="Y1265" s="193"/>
      <c r="Z1265" s="193"/>
      <c r="AA1265" s="193"/>
      <c r="AB1265" s="193"/>
      <c r="AC1265" s="193"/>
      <c r="AD1265" s="193"/>
      <c r="AE1265" s="193"/>
      <c r="AF1265" s="193"/>
      <c r="AG1265" s="193"/>
      <c r="AH1265" s="193"/>
      <c r="AI1265" s="193"/>
      <c r="AJ1265" s="193"/>
      <c r="AK1265" s="193"/>
    </row>
    <row r="1266" spans="1:37" x14ac:dyDescent="0.2">
      <c r="A1266" s="193"/>
      <c r="B1266" s="193"/>
      <c r="C1266" s="193"/>
      <c r="D1266" s="193"/>
      <c r="E1266" s="193"/>
      <c r="F1266" s="193"/>
      <c r="G1266" s="193"/>
      <c r="H1266" s="193"/>
      <c r="I1266" s="193"/>
      <c r="J1266" s="193"/>
      <c r="K1266" s="193"/>
      <c r="L1266" s="193"/>
      <c r="M1266" s="193"/>
      <c r="N1266" s="193"/>
      <c r="O1266" s="193"/>
      <c r="P1266" s="193"/>
      <c r="Q1266" s="193"/>
      <c r="R1266" s="193"/>
      <c r="S1266" s="193"/>
      <c r="T1266" s="193"/>
      <c r="U1266" s="193"/>
      <c r="V1266" s="193"/>
      <c r="W1266" s="193"/>
      <c r="X1266" s="193"/>
      <c r="Y1266" s="193"/>
      <c r="Z1266" s="193"/>
      <c r="AA1266" s="193"/>
      <c r="AB1266" s="193"/>
      <c r="AC1266" s="193"/>
      <c r="AD1266" s="193"/>
      <c r="AE1266" s="193"/>
      <c r="AF1266" s="193"/>
      <c r="AG1266" s="193"/>
      <c r="AH1266" s="193"/>
      <c r="AI1266" s="193"/>
      <c r="AJ1266" s="193"/>
      <c r="AK1266" s="193"/>
    </row>
    <row r="1267" spans="1:37" x14ac:dyDescent="0.2">
      <c r="A1267" s="193"/>
      <c r="B1267" s="193"/>
      <c r="C1267" s="193"/>
      <c r="D1267" s="193"/>
      <c r="E1267" s="193"/>
      <c r="F1267" s="193"/>
      <c r="G1267" s="193"/>
      <c r="H1267" s="193"/>
      <c r="I1267" s="193"/>
      <c r="J1267" s="193"/>
      <c r="K1267" s="193"/>
      <c r="L1267" s="193"/>
      <c r="M1267" s="193"/>
      <c r="N1267" s="193"/>
      <c r="O1267" s="193"/>
      <c r="P1267" s="193"/>
      <c r="Q1267" s="193"/>
      <c r="R1267" s="193"/>
      <c r="S1267" s="193"/>
      <c r="T1267" s="193"/>
      <c r="U1267" s="193"/>
      <c r="V1267" s="193"/>
      <c r="W1267" s="193"/>
      <c r="X1267" s="193"/>
      <c r="Y1267" s="193"/>
      <c r="Z1267" s="193"/>
      <c r="AA1267" s="193"/>
      <c r="AB1267" s="193"/>
      <c r="AC1267" s="193"/>
      <c r="AD1267" s="193"/>
      <c r="AE1267" s="193"/>
      <c r="AF1267" s="193"/>
      <c r="AG1267" s="193"/>
      <c r="AH1267" s="193"/>
      <c r="AI1267" s="193"/>
      <c r="AJ1267" s="193"/>
      <c r="AK1267" s="193"/>
    </row>
    <row r="1268" spans="1:37" x14ac:dyDescent="0.2">
      <c r="A1268" s="193"/>
      <c r="B1268" s="193"/>
      <c r="C1268" s="193"/>
      <c r="D1268" s="193"/>
      <c r="E1268" s="193"/>
      <c r="F1268" s="193"/>
      <c r="G1268" s="193"/>
      <c r="H1268" s="193"/>
      <c r="I1268" s="193"/>
      <c r="J1268" s="193"/>
      <c r="K1268" s="193"/>
      <c r="L1268" s="193"/>
      <c r="M1268" s="193"/>
      <c r="N1268" s="193"/>
      <c r="O1268" s="193"/>
      <c r="P1268" s="193"/>
      <c r="Q1268" s="193"/>
      <c r="R1268" s="193"/>
      <c r="S1268" s="193"/>
      <c r="T1268" s="193"/>
      <c r="U1268" s="193"/>
      <c r="V1268" s="193"/>
      <c r="W1268" s="193"/>
      <c r="X1268" s="193"/>
      <c r="Y1268" s="193"/>
      <c r="Z1268" s="193"/>
      <c r="AA1268" s="193"/>
      <c r="AB1268" s="193"/>
      <c r="AC1268" s="193"/>
      <c r="AD1268" s="193"/>
      <c r="AE1268" s="193"/>
      <c r="AF1268" s="193"/>
      <c r="AG1268" s="193"/>
      <c r="AH1268" s="193"/>
      <c r="AI1268" s="193"/>
      <c r="AJ1268" s="193"/>
      <c r="AK1268" s="193"/>
    </row>
    <row r="1269" spans="1:37" x14ac:dyDescent="0.2">
      <c r="A1269" s="193"/>
      <c r="B1269" s="193"/>
      <c r="C1269" s="193"/>
      <c r="D1269" s="193"/>
      <c r="E1269" s="193"/>
      <c r="F1269" s="193"/>
      <c r="G1269" s="193"/>
      <c r="H1269" s="193"/>
      <c r="I1269" s="193"/>
      <c r="J1269" s="193"/>
      <c r="K1269" s="193"/>
      <c r="L1269" s="193"/>
      <c r="M1269" s="193"/>
      <c r="N1269" s="193"/>
      <c r="O1269" s="193"/>
      <c r="P1269" s="193"/>
      <c r="Q1269" s="193"/>
      <c r="R1269" s="193"/>
      <c r="S1269" s="193"/>
      <c r="T1269" s="193"/>
      <c r="U1269" s="193"/>
      <c r="V1269" s="193"/>
      <c r="W1269" s="193"/>
      <c r="X1269" s="193"/>
      <c r="Y1269" s="193"/>
      <c r="Z1269" s="193"/>
      <c r="AA1269" s="193"/>
      <c r="AB1269" s="193"/>
      <c r="AC1269" s="193"/>
      <c r="AD1269" s="193"/>
      <c r="AE1269" s="193"/>
      <c r="AF1269" s="193"/>
      <c r="AG1269" s="193"/>
      <c r="AH1269" s="193"/>
      <c r="AI1269" s="193"/>
      <c r="AJ1269" s="193"/>
      <c r="AK1269" s="193"/>
    </row>
    <row r="1270" spans="1:37" x14ac:dyDescent="0.2">
      <c r="A1270" s="193"/>
      <c r="B1270" s="193"/>
      <c r="C1270" s="193"/>
      <c r="D1270" s="193"/>
      <c r="E1270" s="193"/>
      <c r="F1270" s="193"/>
      <c r="G1270" s="193"/>
      <c r="H1270" s="193"/>
      <c r="I1270" s="193"/>
      <c r="J1270" s="193"/>
      <c r="K1270" s="193"/>
      <c r="L1270" s="193"/>
      <c r="M1270" s="193"/>
      <c r="N1270" s="193"/>
      <c r="O1270" s="193"/>
      <c r="P1270" s="193"/>
      <c r="Q1270" s="193"/>
      <c r="R1270" s="193"/>
      <c r="S1270" s="193"/>
      <c r="T1270" s="193"/>
      <c r="U1270" s="193"/>
      <c r="V1270" s="193"/>
      <c r="W1270" s="193"/>
      <c r="X1270" s="193"/>
      <c r="Y1270" s="193"/>
      <c r="Z1270" s="193"/>
      <c r="AA1270" s="193"/>
      <c r="AB1270" s="193"/>
      <c r="AC1270" s="193"/>
      <c r="AD1270" s="193"/>
      <c r="AE1270" s="193"/>
      <c r="AF1270" s="193"/>
      <c r="AG1270" s="193"/>
      <c r="AH1270" s="193"/>
      <c r="AI1270" s="193"/>
      <c r="AJ1270" s="193"/>
      <c r="AK1270" s="193"/>
    </row>
    <row r="1271" spans="1:37" x14ac:dyDescent="0.2">
      <c r="A1271" s="193"/>
      <c r="B1271" s="193"/>
      <c r="C1271" s="193"/>
      <c r="D1271" s="193"/>
      <c r="E1271" s="193"/>
      <c r="F1271" s="193"/>
      <c r="G1271" s="193"/>
      <c r="H1271" s="193"/>
      <c r="I1271" s="193"/>
      <c r="J1271" s="193"/>
      <c r="K1271" s="193"/>
      <c r="L1271" s="193"/>
      <c r="M1271" s="193"/>
      <c r="N1271" s="193"/>
      <c r="O1271" s="193"/>
      <c r="P1271" s="193"/>
      <c r="Q1271" s="193"/>
      <c r="R1271" s="193"/>
      <c r="S1271" s="193"/>
      <c r="T1271" s="193"/>
      <c r="U1271" s="193"/>
      <c r="V1271" s="193"/>
      <c r="W1271" s="193"/>
      <c r="X1271" s="193"/>
      <c r="Y1271" s="193"/>
      <c r="Z1271" s="193"/>
      <c r="AA1271" s="193"/>
      <c r="AB1271" s="193"/>
      <c r="AC1271" s="193"/>
      <c r="AD1271" s="193"/>
      <c r="AE1271" s="193"/>
      <c r="AF1271" s="193"/>
      <c r="AG1271" s="193"/>
      <c r="AH1271" s="193"/>
      <c r="AI1271" s="193"/>
      <c r="AJ1271" s="193"/>
      <c r="AK1271" s="193"/>
    </row>
    <row r="1272" spans="1:37" x14ac:dyDescent="0.2">
      <c r="A1272" s="193"/>
      <c r="B1272" s="193"/>
      <c r="C1272" s="193"/>
      <c r="D1272" s="193"/>
      <c r="E1272" s="193"/>
      <c r="F1272" s="193"/>
      <c r="G1272" s="193"/>
      <c r="H1272" s="193"/>
      <c r="I1272" s="193"/>
      <c r="J1272" s="193"/>
      <c r="K1272" s="193"/>
      <c r="L1272" s="193"/>
      <c r="M1272" s="193"/>
      <c r="N1272" s="193"/>
      <c r="O1272" s="193"/>
      <c r="P1272" s="193"/>
      <c r="Q1272" s="193"/>
      <c r="R1272" s="193"/>
      <c r="S1272" s="193"/>
      <c r="T1272" s="193"/>
      <c r="U1272" s="193"/>
      <c r="V1272" s="193"/>
      <c r="W1272" s="193"/>
      <c r="X1272" s="193"/>
      <c r="Y1272" s="193"/>
      <c r="Z1272" s="193"/>
      <c r="AA1272" s="193"/>
      <c r="AB1272" s="193"/>
      <c r="AC1272" s="193"/>
      <c r="AD1272" s="193"/>
      <c r="AE1272" s="193"/>
      <c r="AF1272" s="193"/>
      <c r="AG1272" s="193"/>
      <c r="AH1272" s="193"/>
      <c r="AI1272" s="193"/>
      <c r="AJ1272" s="193"/>
      <c r="AK1272" s="193"/>
    </row>
    <row r="1273" spans="1:37" x14ac:dyDescent="0.2">
      <c r="A1273" s="193"/>
      <c r="B1273" s="193"/>
      <c r="C1273" s="193"/>
      <c r="D1273" s="193"/>
      <c r="E1273" s="193"/>
      <c r="F1273" s="193"/>
      <c r="G1273" s="193"/>
      <c r="H1273" s="193"/>
      <c r="I1273" s="193"/>
      <c r="J1273" s="193"/>
      <c r="K1273" s="193"/>
      <c r="L1273" s="193"/>
      <c r="M1273" s="193"/>
      <c r="N1273" s="193"/>
      <c r="O1273" s="193"/>
      <c r="P1273" s="193"/>
      <c r="Q1273" s="193"/>
      <c r="R1273" s="193"/>
      <c r="S1273" s="193"/>
      <c r="T1273" s="193"/>
      <c r="U1273" s="193"/>
      <c r="V1273" s="193"/>
      <c r="W1273" s="193"/>
      <c r="X1273" s="193"/>
      <c r="Y1273" s="193"/>
      <c r="Z1273" s="193"/>
      <c r="AA1273" s="193"/>
      <c r="AB1273" s="193"/>
      <c r="AC1273" s="193"/>
      <c r="AD1273" s="193"/>
      <c r="AE1273" s="193"/>
      <c r="AF1273" s="193"/>
      <c r="AG1273" s="193"/>
      <c r="AH1273" s="193"/>
      <c r="AI1273" s="193"/>
      <c r="AJ1273" s="193"/>
      <c r="AK1273" s="193"/>
    </row>
    <row r="1274" spans="1:37" x14ac:dyDescent="0.2">
      <c r="A1274" s="193"/>
      <c r="B1274" s="193"/>
      <c r="C1274" s="193"/>
      <c r="D1274" s="193"/>
      <c r="E1274" s="193"/>
      <c r="F1274" s="193"/>
      <c r="G1274" s="193"/>
      <c r="H1274" s="193"/>
      <c r="I1274" s="193"/>
      <c r="J1274" s="193"/>
      <c r="K1274" s="193"/>
      <c r="L1274" s="193"/>
      <c r="M1274" s="193"/>
      <c r="N1274" s="193"/>
      <c r="O1274" s="193"/>
      <c r="P1274" s="193"/>
      <c r="Q1274" s="193"/>
      <c r="R1274" s="193"/>
      <c r="S1274" s="193"/>
      <c r="T1274" s="193"/>
      <c r="U1274" s="193"/>
      <c r="V1274" s="193"/>
      <c r="W1274" s="193"/>
      <c r="X1274" s="193"/>
      <c r="Y1274" s="193"/>
      <c r="Z1274" s="193"/>
      <c r="AA1274" s="193"/>
      <c r="AB1274" s="193"/>
      <c r="AC1274" s="193"/>
      <c r="AD1274" s="193"/>
      <c r="AE1274" s="193"/>
      <c r="AF1274" s="193"/>
      <c r="AG1274" s="193"/>
      <c r="AH1274" s="193"/>
      <c r="AI1274" s="193"/>
      <c r="AJ1274" s="193"/>
      <c r="AK1274" s="193"/>
    </row>
    <row r="1275" spans="1:37" x14ac:dyDescent="0.2">
      <c r="A1275" s="193"/>
      <c r="B1275" s="193"/>
      <c r="C1275" s="193"/>
      <c r="D1275" s="193"/>
      <c r="E1275" s="193"/>
      <c r="F1275" s="193"/>
      <c r="G1275" s="193"/>
      <c r="H1275" s="193"/>
      <c r="I1275" s="193"/>
      <c r="J1275" s="193"/>
      <c r="K1275" s="193"/>
      <c r="L1275" s="193"/>
      <c r="M1275" s="193"/>
      <c r="N1275" s="193"/>
      <c r="O1275" s="193"/>
      <c r="P1275" s="193"/>
      <c r="Q1275" s="193"/>
      <c r="R1275" s="193"/>
      <c r="S1275" s="193"/>
      <c r="T1275" s="193"/>
      <c r="U1275" s="193"/>
      <c r="V1275" s="193"/>
      <c r="W1275" s="193"/>
      <c r="X1275" s="193"/>
      <c r="Y1275" s="193"/>
      <c r="Z1275" s="193"/>
      <c r="AA1275" s="193"/>
      <c r="AB1275" s="193"/>
      <c r="AC1275" s="193"/>
      <c r="AD1275" s="193"/>
      <c r="AE1275" s="193"/>
      <c r="AF1275" s="193"/>
      <c r="AG1275" s="193"/>
      <c r="AH1275" s="193"/>
      <c r="AI1275" s="193"/>
      <c r="AJ1275" s="193"/>
      <c r="AK1275" s="193"/>
    </row>
    <row r="1276" spans="1:37" x14ac:dyDescent="0.2">
      <c r="A1276" s="193"/>
      <c r="B1276" s="193"/>
      <c r="C1276" s="193"/>
      <c r="D1276" s="193"/>
      <c r="E1276" s="193"/>
      <c r="F1276" s="193"/>
      <c r="G1276" s="193"/>
      <c r="H1276" s="193"/>
      <c r="I1276" s="193"/>
      <c r="J1276" s="193"/>
      <c r="K1276" s="193"/>
      <c r="L1276" s="193"/>
      <c r="M1276" s="193"/>
      <c r="N1276" s="193"/>
      <c r="O1276" s="193"/>
      <c r="P1276" s="193"/>
      <c r="Q1276" s="193"/>
      <c r="R1276" s="193"/>
      <c r="S1276" s="193"/>
      <c r="T1276" s="193"/>
      <c r="U1276" s="193"/>
      <c r="V1276" s="193"/>
      <c r="W1276" s="193"/>
      <c r="X1276" s="193"/>
      <c r="Y1276" s="193"/>
      <c r="Z1276" s="193"/>
      <c r="AA1276" s="193"/>
      <c r="AB1276" s="193"/>
      <c r="AC1276" s="193"/>
      <c r="AD1276" s="193"/>
      <c r="AE1276" s="193"/>
      <c r="AF1276" s="193"/>
      <c r="AG1276" s="193"/>
      <c r="AH1276" s="193"/>
      <c r="AI1276" s="193"/>
      <c r="AJ1276" s="193"/>
      <c r="AK1276" s="193"/>
    </row>
    <row r="1277" spans="1:37" x14ac:dyDescent="0.2">
      <c r="A1277" s="193"/>
      <c r="B1277" s="193"/>
      <c r="C1277" s="193"/>
      <c r="D1277" s="193"/>
      <c r="E1277" s="193"/>
      <c r="F1277" s="193"/>
      <c r="G1277" s="193"/>
      <c r="H1277" s="193"/>
      <c r="I1277" s="193"/>
      <c r="J1277" s="193"/>
      <c r="K1277" s="193"/>
      <c r="L1277" s="193"/>
      <c r="M1277" s="193"/>
      <c r="N1277" s="193"/>
      <c r="O1277" s="193"/>
      <c r="P1277" s="193"/>
      <c r="Q1277" s="193"/>
      <c r="R1277" s="193"/>
      <c r="S1277" s="193"/>
      <c r="T1277" s="193"/>
      <c r="U1277" s="193"/>
      <c r="V1277" s="193"/>
      <c r="W1277" s="193"/>
      <c r="X1277" s="193"/>
      <c r="Y1277" s="193"/>
      <c r="Z1277" s="193"/>
      <c r="AA1277" s="193"/>
      <c r="AB1277" s="193"/>
      <c r="AC1277" s="193"/>
      <c r="AD1277" s="193"/>
      <c r="AE1277" s="193"/>
      <c r="AF1277" s="193"/>
      <c r="AG1277" s="193"/>
      <c r="AH1277" s="193"/>
      <c r="AI1277" s="193"/>
      <c r="AJ1277" s="193"/>
      <c r="AK1277" s="193"/>
    </row>
    <row r="1278" spans="1:37" x14ac:dyDescent="0.2">
      <c r="A1278" s="193"/>
      <c r="B1278" s="193"/>
      <c r="C1278" s="193"/>
      <c r="D1278" s="193"/>
      <c r="E1278" s="193"/>
      <c r="F1278" s="193"/>
      <c r="G1278" s="193"/>
      <c r="H1278" s="193"/>
      <c r="I1278" s="193"/>
      <c r="J1278" s="193"/>
      <c r="K1278" s="193"/>
      <c r="L1278" s="193"/>
      <c r="M1278" s="193"/>
      <c r="N1278" s="193"/>
      <c r="O1278" s="193"/>
      <c r="P1278" s="193"/>
      <c r="Q1278" s="193"/>
      <c r="R1278" s="193"/>
      <c r="S1278" s="193"/>
      <c r="T1278" s="193"/>
      <c r="U1278" s="193"/>
      <c r="V1278" s="193"/>
      <c r="W1278" s="193"/>
      <c r="X1278" s="193"/>
      <c r="Y1278" s="193"/>
      <c r="Z1278" s="193"/>
      <c r="AA1278" s="193"/>
      <c r="AB1278" s="193"/>
      <c r="AC1278" s="193"/>
      <c r="AD1278" s="193"/>
      <c r="AE1278" s="193"/>
      <c r="AF1278" s="193"/>
      <c r="AG1278" s="193"/>
      <c r="AH1278" s="193"/>
      <c r="AI1278" s="193"/>
      <c r="AJ1278" s="193"/>
      <c r="AK1278" s="193"/>
    </row>
    <row r="1279" spans="1:37" x14ac:dyDescent="0.2">
      <c r="A1279" s="193"/>
      <c r="B1279" s="193"/>
      <c r="C1279" s="193"/>
      <c r="D1279" s="193"/>
      <c r="E1279" s="193"/>
      <c r="F1279" s="193"/>
      <c r="G1279" s="193"/>
      <c r="H1279" s="193"/>
      <c r="I1279" s="193"/>
      <c r="J1279" s="193"/>
      <c r="K1279" s="193"/>
      <c r="L1279" s="193"/>
      <c r="M1279" s="193"/>
      <c r="N1279" s="193"/>
      <c r="O1279" s="193"/>
      <c r="P1279" s="193"/>
      <c r="Q1279" s="193"/>
      <c r="R1279" s="193"/>
      <c r="S1279" s="193"/>
      <c r="T1279" s="193"/>
      <c r="U1279" s="193"/>
      <c r="V1279" s="193"/>
      <c r="W1279" s="193"/>
      <c r="X1279" s="193"/>
      <c r="Y1279" s="193"/>
      <c r="Z1279" s="193"/>
      <c r="AA1279" s="193"/>
      <c r="AB1279" s="193"/>
      <c r="AC1279" s="193"/>
      <c r="AD1279" s="193"/>
      <c r="AE1279" s="193"/>
      <c r="AF1279" s="193"/>
      <c r="AG1279" s="193"/>
      <c r="AH1279" s="193"/>
      <c r="AI1279" s="193"/>
      <c r="AJ1279" s="193"/>
      <c r="AK1279" s="193"/>
    </row>
    <row r="1280" spans="1:37" x14ac:dyDescent="0.2">
      <c r="A1280" s="193"/>
      <c r="B1280" s="193"/>
      <c r="C1280" s="193"/>
      <c r="D1280" s="193"/>
      <c r="E1280" s="193"/>
      <c r="F1280" s="193"/>
      <c r="G1280" s="193"/>
      <c r="H1280" s="193"/>
      <c r="I1280" s="193"/>
      <c r="J1280" s="193"/>
      <c r="K1280" s="193"/>
      <c r="L1280" s="193"/>
      <c r="M1280" s="193"/>
      <c r="N1280" s="193"/>
      <c r="O1280" s="193"/>
      <c r="P1280" s="193"/>
      <c r="Q1280" s="193"/>
      <c r="R1280" s="193"/>
      <c r="S1280" s="193"/>
      <c r="T1280" s="193"/>
      <c r="U1280" s="193"/>
      <c r="V1280" s="193"/>
      <c r="W1280" s="193"/>
      <c r="X1280" s="193"/>
      <c r="Y1280" s="193"/>
      <c r="Z1280" s="193"/>
      <c r="AA1280" s="193"/>
      <c r="AB1280" s="193"/>
      <c r="AC1280" s="193"/>
      <c r="AD1280" s="193"/>
      <c r="AE1280" s="193"/>
      <c r="AF1280" s="193"/>
      <c r="AG1280" s="193"/>
      <c r="AH1280" s="193"/>
      <c r="AI1280" s="193"/>
      <c r="AJ1280" s="193"/>
      <c r="AK1280" s="193"/>
    </row>
    <row r="1281" spans="1:37" x14ac:dyDescent="0.2">
      <c r="A1281" s="193"/>
      <c r="B1281" s="193"/>
      <c r="C1281" s="193"/>
      <c r="D1281" s="193"/>
      <c r="E1281" s="193"/>
      <c r="F1281" s="193"/>
      <c r="G1281" s="193"/>
      <c r="H1281" s="193"/>
      <c r="I1281" s="193"/>
      <c r="J1281" s="193"/>
      <c r="K1281" s="193"/>
      <c r="L1281" s="193"/>
      <c r="M1281" s="193"/>
      <c r="N1281" s="193"/>
      <c r="O1281" s="193"/>
      <c r="P1281" s="193"/>
      <c r="Q1281" s="193"/>
      <c r="R1281" s="193"/>
      <c r="S1281" s="193"/>
      <c r="T1281" s="193"/>
      <c r="U1281" s="193"/>
      <c r="V1281" s="193"/>
      <c r="W1281" s="193"/>
      <c r="X1281" s="193"/>
      <c r="Y1281" s="193"/>
      <c r="Z1281" s="193"/>
      <c r="AA1281" s="193"/>
      <c r="AB1281" s="193"/>
      <c r="AC1281" s="193"/>
      <c r="AD1281" s="193"/>
      <c r="AE1281" s="193"/>
      <c r="AF1281" s="193"/>
      <c r="AG1281" s="193"/>
      <c r="AH1281" s="193"/>
      <c r="AI1281" s="193"/>
      <c r="AJ1281" s="193"/>
      <c r="AK1281" s="193"/>
    </row>
    <row r="1282" spans="1:37" x14ac:dyDescent="0.2">
      <c r="A1282" s="193"/>
      <c r="B1282" s="193"/>
      <c r="C1282" s="193"/>
      <c r="D1282" s="193"/>
      <c r="E1282" s="193"/>
      <c r="F1282" s="193"/>
      <c r="G1282" s="193"/>
      <c r="H1282" s="193"/>
      <c r="I1282" s="193"/>
      <c r="J1282" s="193"/>
      <c r="K1282" s="193"/>
      <c r="L1282" s="193"/>
      <c r="M1282" s="193"/>
      <c r="N1282" s="193"/>
      <c r="O1282" s="193"/>
      <c r="P1282" s="193"/>
      <c r="Q1282" s="193"/>
      <c r="R1282" s="193"/>
      <c r="S1282" s="193"/>
      <c r="T1282" s="193"/>
      <c r="U1282" s="193"/>
      <c r="V1282" s="193"/>
      <c r="W1282" s="193"/>
      <c r="X1282" s="193"/>
      <c r="Y1282" s="193"/>
      <c r="Z1282" s="193"/>
      <c r="AA1282" s="193"/>
      <c r="AB1282" s="193"/>
      <c r="AC1282" s="193"/>
      <c r="AD1282" s="193"/>
      <c r="AE1282" s="193"/>
      <c r="AF1282" s="193"/>
      <c r="AG1282" s="193"/>
      <c r="AH1282" s="193"/>
      <c r="AI1282" s="193"/>
      <c r="AJ1282" s="193"/>
      <c r="AK1282" s="193"/>
    </row>
    <row r="1283" spans="1:37" x14ac:dyDescent="0.2">
      <c r="A1283" s="193"/>
      <c r="B1283" s="193"/>
      <c r="C1283" s="193"/>
      <c r="D1283" s="193"/>
      <c r="E1283" s="193"/>
      <c r="F1283" s="193"/>
      <c r="G1283" s="193"/>
      <c r="H1283" s="193"/>
      <c r="I1283" s="193"/>
      <c r="J1283" s="193"/>
      <c r="K1283" s="193"/>
      <c r="L1283" s="193"/>
      <c r="M1283" s="193"/>
      <c r="N1283" s="193"/>
      <c r="O1283" s="193"/>
      <c r="P1283" s="193"/>
      <c r="Q1283" s="193"/>
      <c r="R1283" s="193"/>
      <c r="S1283" s="193"/>
      <c r="T1283" s="193"/>
      <c r="U1283" s="193"/>
      <c r="V1283" s="193"/>
      <c r="W1283" s="193"/>
      <c r="X1283" s="193"/>
      <c r="Y1283" s="193"/>
      <c r="Z1283" s="193"/>
      <c r="AA1283" s="193"/>
      <c r="AB1283" s="193"/>
      <c r="AC1283" s="193"/>
      <c r="AD1283" s="193"/>
      <c r="AE1283" s="193"/>
      <c r="AF1283" s="193"/>
      <c r="AG1283" s="193"/>
      <c r="AH1283" s="193"/>
      <c r="AI1283" s="193"/>
      <c r="AJ1283" s="193"/>
      <c r="AK1283" s="193"/>
    </row>
    <row r="1284" spans="1:37" x14ac:dyDescent="0.2">
      <c r="A1284" s="193"/>
      <c r="B1284" s="193"/>
      <c r="C1284" s="193"/>
      <c r="D1284" s="193"/>
      <c r="E1284" s="193"/>
      <c r="F1284" s="193"/>
      <c r="G1284" s="193"/>
      <c r="H1284" s="193"/>
      <c r="I1284" s="193"/>
      <c r="J1284" s="193"/>
      <c r="K1284" s="193"/>
      <c r="L1284" s="193"/>
      <c r="M1284" s="193"/>
      <c r="N1284" s="193"/>
      <c r="O1284" s="193"/>
      <c r="P1284" s="193"/>
      <c r="Q1284" s="193"/>
      <c r="R1284" s="193"/>
      <c r="S1284" s="193"/>
      <c r="T1284" s="193"/>
      <c r="U1284" s="193"/>
      <c r="V1284" s="193"/>
      <c r="W1284" s="193"/>
      <c r="X1284" s="193"/>
      <c r="Y1284" s="193"/>
      <c r="Z1284" s="193"/>
      <c r="AA1284" s="193"/>
      <c r="AB1284" s="193"/>
      <c r="AC1284" s="193"/>
      <c r="AD1284" s="193"/>
      <c r="AE1284" s="193"/>
      <c r="AF1284" s="193"/>
      <c r="AG1284" s="193"/>
      <c r="AH1284" s="193"/>
      <c r="AI1284" s="193"/>
      <c r="AJ1284" s="193"/>
      <c r="AK1284" s="193"/>
    </row>
    <row r="1285" spans="1:37" x14ac:dyDescent="0.2">
      <c r="A1285" s="193"/>
      <c r="B1285" s="193"/>
      <c r="C1285" s="193"/>
      <c r="D1285" s="193"/>
      <c r="E1285" s="193"/>
      <c r="F1285" s="193"/>
      <c r="G1285" s="193"/>
      <c r="H1285" s="193"/>
      <c r="I1285" s="193"/>
      <c r="J1285" s="193"/>
      <c r="K1285" s="193"/>
      <c r="L1285" s="193"/>
      <c r="M1285" s="193"/>
      <c r="N1285" s="193"/>
      <c r="O1285" s="193"/>
      <c r="P1285" s="193"/>
      <c r="Q1285" s="193"/>
      <c r="R1285" s="193"/>
      <c r="S1285" s="193"/>
      <c r="T1285" s="193"/>
      <c r="U1285" s="193"/>
      <c r="V1285" s="193"/>
      <c r="W1285" s="193"/>
      <c r="X1285" s="193"/>
      <c r="Y1285" s="193"/>
      <c r="Z1285" s="193"/>
      <c r="AA1285" s="193"/>
      <c r="AB1285" s="193"/>
      <c r="AC1285" s="193"/>
      <c r="AD1285" s="193"/>
      <c r="AE1285" s="193"/>
      <c r="AF1285" s="193"/>
      <c r="AG1285" s="193"/>
      <c r="AH1285" s="193"/>
      <c r="AI1285" s="193"/>
      <c r="AJ1285" s="193"/>
      <c r="AK1285" s="193"/>
    </row>
    <row r="1286" spans="1:37" x14ac:dyDescent="0.2">
      <c r="A1286" s="193"/>
      <c r="B1286" s="193"/>
      <c r="C1286" s="193"/>
      <c r="D1286" s="193"/>
      <c r="E1286" s="193"/>
      <c r="F1286" s="193"/>
      <c r="G1286" s="193"/>
      <c r="H1286" s="193"/>
      <c r="I1286" s="193"/>
      <c r="J1286" s="193"/>
      <c r="K1286" s="193"/>
      <c r="L1286" s="193"/>
      <c r="M1286" s="193"/>
      <c r="N1286" s="193"/>
      <c r="O1286" s="193"/>
      <c r="P1286" s="193"/>
      <c r="Q1286" s="193"/>
      <c r="R1286" s="193"/>
      <c r="S1286" s="193"/>
      <c r="T1286" s="193"/>
      <c r="U1286" s="193"/>
      <c r="V1286" s="193"/>
      <c r="W1286" s="193"/>
      <c r="X1286" s="193"/>
      <c r="Y1286" s="193"/>
      <c r="Z1286" s="193"/>
      <c r="AA1286" s="193"/>
      <c r="AB1286" s="193"/>
      <c r="AC1286" s="193"/>
      <c r="AD1286" s="193"/>
      <c r="AE1286" s="193"/>
      <c r="AF1286" s="193"/>
      <c r="AG1286" s="193"/>
      <c r="AH1286" s="193"/>
      <c r="AI1286" s="193"/>
      <c r="AJ1286" s="193"/>
      <c r="AK1286" s="193"/>
    </row>
    <row r="1287" spans="1:37" x14ac:dyDescent="0.2">
      <c r="A1287" s="193"/>
      <c r="B1287" s="193"/>
      <c r="C1287" s="193"/>
      <c r="D1287" s="193"/>
      <c r="E1287" s="193"/>
      <c r="F1287" s="193"/>
      <c r="G1287" s="193"/>
      <c r="H1287" s="193"/>
      <c r="I1287" s="193"/>
      <c r="J1287" s="193"/>
      <c r="K1287" s="193"/>
      <c r="L1287" s="193"/>
      <c r="M1287" s="193"/>
      <c r="N1287" s="193"/>
      <c r="O1287" s="193"/>
      <c r="P1287" s="193"/>
      <c r="Q1287" s="193"/>
      <c r="R1287" s="193"/>
      <c r="S1287" s="193"/>
      <c r="T1287" s="193"/>
      <c r="U1287" s="193"/>
      <c r="V1287" s="193"/>
      <c r="W1287" s="193"/>
      <c r="X1287" s="193"/>
      <c r="Y1287" s="193"/>
      <c r="Z1287" s="193"/>
      <c r="AA1287" s="193"/>
      <c r="AB1287" s="193"/>
      <c r="AC1287" s="193"/>
      <c r="AD1287" s="193"/>
      <c r="AE1287" s="193"/>
      <c r="AF1287" s="193"/>
      <c r="AG1287" s="193"/>
      <c r="AH1287" s="193"/>
      <c r="AI1287" s="193"/>
      <c r="AJ1287" s="193"/>
      <c r="AK1287" s="193"/>
    </row>
    <row r="1288" spans="1:37" x14ac:dyDescent="0.2">
      <c r="A1288" s="193"/>
      <c r="B1288" s="193"/>
      <c r="C1288" s="193"/>
      <c r="D1288" s="193"/>
      <c r="E1288" s="193"/>
      <c r="F1288" s="193"/>
      <c r="G1288" s="193"/>
      <c r="H1288" s="193"/>
      <c r="I1288" s="193"/>
      <c r="J1288" s="193"/>
      <c r="K1288" s="193"/>
      <c r="L1288" s="193"/>
      <c r="M1288" s="193"/>
      <c r="N1288" s="193"/>
      <c r="O1288" s="193"/>
      <c r="P1288" s="193"/>
      <c r="Q1288" s="193"/>
      <c r="R1288" s="193"/>
      <c r="S1288" s="193"/>
      <c r="T1288" s="193"/>
      <c r="U1288" s="193"/>
      <c r="V1288" s="193"/>
      <c r="W1288" s="193"/>
      <c r="X1288" s="193"/>
      <c r="Y1288" s="193"/>
      <c r="Z1288" s="193"/>
      <c r="AA1288" s="193"/>
      <c r="AB1288" s="193"/>
      <c r="AC1288" s="193"/>
      <c r="AD1288" s="193"/>
      <c r="AE1288" s="193"/>
      <c r="AF1288" s="193"/>
      <c r="AG1288" s="193"/>
      <c r="AH1288" s="193"/>
      <c r="AI1288" s="193"/>
      <c r="AJ1288" s="193"/>
      <c r="AK1288" s="193"/>
    </row>
    <row r="1289" spans="1:37" x14ac:dyDescent="0.2">
      <c r="A1289" s="193"/>
      <c r="B1289" s="193"/>
      <c r="C1289" s="193"/>
      <c r="D1289" s="193"/>
      <c r="E1289" s="193"/>
      <c r="F1289" s="193"/>
      <c r="G1289" s="193"/>
      <c r="H1289" s="193"/>
      <c r="I1289" s="193"/>
      <c r="J1289" s="193"/>
      <c r="K1289" s="193"/>
      <c r="L1289" s="193"/>
      <c r="M1289" s="193"/>
      <c r="N1289" s="193"/>
      <c r="O1289" s="193"/>
      <c r="P1289" s="193"/>
      <c r="Q1289" s="193"/>
      <c r="R1289" s="193"/>
      <c r="S1289" s="193"/>
      <c r="T1289" s="193"/>
      <c r="U1289" s="193"/>
      <c r="V1289" s="193"/>
      <c r="W1289" s="193"/>
      <c r="X1289" s="193"/>
      <c r="Y1289" s="193"/>
      <c r="Z1289" s="193"/>
      <c r="AA1289" s="193"/>
      <c r="AB1289" s="193"/>
      <c r="AC1289" s="193"/>
      <c r="AD1289" s="193"/>
      <c r="AE1289" s="193"/>
      <c r="AF1289" s="193"/>
      <c r="AG1289" s="193"/>
      <c r="AH1289" s="193"/>
      <c r="AI1289" s="193"/>
      <c r="AJ1289" s="193"/>
      <c r="AK1289" s="193"/>
    </row>
    <row r="1290" spans="1:37" x14ac:dyDescent="0.2">
      <c r="A1290" s="193"/>
      <c r="B1290" s="193"/>
      <c r="C1290" s="193"/>
      <c r="D1290" s="193"/>
      <c r="E1290" s="193"/>
      <c r="F1290" s="193"/>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row>
    <row r="1291" spans="1:37" x14ac:dyDescent="0.2">
      <c r="A1291" s="193"/>
      <c r="B1291" s="193"/>
      <c r="C1291" s="193"/>
      <c r="D1291" s="193"/>
      <c r="E1291" s="193"/>
      <c r="F1291" s="193"/>
      <c r="G1291" s="193"/>
      <c r="H1291" s="193"/>
      <c r="I1291" s="193"/>
      <c r="J1291" s="193"/>
      <c r="K1291" s="193"/>
      <c r="L1291" s="193"/>
      <c r="M1291" s="193"/>
      <c r="N1291" s="193"/>
      <c r="O1291" s="193"/>
      <c r="P1291" s="193"/>
      <c r="Q1291" s="193"/>
      <c r="R1291" s="193"/>
      <c r="S1291" s="193"/>
      <c r="T1291" s="193"/>
      <c r="U1291" s="193"/>
      <c r="V1291" s="193"/>
      <c r="W1291" s="193"/>
      <c r="X1291" s="193"/>
      <c r="Y1291" s="193"/>
      <c r="Z1291" s="193"/>
      <c r="AA1291" s="193"/>
      <c r="AB1291" s="193"/>
      <c r="AC1291" s="193"/>
      <c r="AD1291" s="193"/>
      <c r="AE1291" s="193"/>
      <c r="AF1291" s="193"/>
      <c r="AG1291" s="193"/>
      <c r="AH1291" s="193"/>
      <c r="AI1291" s="193"/>
      <c r="AJ1291" s="193"/>
      <c r="AK1291" s="193"/>
    </row>
    <row r="1292" spans="1:37" x14ac:dyDescent="0.2">
      <c r="A1292" s="193"/>
      <c r="B1292" s="193"/>
      <c r="C1292" s="193"/>
      <c r="D1292" s="193"/>
      <c r="E1292" s="193"/>
      <c r="F1292" s="193"/>
      <c r="G1292" s="193"/>
      <c r="H1292" s="193"/>
      <c r="I1292" s="193"/>
      <c r="J1292" s="193"/>
      <c r="K1292" s="193"/>
      <c r="L1292" s="193"/>
      <c r="M1292" s="193"/>
      <c r="N1292" s="193"/>
      <c r="O1292" s="193"/>
      <c r="P1292" s="193"/>
      <c r="Q1292" s="193"/>
      <c r="R1292" s="193"/>
      <c r="S1292" s="193"/>
      <c r="T1292" s="193"/>
      <c r="U1292" s="193"/>
      <c r="V1292" s="193"/>
      <c r="W1292" s="193"/>
      <c r="X1292" s="193"/>
      <c r="Y1292" s="193"/>
      <c r="Z1292" s="193"/>
      <c r="AA1292" s="193"/>
      <c r="AB1292" s="193"/>
      <c r="AC1292" s="193"/>
      <c r="AD1292" s="193"/>
      <c r="AE1292" s="193"/>
      <c r="AF1292" s="193"/>
      <c r="AG1292" s="193"/>
      <c r="AH1292" s="193"/>
      <c r="AI1292" s="193"/>
      <c r="AJ1292" s="193"/>
      <c r="AK1292" s="193"/>
    </row>
    <row r="1293" spans="1:37" x14ac:dyDescent="0.2">
      <c r="A1293" s="193"/>
      <c r="B1293" s="193"/>
      <c r="C1293" s="193"/>
      <c r="D1293" s="193"/>
      <c r="E1293" s="193"/>
      <c r="F1293" s="193"/>
      <c r="G1293" s="193"/>
      <c r="H1293" s="193"/>
      <c r="I1293" s="193"/>
      <c r="J1293" s="193"/>
      <c r="K1293" s="193"/>
      <c r="L1293" s="193"/>
      <c r="M1293" s="193"/>
      <c r="N1293" s="193"/>
      <c r="O1293" s="193"/>
      <c r="P1293" s="193"/>
      <c r="Q1293" s="193"/>
      <c r="R1293" s="193"/>
      <c r="S1293" s="193"/>
      <c r="T1293" s="193"/>
      <c r="U1293" s="193"/>
      <c r="V1293" s="193"/>
      <c r="W1293" s="193"/>
      <c r="X1293" s="193"/>
      <c r="Y1293" s="193"/>
      <c r="Z1293" s="193"/>
      <c r="AA1293" s="193"/>
      <c r="AB1293" s="193"/>
      <c r="AC1293" s="193"/>
      <c r="AD1293" s="193"/>
      <c r="AE1293" s="193"/>
      <c r="AF1293" s="193"/>
      <c r="AG1293" s="193"/>
      <c r="AH1293" s="193"/>
      <c r="AI1293" s="193"/>
      <c r="AJ1293" s="193"/>
      <c r="AK1293" s="193"/>
    </row>
    <row r="1294" spans="1:37" x14ac:dyDescent="0.2">
      <c r="A1294" s="193"/>
      <c r="B1294" s="193"/>
      <c r="C1294" s="193"/>
      <c r="D1294" s="193"/>
      <c r="E1294" s="193"/>
      <c r="F1294" s="193"/>
      <c r="G1294" s="193"/>
      <c r="H1294" s="193"/>
      <c r="I1294" s="193"/>
      <c r="J1294" s="193"/>
      <c r="K1294" s="193"/>
      <c r="L1294" s="193"/>
      <c r="M1294" s="193"/>
      <c r="N1294" s="193"/>
      <c r="O1294" s="193"/>
      <c r="P1294" s="193"/>
      <c r="Q1294" s="193"/>
      <c r="R1294" s="193"/>
      <c r="S1294" s="193"/>
      <c r="T1294" s="193"/>
      <c r="U1294" s="193"/>
      <c r="V1294" s="193"/>
      <c r="W1294" s="193"/>
      <c r="X1294" s="193"/>
      <c r="Y1294" s="193"/>
      <c r="Z1294" s="193"/>
      <c r="AA1294" s="193"/>
      <c r="AB1294" s="193"/>
      <c r="AC1294" s="193"/>
      <c r="AD1294" s="193"/>
      <c r="AE1294" s="193"/>
      <c r="AF1294" s="193"/>
      <c r="AG1294" s="193"/>
      <c r="AH1294" s="193"/>
      <c r="AI1294" s="193"/>
      <c r="AJ1294" s="193"/>
      <c r="AK1294" s="193"/>
    </row>
    <row r="1295" spans="1:37" x14ac:dyDescent="0.2">
      <c r="A1295" s="193"/>
      <c r="B1295" s="193"/>
      <c r="C1295" s="193"/>
      <c r="D1295" s="193"/>
      <c r="E1295" s="193"/>
      <c r="F1295" s="193"/>
      <c r="G1295" s="193"/>
      <c r="H1295" s="193"/>
      <c r="I1295" s="193"/>
      <c r="J1295" s="193"/>
      <c r="K1295" s="193"/>
      <c r="L1295" s="193"/>
      <c r="M1295" s="193"/>
      <c r="N1295" s="193"/>
      <c r="O1295" s="193"/>
      <c r="P1295" s="193"/>
      <c r="Q1295" s="193"/>
      <c r="R1295" s="193"/>
      <c r="S1295" s="193"/>
      <c r="T1295" s="193"/>
      <c r="U1295" s="193"/>
      <c r="V1295" s="193"/>
      <c r="W1295" s="193"/>
      <c r="X1295" s="193"/>
      <c r="Y1295" s="193"/>
      <c r="Z1295" s="193"/>
      <c r="AA1295" s="193"/>
      <c r="AB1295" s="193"/>
      <c r="AC1295" s="193"/>
      <c r="AD1295" s="193"/>
      <c r="AE1295" s="193"/>
      <c r="AF1295" s="193"/>
      <c r="AG1295" s="193"/>
      <c r="AH1295" s="193"/>
      <c r="AI1295" s="193"/>
      <c r="AJ1295" s="193"/>
      <c r="AK1295" s="193"/>
    </row>
    <row r="1296" spans="1:37" x14ac:dyDescent="0.2">
      <c r="A1296" s="193"/>
      <c r="B1296" s="193"/>
      <c r="C1296" s="193"/>
      <c r="D1296" s="193"/>
      <c r="E1296" s="193"/>
      <c r="F1296" s="193"/>
      <c r="G1296" s="193"/>
      <c r="H1296" s="193"/>
      <c r="I1296" s="193"/>
      <c r="J1296" s="193"/>
      <c r="K1296" s="193"/>
      <c r="L1296" s="193"/>
      <c r="M1296" s="193"/>
      <c r="N1296" s="193"/>
      <c r="O1296" s="193"/>
      <c r="P1296" s="193"/>
      <c r="Q1296" s="193"/>
      <c r="R1296" s="193"/>
      <c r="S1296" s="193"/>
      <c r="T1296" s="193"/>
      <c r="U1296" s="193"/>
      <c r="V1296" s="193"/>
      <c r="W1296" s="193"/>
      <c r="X1296" s="193"/>
      <c r="Y1296" s="193"/>
      <c r="Z1296" s="193"/>
      <c r="AA1296" s="193"/>
      <c r="AB1296" s="193"/>
      <c r="AC1296" s="193"/>
      <c r="AD1296" s="193"/>
      <c r="AE1296" s="193"/>
      <c r="AF1296" s="193"/>
      <c r="AG1296" s="193"/>
      <c r="AH1296" s="193"/>
      <c r="AI1296" s="193"/>
      <c r="AJ1296" s="193"/>
      <c r="AK1296" s="193"/>
    </row>
    <row r="1297" spans="1:37" x14ac:dyDescent="0.2">
      <c r="A1297" s="193"/>
      <c r="B1297" s="193"/>
      <c r="C1297" s="193"/>
      <c r="D1297" s="193"/>
      <c r="E1297" s="193"/>
      <c r="F1297" s="193"/>
      <c r="G1297" s="193"/>
      <c r="H1297" s="193"/>
      <c r="I1297" s="193"/>
      <c r="J1297" s="193"/>
      <c r="K1297" s="193"/>
      <c r="L1297" s="193"/>
      <c r="M1297" s="193"/>
      <c r="N1297" s="193"/>
      <c r="O1297" s="193"/>
      <c r="P1297" s="193"/>
      <c r="Q1297" s="193"/>
      <c r="R1297" s="193"/>
      <c r="S1297" s="193"/>
      <c r="T1297" s="193"/>
      <c r="U1297" s="193"/>
      <c r="V1297" s="193"/>
      <c r="W1297" s="193"/>
      <c r="X1297" s="193"/>
      <c r="Y1297" s="193"/>
      <c r="Z1297" s="193"/>
      <c r="AA1297" s="193"/>
      <c r="AB1297" s="193"/>
      <c r="AC1297" s="193"/>
      <c r="AD1297" s="193"/>
      <c r="AE1297" s="193"/>
      <c r="AF1297" s="193"/>
      <c r="AG1297" s="193"/>
      <c r="AH1297" s="193"/>
      <c r="AI1297" s="193"/>
      <c r="AJ1297" s="193"/>
      <c r="AK1297" s="193"/>
    </row>
    <row r="1298" spans="1:37" x14ac:dyDescent="0.2">
      <c r="A1298" s="193"/>
      <c r="B1298" s="193"/>
      <c r="C1298" s="193"/>
      <c r="D1298" s="193"/>
      <c r="E1298" s="193"/>
      <c r="F1298" s="193"/>
      <c r="G1298" s="193"/>
      <c r="H1298" s="193"/>
      <c r="I1298" s="193"/>
      <c r="J1298" s="193"/>
      <c r="K1298" s="193"/>
      <c r="L1298" s="193"/>
      <c r="M1298" s="193"/>
      <c r="N1298" s="193"/>
      <c r="O1298" s="193"/>
      <c r="P1298" s="193"/>
      <c r="Q1298" s="193"/>
      <c r="R1298" s="193"/>
      <c r="S1298" s="193"/>
      <c r="T1298" s="193"/>
      <c r="U1298" s="193"/>
      <c r="V1298" s="193"/>
      <c r="W1298" s="193"/>
      <c r="X1298" s="193"/>
      <c r="Y1298" s="193"/>
      <c r="Z1298" s="193"/>
      <c r="AA1298" s="193"/>
      <c r="AB1298" s="193"/>
      <c r="AC1298" s="193"/>
      <c r="AD1298" s="193"/>
      <c r="AE1298" s="193"/>
      <c r="AF1298" s="193"/>
      <c r="AG1298" s="193"/>
      <c r="AH1298" s="193"/>
      <c r="AI1298" s="193"/>
      <c r="AJ1298" s="193"/>
      <c r="AK1298" s="193"/>
    </row>
    <row r="1299" spans="1:37" x14ac:dyDescent="0.2">
      <c r="A1299" s="193"/>
      <c r="B1299" s="193"/>
      <c r="C1299" s="193"/>
      <c r="D1299" s="193"/>
      <c r="E1299" s="193"/>
      <c r="F1299" s="193"/>
      <c r="G1299" s="193"/>
      <c r="H1299" s="193"/>
      <c r="I1299" s="193"/>
      <c r="J1299" s="193"/>
      <c r="K1299" s="193"/>
      <c r="L1299" s="193"/>
      <c r="M1299" s="193"/>
      <c r="N1299" s="193"/>
      <c r="O1299" s="193"/>
      <c r="P1299" s="193"/>
      <c r="Q1299" s="193"/>
      <c r="R1299" s="193"/>
      <c r="S1299" s="193"/>
      <c r="T1299" s="193"/>
      <c r="U1299" s="193"/>
      <c r="V1299" s="193"/>
      <c r="W1299" s="193"/>
      <c r="X1299" s="193"/>
      <c r="Y1299" s="193"/>
      <c r="Z1299" s="193"/>
      <c r="AA1299" s="193"/>
      <c r="AB1299" s="193"/>
      <c r="AC1299" s="193"/>
      <c r="AD1299" s="193"/>
      <c r="AE1299" s="193"/>
      <c r="AF1299" s="193"/>
      <c r="AG1299" s="193"/>
      <c r="AH1299" s="193"/>
      <c r="AI1299" s="193"/>
      <c r="AJ1299" s="193"/>
      <c r="AK1299" s="193"/>
    </row>
    <row r="1300" spans="1:37" x14ac:dyDescent="0.2">
      <c r="A1300" s="193"/>
      <c r="B1300" s="193"/>
      <c r="C1300" s="193"/>
      <c r="D1300" s="193"/>
      <c r="E1300" s="193"/>
      <c r="F1300" s="193"/>
      <c r="G1300" s="193"/>
      <c r="H1300" s="193"/>
      <c r="I1300" s="193"/>
      <c r="J1300" s="193"/>
      <c r="K1300" s="193"/>
      <c r="L1300" s="193"/>
      <c r="M1300" s="193"/>
      <c r="N1300" s="193"/>
      <c r="O1300" s="193"/>
      <c r="P1300" s="193"/>
      <c r="Q1300" s="193"/>
      <c r="R1300" s="193"/>
      <c r="S1300" s="193"/>
      <c r="T1300" s="193"/>
      <c r="U1300" s="193"/>
      <c r="V1300" s="193"/>
      <c r="W1300" s="193"/>
      <c r="X1300" s="193"/>
      <c r="Y1300" s="193"/>
      <c r="Z1300" s="193"/>
      <c r="AA1300" s="193"/>
      <c r="AB1300" s="193"/>
      <c r="AC1300" s="193"/>
      <c r="AD1300" s="193"/>
      <c r="AE1300" s="193"/>
      <c r="AF1300" s="193"/>
      <c r="AG1300" s="193"/>
      <c r="AH1300" s="193"/>
      <c r="AI1300" s="193"/>
      <c r="AJ1300" s="193"/>
      <c r="AK1300" s="193"/>
    </row>
    <row r="1301" spans="1:37" x14ac:dyDescent="0.2">
      <c r="A1301" s="193"/>
      <c r="B1301" s="193"/>
      <c r="C1301" s="193"/>
      <c r="D1301" s="193"/>
      <c r="E1301" s="193"/>
      <c r="F1301" s="193"/>
      <c r="G1301" s="193"/>
      <c r="H1301" s="193"/>
      <c r="I1301" s="193"/>
      <c r="J1301" s="193"/>
      <c r="K1301" s="193"/>
      <c r="L1301" s="193"/>
      <c r="M1301" s="193"/>
      <c r="N1301" s="193"/>
      <c r="O1301" s="193"/>
      <c r="P1301" s="193"/>
      <c r="Q1301" s="193"/>
      <c r="R1301" s="193"/>
      <c r="S1301" s="193"/>
      <c r="T1301" s="193"/>
      <c r="U1301" s="193"/>
      <c r="V1301" s="193"/>
      <c r="W1301" s="193"/>
      <c r="X1301" s="193"/>
      <c r="Y1301" s="193"/>
      <c r="Z1301" s="193"/>
      <c r="AA1301" s="193"/>
      <c r="AB1301" s="193"/>
      <c r="AC1301" s="193"/>
      <c r="AD1301" s="193"/>
      <c r="AE1301" s="193"/>
      <c r="AF1301" s="193"/>
      <c r="AG1301" s="193"/>
      <c r="AH1301" s="193"/>
      <c r="AI1301" s="193"/>
      <c r="AJ1301" s="193"/>
      <c r="AK1301" s="193"/>
    </row>
    <row r="1302" spans="1:37" x14ac:dyDescent="0.2">
      <c r="A1302" s="193"/>
      <c r="B1302" s="193"/>
      <c r="C1302" s="193"/>
      <c r="D1302" s="193"/>
      <c r="E1302" s="193"/>
      <c r="F1302" s="193"/>
      <c r="G1302" s="193"/>
      <c r="H1302" s="193"/>
      <c r="I1302" s="193"/>
      <c r="J1302" s="193"/>
      <c r="K1302" s="193"/>
      <c r="L1302" s="193"/>
      <c r="M1302" s="193"/>
      <c r="N1302" s="193"/>
      <c r="O1302" s="193"/>
      <c r="P1302" s="193"/>
      <c r="Q1302" s="193"/>
      <c r="R1302" s="193"/>
      <c r="S1302" s="193"/>
      <c r="T1302" s="193"/>
      <c r="U1302" s="193"/>
      <c r="V1302" s="193"/>
      <c r="W1302" s="193"/>
      <c r="X1302" s="193"/>
      <c r="Y1302" s="193"/>
      <c r="Z1302" s="193"/>
      <c r="AA1302" s="193"/>
      <c r="AB1302" s="193"/>
      <c r="AC1302" s="193"/>
      <c r="AD1302" s="193"/>
      <c r="AE1302" s="193"/>
      <c r="AF1302" s="193"/>
      <c r="AG1302" s="193"/>
      <c r="AH1302" s="193"/>
      <c r="AI1302" s="193"/>
      <c r="AJ1302" s="193"/>
      <c r="AK1302" s="193"/>
    </row>
    <row r="1303" spans="1:37" x14ac:dyDescent="0.2">
      <c r="A1303" s="193"/>
      <c r="B1303" s="193"/>
      <c r="C1303" s="193"/>
      <c r="D1303" s="193"/>
      <c r="E1303" s="193"/>
      <c r="F1303" s="193"/>
      <c r="G1303" s="193"/>
      <c r="H1303" s="193"/>
      <c r="I1303" s="193"/>
      <c r="J1303" s="193"/>
      <c r="K1303" s="193"/>
      <c r="L1303" s="193"/>
      <c r="M1303" s="193"/>
      <c r="N1303" s="193"/>
      <c r="O1303" s="193"/>
      <c r="P1303" s="193"/>
      <c r="Q1303" s="193"/>
      <c r="R1303" s="193"/>
      <c r="S1303" s="193"/>
      <c r="T1303" s="193"/>
      <c r="U1303" s="193"/>
      <c r="V1303" s="193"/>
      <c r="W1303" s="193"/>
      <c r="X1303" s="193"/>
      <c r="Y1303" s="193"/>
      <c r="Z1303" s="193"/>
      <c r="AA1303" s="193"/>
      <c r="AB1303" s="193"/>
      <c r="AC1303" s="193"/>
      <c r="AD1303" s="193"/>
      <c r="AE1303" s="193"/>
      <c r="AF1303" s="193"/>
      <c r="AG1303" s="193"/>
      <c r="AH1303" s="193"/>
      <c r="AI1303" s="193"/>
      <c r="AJ1303" s="193"/>
      <c r="AK1303" s="193"/>
    </row>
    <row r="1304" spans="1:37" x14ac:dyDescent="0.2">
      <c r="A1304" s="193"/>
      <c r="B1304" s="193"/>
      <c r="C1304" s="193"/>
      <c r="D1304" s="193"/>
      <c r="E1304" s="193"/>
      <c r="F1304" s="193"/>
      <c r="G1304" s="193"/>
      <c r="H1304" s="193"/>
      <c r="I1304" s="193"/>
      <c r="J1304" s="193"/>
      <c r="K1304" s="193"/>
      <c r="L1304" s="193"/>
      <c r="M1304" s="193"/>
      <c r="N1304" s="193"/>
      <c r="O1304" s="193"/>
      <c r="P1304" s="193"/>
      <c r="Q1304" s="193"/>
      <c r="R1304" s="193"/>
      <c r="S1304" s="193"/>
      <c r="T1304" s="193"/>
      <c r="U1304" s="193"/>
      <c r="V1304" s="193"/>
      <c r="W1304" s="193"/>
      <c r="X1304" s="193"/>
      <c r="Y1304" s="193"/>
      <c r="Z1304" s="193"/>
      <c r="AA1304" s="193"/>
      <c r="AB1304" s="193"/>
      <c r="AC1304" s="193"/>
      <c r="AD1304" s="193"/>
      <c r="AE1304" s="193"/>
      <c r="AF1304" s="193"/>
      <c r="AG1304" s="193"/>
      <c r="AH1304" s="193"/>
      <c r="AI1304" s="193"/>
      <c r="AJ1304" s="193"/>
      <c r="AK1304" s="193"/>
    </row>
    <row r="1305" spans="1:37" x14ac:dyDescent="0.2">
      <c r="A1305" s="193"/>
      <c r="B1305" s="193"/>
      <c r="C1305" s="193"/>
      <c r="D1305" s="193"/>
      <c r="E1305" s="193"/>
      <c r="F1305" s="193"/>
      <c r="G1305" s="193"/>
      <c r="H1305" s="193"/>
      <c r="I1305" s="193"/>
      <c r="J1305" s="193"/>
      <c r="K1305" s="193"/>
      <c r="L1305" s="193"/>
      <c r="M1305" s="193"/>
      <c r="N1305" s="193"/>
      <c r="O1305" s="193"/>
      <c r="P1305" s="193"/>
      <c r="Q1305" s="193"/>
      <c r="R1305" s="193"/>
      <c r="S1305" s="193"/>
      <c r="T1305" s="193"/>
      <c r="U1305" s="193"/>
      <c r="V1305" s="193"/>
      <c r="W1305" s="193"/>
      <c r="X1305" s="193"/>
      <c r="Y1305" s="193"/>
      <c r="Z1305" s="193"/>
      <c r="AA1305" s="193"/>
      <c r="AB1305" s="193"/>
      <c r="AC1305" s="193"/>
      <c r="AD1305" s="193"/>
      <c r="AE1305" s="193"/>
      <c r="AF1305" s="193"/>
      <c r="AG1305" s="193"/>
      <c r="AH1305" s="193"/>
      <c r="AI1305" s="193"/>
      <c r="AJ1305" s="193"/>
      <c r="AK1305" s="193"/>
    </row>
    <row r="1306" spans="1:37" x14ac:dyDescent="0.2">
      <c r="A1306" s="193"/>
      <c r="B1306" s="193"/>
      <c r="C1306" s="193"/>
      <c r="D1306" s="193"/>
      <c r="E1306" s="193"/>
      <c r="F1306" s="193"/>
      <c r="G1306" s="193"/>
      <c r="H1306" s="193"/>
      <c r="I1306" s="193"/>
      <c r="J1306" s="193"/>
      <c r="K1306" s="193"/>
      <c r="L1306" s="193"/>
      <c r="M1306" s="193"/>
      <c r="N1306" s="193"/>
      <c r="O1306" s="193"/>
      <c r="P1306" s="193"/>
      <c r="Q1306" s="193"/>
      <c r="R1306" s="193"/>
      <c r="S1306" s="193"/>
      <c r="T1306" s="193"/>
      <c r="U1306" s="193"/>
      <c r="V1306" s="193"/>
      <c r="W1306" s="193"/>
      <c r="X1306" s="193"/>
      <c r="Y1306" s="193"/>
      <c r="Z1306" s="193"/>
      <c r="AA1306" s="193"/>
      <c r="AB1306" s="193"/>
      <c r="AC1306" s="193"/>
      <c r="AD1306" s="193"/>
      <c r="AE1306" s="193"/>
      <c r="AF1306" s="193"/>
      <c r="AG1306" s="193"/>
      <c r="AH1306" s="193"/>
      <c r="AI1306" s="193"/>
      <c r="AJ1306" s="193"/>
      <c r="AK1306" s="193"/>
    </row>
    <row r="1307" spans="1:37" x14ac:dyDescent="0.2">
      <c r="A1307" s="193"/>
      <c r="B1307" s="193"/>
      <c r="C1307" s="193"/>
      <c r="D1307" s="193"/>
      <c r="E1307" s="193"/>
      <c r="F1307" s="193"/>
      <c r="G1307" s="193"/>
      <c r="H1307" s="193"/>
      <c r="I1307" s="193"/>
      <c r="J1307" s="193"/>
      <c r="K1307" s="193"/>
      <c r="L1307" s="193"/>
      <c r="M1307" s="193"/>
      <c r="N1307" s="193"/>
      <c r="O1307" s="193"/>
      <c r="P1307" s="193"/>
      <c r="Q1307" s="193"/>
      <c r="R1307" s="193"/>
      <c r="S1307" s="193"/>
      <c r="T1307" s="193"/>
      <c r="U1307" s="193"/>
      <c r="V1307" s="193"/>
      <c r="W1307" s="193"/>
      <c r="X1307" s="193"/>
      <c r="Y1307" s="193"/>
      <c r="Z1307" s="193"/>
      <c r="AA1307" s="193"/>
      <c r="AB1307" s="193"/>
      <c r="AC1307" s="193"/>
      <c r="AD1307" s="193"/>
      <c r="AE1307" s="193"/>
      <c r="AF1307" s="193"/>
      <c r="AG1307" s="193"/>
      <c r="AH1307" s="193"/>
      <c r="AI1307" s="193"/>
      <c r="AJ1307" s="193"/>
      <c r="AK1307" s="193"/>
    </row>
    <row r="1308" spans="1:37" x14ac:dyDescent="0.2">
      <c r="A1308" s="193"/>
      <c r="B1308" s="193"/>
      <c r="C1308" s="193"/>
      <c r="D1308" s="193"/>
      <c r="E1308" s="193"/>
      <c r="F1308" s="193"/>
      <c r="G1308" s="193"/>
      <c r="H1308" s="193"/>
      <c r="I1308" s="193"/>
      <c r="J1308" s="193"/>
      <c r="K1308" s="193"/>
      <c r="L1308" s="193"/>
      <c r="M1308" s="193"/>
      <c r="N1308" s="193"/>
      <c r="O1308" s="193"/>
      <c r="P1308" s="193"/>
      <c r="Q1308" s="193"/>
      <c r="R1308" s="193"/>
      <c r="S1308" s="193"/>
      <c r="T1308" s="193"/>
      <c r="U1308" s="193"/>
      <c r="V1308" s="193"/>
      <c r="W1308" s="193"/>
      <c r="X1308" s="193"/>
      <c r="Y1308" s="193"/>
      <c r="Z1308" s="193"/>
      <c r="AA1308" s="193"/>
      <c r="AB1308" s="193"/>
      <c r="AC1308" s="193"/>
      <c r="AD1308" s="193"/>
      <c r="AE1308" s="193"/>
      <c r="AF1308" s="193"/>
      <c r="AG1308" s="193"/>
      <c r="AH1308" s="193"/>
      <c r="AI1308" s="193"/>
      <c r="AJ1308" s="193"/>
      <c r="AK1308" s="193"/>
    </row>
    <row r="1309" spans="1:37" x14ac:dyDescent="0.2">
      <c r="A1309" s="193"/>
      <c r="B1309" s="193"/>
      <c r="C1309" s="193"/>
      <c r="D1309" s="193"/>
      <c r="E1309" s="193"/>
      <c r="F1309" s="193"/>
      <c r="G1309" s="193"/>
      <c r="H1309" s="193"/>
      <c r="I1309" s="193"/>
      <c r="J1309" s="193"/>
      <c r="K1309" s="193"/>
      <c r="L1309" s="193"/>
      <c r="M1309" s="193"/>
      <c r="N1309" s="193"/>
      <c r="O1309" s="193"/>
      <c r="P1309" s="193"/>
      <c r="Q1309" s="193"/>
      <c r="R1309" s="193"/>
      <c r="S1309" s="193"/>
      <c r="T1309" s="193"/>
      <c r="U1309" s="193"/>
      <c r="V1309" s="193"/>
      <c r="W1309" s="193"/>
      <c r="X1309" s="193"/>
      <c r="Y1309" s="193"/>
      <c r="Z1309" s="193"/>
      <c r="AA1309" s="193"/>
      <c r="AB1309" s="193"/>
      <c r="AC1309" s="193"/>
      <c r="AD1309" s="193"/>
      <c r="AE1309" s="193"/>
      <c r="AF1309" s="193"/>
      <c r="AG1309" s="193"/>
      <c r="AH1309" s="193"/>
      <c r="AI1309" s="193"/>
      <c r="AJ1309" s="193"/>
      <c r="AK1309" s="193"/>
    </row>
    <row r="1310" spans="1:37" x14ac:dyDescent="0.2">
      <c r="A1310" s="193"/>
      <c r="B1310" s="193"/>
      <c r="C1310" s="193"/>
      <c r="D1310" s="193"/>
      <c r="E1310" s="193"/>
      <c r="F1310" s="193"/>
      <c r="G1310" s="193"/>
      <c r="H1310" s="193"/>
      <c r="I1310" s="193"/>
      <c r="J1310" s="193"/>
      <c r="K1310" s="193"/>
      <c r="L1310" s="193"/>
      <c r="M1310" s="193"/>
      <c r="N1310" s="193"/>
      <c r="O1310" s="193"/>
      <c r="P1310" s="193"/>
      <c r="Q1310" s="193"/>
      <c r="R1310" s="193"/>
      <c r="S1310" s="193"/>
      <c r="T1310" s="193"/>
      <c r="U1310" s="193"/>
      <c r="V1310" s="193"/>
      <c r="W1310" s="193"/>
      <c r="X1310" s="193"/>
      <c r="Y1310" s="193"/>
      <c r="Z1310" s="193"/>
      <c r="AA1310" s="193"/>
      <c r="AB1310" s="193"/>
      <c r="AC1310" s="193"/>
      <c r="AD1310" s="193"/>
      <c r="AE1310" s="193"/>
      <c r="AF1310" s="193"/>
      <c r="AG1310" s="193"/>
      <c r="AH1310" s="193"/>
      <c r="AI1310" s="193"/>
      <c r="AJ1310" s="193"/>
      <c r="AK1310" s="193"/>
    </row>
    <row r="1311" spans="1:37" x14ac:dyDescent="0.2">
      <c r="A1311" s="193"/>
      <c r="B1311" s="193"/>
      <c r="C1311" s="193"/>
      <c r="D1311" s="193"/>
      <c r="E1311" s="193"/>
      <c r="F1311" s="193"/>
      <c r="G1311" s="193"/>
      <c r="H1311" s="193"/>
      <c r="I1311" s="193"/>
      <c r="J1311" s="193"/>
      <c r="K1311" s="193"/>
      <c r="L1311" s="193"/>
      <c r="M1311" s="193"/>
      <c r="N1311" s="193"/>
      <c r="O1311" s="193"/>
      <c r="P1311" s="193"/>
      <c r="Q1311" s="193"/>
      <c r="R1311" s="193"/>
      <c r="S1311" s="193"/>
      <c r="T1311" s="193"/>
      <c r="U1311" s="193"/>
      <c r="V1311" s="193"/>
      <c r="W1311" s="193"/>
      <c r="X1311" s="193"/>
      <c r="Y1311" s="193"/>
      <c r="Z1311" s="193"/>
      <c r="AA1311" s="193"/>
      <c r="AB1311" s="193"/>
      <c r="AC1311" s="193"/>
      <c r="AD1311" s="193"/>
      <c r="AE1311" s="193"/>
      <c r="AF1311" s="193"/>
      <c r="AG1311" s="193"/>
      <c r="AH1311" s="193"/>
      <c r="AI1311" s="193"/>
      <c r="AJ1311" s="193"/>
      <c r="AK1311" s="193"/>
    </row>
    <row r="1312" spans="1:37" x14ac:dyDescent="0.2">
      <c r="A1312" s="193"/>
      <c r="B1312" s="193"/>
      <c r="C1312" s="193"/>
      <c r="D1312" s="193"/>
      <c r="E1312" s="193"/>
      <c r="F1312" s="193"/>
      <c r="G1312" s="193"/>
      <c r="H1312" s="193"/>
      <c r="I1312" s="193"/>
      <c r="J1312" s="193"/>
      <c r="K1312" s="193"/>
      <c r="L1312" s="193"/>
      <c r="M1312" s="193"/>
      <c r="N1312" s="193"/>
      <c r="O1312" s="193"/>
      <c r="P1312" s="193"/>
      <c r="Q1312" s="193"/>
      <c r="R1312" s="193"/>
      <c r="S1312" s="193"/>
      <c r="T1312" s="193"/>
      <c r="U1312" s="193"/>
      <c r="V1312" s="193"/>
      <c r="W1312" s="193"/>
      <c r="X1312" s="193"/>
      <c r="Y1312" s="193"/>
      <c r="Z1312" s="193"/>
      <c r="AA1312" s="193"/>
      <c r="AB1312" s="193"/>
      <c r="AC1312" s="193"/>
      <c r="AD1312" s="193"/>
      <c r="AE1312" s="193"/>
      <c r="AF1312" s="193"/>
      <c r="AG1312" s="193"/>
      <c r="AH1312" s="193"/>
      <c r="AI1312" s="193"/>
      <c r="AJ1312" s="193"/>
      <c r="AK1312" s="193"/>
    </row>
    <row r="1313" spans="1:37" x14ac:dyDescent="0.2">
      <c r="A1313" s="193"/>
      <c r="B1313" s="193"/>
      <c r="C1313" s="193"/>
      <c r="D1313" s="193"/>
      <c r="E1313" s="193"/>
      <c r="F1313" s="193"/>
      <c r="G1313" s="193"/>
      <c r="H1313" s="193"/>
      <c r="I1313" s="193"/>
      <c r="J1313" s="193"/>
      <c r="K1313" s="193"/>
      <c r="L1313" s="193"/>
      <c r="M1313" s="193"/>
      <c r="N1313" s="193"/>
      <c r="O1313" s="193"/>
      <c r="P1313" s="193"/>
      <c r="Q1313" s="193"/>
      <c r="R1313" s="193"/>
      <c r="S1313" s="193"/>
      <c r="T1313" s="193"/>
      <c r="U1313" s="193"/>
      <c r="V1313" s="193"/>
      <c r="W1313" s="193"/>
      <c r="X1313" s="193"/>
      <c r="Y1313" s="193"/>
      <c r="Z1313" s="193"/>
      <c r="AA1313" s="193"/>
      <c r="AB1313" s="193"/>
      <c r="AC1313" s="193"/>
      <c r="AD1313" s="193"/>
      <c r="AE1313" s="193"/>
      <c r="AF1313" s="193"/>
      <c r="AG1313" s="193"/>
      <c r="AH1313" s="193"/>
      <c r="AI1313" s="193"/>
      <c r="AJ1313" s="193"/>
      <c r="AK1313" s="193"/>
    </row>
    <row r="1314" spans="1:37" x14ac:dyDescent="0.2">
      <c r="A1314" s="193"/>
      <c r="B1314" s="193"/>
      <c r="C1314" s="193"/>
      <c r="D1314" s="193"/>
      <c r="E1314" s="193"/>
      <c r="F1314" s="193"/>
      <c r="G1314" s="193"/>
      <c r="H1314" s="193"/>
      <c r="I1314" s="193"/>
      <c r="J1314" s="193"/>
      <c r="K1314" s="193"/>
      <c r="L1314" s="193"/>
      <c r="M1314" s="193"/>
      <c r="N1314" s="193"/>
      <c r="O1314" s="193"/>
      <c r="P1314" s="193"/>
      <c r="Q1314" s="193"/>
      <c r="R1314" s="193"/>
      <c r="S1314" s="193"/>
      <c r="T1314" s="193"/>
      <c r="U1314" s="193"/>
      <c r="V1314" s="193"/>
      <c r="W1314" s="193"/>
      <c r="X1314" s="193"/>
      <c r="Y1314" s="193"/>
      <c r="Z1314" s="193"/>
      <c r="AA1314" s="193"/>
      <c r="AB1314" s="193"/>
      <c r="AC1314" s="193"/>
      <c r="AD1314" s="193"/>
      <c r="AE1314" s="193"/>
      <c r="AF1314" s="193"/>
      <c r="AG1314" s="193"/>
      <c r="AH1314" s="193"/>
      <c r="AI1314" s="193"/>
      <c r="AJ1314" s="193"/>
      <c r="AK1314" s="193"/>
    </row>
    <row r="1315" spans="1:37" x14ac:dyDescent="0.2">
      <c r="A1315" s="193"/>
      <c r="B1315" s="193"/>
      <c r="C1315" s="193"/>
      <c r="D1315" s="193"/>
      <c r="E1315" s="193"/>
      <c r="F1315" s="193"/>
      <c r="G1315" s="193"/>
      <c r="H1315" s="193"/>
      <c r="I1315" s="193"/>
      <c r="J1315" s="193"/>
      <c r="K1315" s="193"/>
      <c r="L1315" s="193"/>
      <c r="M1315" s="193"/>
      <c r="N1315" s="193"/>
      <c r="O1315" s="193"/>
      <c r="P1315" s="193"/>
      <c r="Q1315" s="193"/>
      <c r="R1315" s="193"/>
      <c r="S1315" s="193"/>
      <c r="T1315" s="193"/>
      <c r="U1315" s="193"/>
      <c r="V1315" s="193"/>
      <c r="W1315" s="193"/>
      <c r="X1315" s="193"/>
      <c r="Y1315" s="193"/>
      <c r="Z1315" s="193"/>
      <c r="AA1315" s="193"/>
      <c r="AB1315" s="193"/>
      <c r="AC1315" s="193"/>
      <c r="AD1315" s="193"/>
      <c r="AE1315" s="193"/>
      <c r="AF1315" s="193"/>
      <c r="AG1315" s="193"/>
      <c r="AH1315" s="193"/>
      <c r="AI1315" s="193"/>
      <c r="AJ1315" s="193"/>
      <c r="AK1315" s="193"/>
    </row>
    <row r="1316" spans="1:37" x14ac:dyDescent="0.2">
      <c r="A1316" s="193"/>
      <c r="B1316" s="193"/>
      <c r="C1316" s="193"/>
      <c r="D1316" s="193"/>
      <c r="E1316" s="193"/>
      <c r="F1316" s="193"/>
      <c r="G1316" s="193"/>
      <c r="H1316" s="193"/>
      <c r="I1316" s="193"/>
      <c r="J1316" s="193"/>
      <c r="K1316" s="193"/>
      <c r="L1316" s="193"/>
      <c r="M1316" s="193"/>
      <c r="N1316" s="193"/>
      <c r="O1316" s="193"/>
      <c r="P1316" s="193"/>
      <c r="Q1316" s="193"/>
      <c r="R1316" s="193"/>
      <c r="S1316" s="193"/>
      <c r="T1316" s="193"/>
      <c r="U1316" s="193"/>
      <c r="V1316" s="193"/>
      <c r="W1316" s="193"/>
      <c r="X1316" s="193"/>
      <c r="Y1316" s="193"/>
      <c r="Z1316" s="193"/>
      <c r="AA1316" s="193"/>
      <c r="AB1316" s="193"/>
      <c r="AC1316" s="193"/>
      <c r="AD1316" s="193"/>
      <c r="AE1316" s="193"/>
      <c r="AF1316" s="193"/>
      <c r="AG1316" s="193"/>
      <c r="AH1316" s="193"/>
      <c r="AI1316" s="193"/>
      <c r="AJ1316" s="193"/>
      <c r="AK1316" s="193"/>
    </row>
    <row r="1317" spans="1:37" x14ac:dyDescent="0.2">
      <c r="A1317" s="193"/>
      <c r="B1317" s="193"/>
      <c r="C1317" s="193"/>
      <c r="D1317" s="193"/>
      <c r="E1317" s="193"/>
      <c r="F1317" s="193"/>
      <c r="G1317" s="193"/>
      <c r="H1317" s="193"/>
      <c r="I1317" s="193"/>
      <c r="J1317" s="193"/>
      <c r="K1317" s="193"/>
      <c r="L1317" s="193"/>
      <c r="M1317" s="193"/>
      <c r="N1317" s="193"/>
      <c r="O1317" s="193"/>
      <c r="P1317" s="193"/>
      <c r="Q1317" s="193"/>
      <c r="R1317" s="193"/>
      <c r="S1317" s="193"/>
      <c r="T1317" s="193"/>
      <c r="U1317" s="193"/>
      <c r="V1317" s="193"/>
      <c r="W1317" s="193"/>
      <c r="X1317" s="193"/>
      <c r="Y1317" s="193"/>
      <c r="Z1317" s="193"/>
      <c r="AA1317" s="193"/>
      <c r="AB1317" s="193"/>
      <c r="AC1317" s="193"/>
      <c r="AD1317" s="193"/>
      <c r="AE1317" s="193"/>
      <c r="AF1317" s="193"/>
      <c r="AG1317" s="193"/>
      <c r="AH1317" s="193"/>
      <c r="AI1317" s="193"/>
      <c r="AJ1317" s="193"/>
      <c r="AK1317" s="193"/>
    </row>
    <row r="1318" spans="1:37" x14ac:dyDescent="0.2">
      <c r="A1318" s="193"/>
      <c r="B1318" s="193"/>
      <c r="C1318" s="193"/>
      <c r="D1318" s="193"/>
      <c r="E1318" s="193"/>
      <c r="F1318" s="193"/>
      <c r="G1318" s="193"/>
      <c r="H1318" s="193"/>
      <c r="I1318" s="193"/>
      <c r="J1318" s="193"/>
      <c r="K1318" s="193"/>
      <c r="L1318" s="193"/>
      <c r="M1318" s="193"/>
      <c r="N1318" s="193"/>
      <c r="O1318" s="193"/>
      <c r="P1318" s="193"/>
      <c r="Q1318" s="193"/>
      <c r="R1318" s="193"/>
      <c r="S1318" s="193"/>
      <c r="T1318" s="193"/>
      <c r="U1318" s="193"/>
      <c r="V1318" s="193"/>
      <c r="W1318" s="193"/>
      <c r="X1318" s="193"/>
      <c r="Y1318" s="193"/>
      <c r="Z1318" s="193"/>
      <c r="AA1318" s="193"/>
      <c r="AB1318" s="193"/>
      <c r="AC1318" s="193"/>
      <c r="AD1318" s="193"/>
      <c r="AE1318" s="193"/>
      <c r="AF1318" s="193"/>
      <c r="AG1318" s="193"/>
      <c r="AH1318" s="193"/>
      <c r="AI1318" s="193"/>
      <c r="AJ1318" s="193"/>
      <c r="AK1318" s="193"/>
    </row>
    <row r="1319" spans="1:37" x14ac:dyDescent="0.2">
      <c r="A1319" s="193"/>
      <c r="B1319" s="193"/>
      <c r="C1319" s="193"/>
      <c r="D1319" s="193"/>
      <c r="E1319" s="193"/>
      <c r="F1319" s="193"/>
      <c r="G1319" s="193"/>
      <c r="H1319" s="193"/>
      <c r="I1319" s="193"/>
      <c r="J1319" s="193"/>
      <c r="K1319" s="193"/>
      <c r="L1319" s="193"/>
      <c r="M1319" s="193"/>
      <c r="N1319" s="193"/>
      <c r="O1319" s="193"/>
      <c r="P1319" s="193"/>
      <c r="Q1319" s="193"/>
      <c r="R1319" s="193"/>
      <c r="S1319" s="193"/>
      <c r="T1319" s="193"/>
      <c r="U1319" s="193"/>
      <c r="V1319" s="193"/>
      <c r="W1319" s="193"/>
      <c r="X1319" s="193"/>
      <c r="Y1319" s="193"/>
      <c r="Z1319" s="193"/>
      <c r="AA1319" s="193"/>
      <c r="AB1319" s="193"/>
      <c r="AC1319" s="193"/>
      <c r="AD1319" s="193"/>
      <c r="AE1319" s="193"/>
      <c r="AF1319" s="193"/>
      <c r="AG1319" s="193"/>
      <c r="AH1319" s="193"/>
      <c r="AI1319" s="193"/>
      <c r="AJ1319" s="193"/>
      <c r="AK1319" s="193"/>
    </row>
    <row r="1320" spans="1:37" x14ac:dyDescent="0.2">
      <c r="A1320" s="193"/>
      <c r="B1320" s="193"/>
      <c r="C1320" s="193"/>
      <c r="D1320" s="193"/>
      <c r="E1320" s="193"/>
      <c r="F1320" s="193"/>
      <c r="G1320" s="193"/>
      <c r="H1320" s="193"/>
      <c r="I1320" s="193"/>
      <c r="J1320" s="193"/>
      <c r="K1320" s="193"/>
      <c r="L1320" s="193"/>
      <c r="M1320" s="193"/>
      <c r="N1320" s="193"/>
      <c r="O1320" s="193"/>
      <c r="P1320" s="193"/>
      <c r="Q1320" s="193"/>
      <c r="R1320" s="193"/>
      <c r="S1320" s="193"/>
      <c r="T1320" s="193"/>
      <c r="U1320" s="193"/>
      <c r="V1320" s="193"/>
      <c r="W1320" s="193"/>
      <c r="X1320" s="193"/>
      <c r="Y1320" s="193"/>
      <c r="Z1320" s="193"/>
      <c r="AA1320" s="193"/>
      <c r="AB1320" s="193"/>
      <c r="AC1320" s="193"/>
      <c r="AD1320" s="193"/>
      <c r="AE1320" s="193"/>
      <c r="AF1320" s="193"/>
      <c r="AG1320" s="193"/>
      <c r="AH1320" s="193"/>
      <c r="AI1320" s="193"/>
      <c r="AJ1320" s="193"/>
      <c r="AK1320" s="193"/>
    </row>
    <row r="1321" spans="1:37" x14ac:dyDescent="0.2">
      <c r="A1321" s="193"/>
      <c r="B1321" s="193"/>
      <c r="C1321" s="193"/>
      <c r="D1321" s="193"/>
      <c r="E1321" s="193"/>
      <c r="F1321" s="193"/>
      <c r="G1321" s="193"/>
      <c r="H1321" s="193"/>
      <c r="I1321" s="193"/>
      <c r="J1321" s="193"/>
      <c r="K1321" s="193"/>
      <c r="L1321" s="193"/>
      <c r="M1321" s="193"/>
      <c r="N1321" s="193"/>
      <c r="O1321" s="193"/>
      <c r="P1321" s="193"/>
      <c r="Q1321" s="193"/>
      <c r="R1321" s="193"/>
      <c r="S1321" s="193"/>
      <c r="T1321" s="193"/>
      <c r="U1321" s="193"/>
      <c r="V1321" s="193"/>
      <c r="W1321" s="193"/>
      <c r="X1321" s="193"/>
      <c r="Y1321" s="193"/>
      <c r="Z1321" s="193"/>
      <c r="AA1321" s="193"/>
      <c r="AB1321" s="193"/>
      <c r="AC1321" s="193"/>
      <c r="AD1321" s="193"/>
      <c r="AE1321" s="193"/>
      <c r="AF1321" s="193"/>
      <c r="AG1321" s="193"/>
      <c r="AH1321" s="193"/>
      <c r="AI1321" s="193"/>
      <c r="AJ1321" s="193"/>
      <c r="AK1321" s="193"/>
    </row>
    <row r="1322" spans="1:37" x14ac:dyDescent="0.2">
      <c r="A1322" s="193"/>
      <c r="B1322" s="193"/>
      <c r="C1322" s="193"/>
      <c r="D1322" s="193"/>
      <c r="E1322" s="193"/>
      <c r="F1322" s="193"/>
      <c r="G1322" s="193"/>
      <c r="H1322" s="193"/>
      <c r="I1322" s="193"/>
      <c r="J1322" s="193"/>
      <c r="K1322" s="193"/>
      <c r="L1322" s="193"/>
      <c r="M1322" s="193"/>
      <c r="N1322" s="193"/>
      <c r="O1322" s="193"/>
      <c r="P1322" s="193"/>
      <c r="Q1322" s="193"/>
      <c r="R1322" s="193"/>
      <c r="S1322" s="193"/>
      <c r="T1322" s="193"/>
      <c r="U1322" s="193"/>
      <c r="V1322" s="193"/>
      <c r="W1322" s="193"/>
      <c r="X1322" s="193"/>
      <c r="Y1322" s="193"/>
      <c r="Z1322" s="193"/>
      <c r="AA1322" s="193"/>
      <c r="AB1322" s="193"/>
      <c r="AC1322" s="193"/>
      <c r="AD1322" s="193"/>
      <c r="AE1322" s="193"/>
      <c r="AF1322" s="193"/>
      <c r="AG1322" s="193"/>
      <c r="AH1322" s="193"/>
      <c r="AI1322" s="193"/>
      <c r="AJ1322" s="193"/>
      <c r="AK1322" s="193"/>
    </row>
    <row r="1323" spans="1:37" x14ac:dyDescent="0.2">
      <c r="A1323" s="193"/>
      <c r="B1323" s="193"/>
      <c r="C1323" s="193"/>
      <c r="D1323" s="193"/>
      <c r="E1323" s="193"/>
      <c r="F1323" s="193"/>
      <c r="G1323" s="193"/>
      <c r="H1323" s="193"/>
      <c r="I1323" s="193"/>
      <c r="J1323" s="193"/>
      <c r="K1323" s="193"/>
      <c r="L1323" s="193"/>
      <c r="M1323" s="193"/>
      <c r="N1323" s="193"/>
      <c r="O1323" s="193"/>
      <c r="P1323" s="193"/>
      <c r="Q1323" s="193"/>
      <c r="R1323" s="193"/>
      <c r="S1323" s="193"/>
      <c r="T1323" s="193"/>
      <c r="U1323" s="193"/>
      <c r="V1323" s="193"/>
      <c r="W1323" s="193"/>
      <c r="X1323" s="193"/>
      <c r="Y1323" s="193"/>
      <c r="Z1323" s="193"/>
      <c r="AA1323" s="193"/>
      <c r="AB1323" s="193"/>
      <c r="AC1323" s="193"/>
      <c r="AD1323" s="193"/>
      <c r="AE1323" s="193"/>
      <c r="AF1323" s="193"/>
      <c r="AG1323" s="193"/>
      <c r="AH1323" s="193"/>
      <c r="AI1323" s="193"/>
      <c r="AJ1323" s="193"/>
      <c r="AK1323" s="193"/>
    </row>
  </sheetData>
  <sheetProtection algorithmName="SHA-512" hashValue="0hOJ+mWuBQ7hS6v8xjjQyzZ8TnCzHHTA5HEBYHxR4GKCCh/r8bF73736zCUedOOHXfT/oK0JqTK48a4n576PIQ==" saltValue="NejDIB+WRC9pqwEBNOmCUw==" spinCount="100000" sheet="1" objects="1" scenarios="1" selectLockedCells="1" selectUnlockedCells="1"/>
  <pageMargins left="0.7" right="0.7" top="0.75" bottom="0.75" header="0.3" footer="0.3"/>
  <pageSetup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B6:G212"/>
  <sheetViews>
    <sheetView showGridLines="0" zoomScale="80" zoomScaleNormal="80" workbookViewId="0"/>
  </sheetViews>
  <sheetFormatPr baseColWidth="10" defaultColWidth="11" defaultRowHeight="14" x14ac:dyDescent="0.15"/>
  <cols>
    <col min="1" max="1" width="5.6640625" customWidth="1"/>
    <col min="2" max="2" width="46.6640625" bestFit="1" customWidth="1"/>
    <col min="3" max="3" width="140.5" style="38" bestFit="1" customWidth="1"/>
    <col min="4" max="4" width="22" style="62" bestFit="1" customWidth="1"/>
    <col min="5" max="5" width="7.1640625" customWidth="1"/>
  </cols>
  <sheetData>
    <row r="6" spans="2:7" ht="15" hidden="1" x14ac:dyDescent="0.15">
      <c r="B6" s="18" t="s">
        <v>12</v>
      </c>
      <c r="C6" s="38" t="s">
        <v>150</v>
      </c>
    </row>
    <row r="7" spans="2:7" hidden="1" x14ac:dyDescent="0.15">
      <c r="B7" s="18" t="s">
        <v>4</v>
      </c>
      <c r="C7" t="s">
        <v>1475</v>
      </c>
    </row>
    <row r="8" spans="2:7" hidden="1" x14ac:dyDescent="0.15">
      <c r="B8" s="18" t="s">
        <v>1230</v>
      </c>
      <c r="C8" t="s">
        <v>1226</v>
      </c>
    </row>
    <row r="9" spans="2:7" ht="24" customHeight="1" x14ac:dyDescent="0.15"/>
    <row r="10" spans="2:7" ht="30" x14ac:dyDescent="0.15">
      <c r="B10" s="32" t="s">
        <v>13</v>
      </c>
      <c r="C10" s="66" t="s">
        <v>0</v>
      </c>
      <c r="D10" s="528" t="s">
        <v>34</v>
      </c>
      <c r="F10" s="882" t="s">
        <v>302</v>
      </c>
      <c r="G10" s="882"/>
    </row>
    <row r="11" spans="2:7" ht="15" x14ac:dyDescent="0.15">
      <c r="B11" s="518" t="s">
        <v>47</v>
      </c>
      <c r="C11" s="513" t="s">
        <v>61</v>
      </c>
      <c r="D11" s="592">
        <v>2.6</v>
      </c>
      <c r="F11" s="256"/>
      <c r="G11" s="60" t="s">
        <v>318</v>
      </c>
    </row>
    <row r="12" spans="2:7" ht="15" x14ac:dyDescent="0.15">
      <c r="B12" s="95"/>
      <c r="C12" s="109" t="s">
        <v>51</v>
      </c>
      <c r="D12" s="592">
        <v>3.3333333333333335</v>
      </c>
      <c r="F12" s="257"/>
      <c r="G12" s="60" t="s">
        <v>317</v>
      </c>
    </row>
    <row r="13" spans="2:7" ht="15" x14ac:dyDescent="0.15">
      <c r="B13" s="95"/>
      <c r="C13" s="109" t="s">
        <v>86</v>
      </c>
      <c r="D13" s="592">
        <v>2.7666666666666666</v>
      </c>
      <c r="F13" s="258"/>
      <c r="G13" s="60" t="s">
        <v>319</v>
      </c>
    </row>
    <row r="14" spans="2:7" ht="15" x14ac:dyDescent="0.15">
      <c r="B14" s="95"/>
      <c r="C14" s="109" t="s">
        <v>114</v>
      </c>
      <c r="D14" s="592">
        <v>0.55555555555555558</v>
      </c>
      <c r="F14" s="259"/>
      <c r="G14" s="60" t="s">
        <v>320</v>
      </c>
    </row>
    <row r="15" spans="2:7" ht="15" x14ac:dyDescent="0.15">
      <c r="B15" s="95"/>
      <c r="C15" s="109" t="s">
        <v>59</v>
      </c>
      <c r="D15" s="592">
        <v>3.3333333333333335</v>
      </c>
      <c r="F15" s="260"/>
      <c r="G15" s="60" t="s">
        <v>321</v>
      </c>
    </row>
    <row r="16" spans="2:7" ht="15" x14ac:dyDescent="0.15">
      <c r="B16" s="95"/>
      <c r="C16" s="110" t="s">
        <v>106</v>
      </c>
      <c r="D16" s="592">
        <v>-3.6249999999999996</v>
      </c>
    </row>
    <row r="17" spans="2:4" ht="15" x14ac:dyDescent="0.15">
      <c r="B17" s="95"/>
      <c r="C17" s="109" t="s">
        <v>53</v>
      </c>
      <c r="D17" s="592">
        <v>0.83333333333333337</v>
      </c>
    </row>
    <row r="18" spans="2:4" ht="15" x14ac:dyDescent="0.15">
      <c r="B18" s="95"/>
      <c r="C18" s="109" t="s">
        <v>57</v>
      </c>
      <c r="D18" s="592">
        <v>1.1666666666666667</v>
      </c>
    </row>
    <row r="19" spans="2:4" ht="15" x14ac:dyDescent="0.15">
      <c r="B19" s="95"/>
      <c r="C19" s="109" t="s">
        <v>55</v>
      </c>
      <c r="D19" s="592">
        <v>1.9</v>
      </c>
    </row>
    <row r="20" spans="2:4" ht="15" x14ac:dyDescent="0.15">
      <c r="B20" s="95"/>
      <c r="C20" s="109" t="s">
        <v>49</v>
      </c>
      <c r="D20" s="592">
        <v>3.3333333333333335</v>
      </c>
    </row>
    <row r="21" spans="2:4" ht="15" x14ac:dyDescent="0.15">
      <c r="B21" s="95"/>
      <c r="C21" s="109" t="s">
        <v>122</v>
      </c>
      <c r="D21" s="592">
        <v>1.0210526315789474</v>
      </c>
    </row>
    <row r="22" spans="2:4" ht="15" x14ac:dyDescent="0.15">
      <c r="B22" s="95"/>
      <c r="C22" s="109" t="s">
        <v>124</v>
      </c>
      <c r="D22" s="592">
        <v>0.97777777777777775</v>
      </c>
    </row>
    <row r="23" spans="2:4" ht="15" x14ac:dyDescent="0.15">
      <c r="B23" s="95"/>
      <c r="C23" s="109" t="s">
        <v>108</v>
      </c>
      <c r="D23" s="592">
        <v>2.5</v>
      </c>
    </row>
    <row r="24" spans="2:4" ht="15" x14ac:dyDescent="0.15">
      <c r="B24" s="95"/>
      <c r="C24" s="109" t="s">
        <v>102</v>
      </c>
      <c r="D24" s="592">
        <v>0.8666666666666667</v>
      </c>
    </row>
    <row r="25" spans="2:4" ht="15" x14ac:dyDescent="0.15">
      <c r="B25" s="95"/>
      <c r="C25" s="109" t="s">
        <v>111</v>
      </c>
      <c r="D25" s="592">
        <v>0.75555555555555554</v>
      </c>
    </row>
    <row r="26" spans="2:4" ht="15" x14ac:dyDescent="0.15">
      <c r="B26" s="39"/>
      <c r="C26" s="109" t="s">
        <v>118</v>
      </c>
      <c r="D26" s="592">
        <v>1.0222222222222221</v>
      </c>
    </row>
    <row r="27" spans="2:4" ht="15" x14ac:dyDescent="0.15">
      <c r="B27" s="527" t="s">
        <v>293</v>
      </c>
      <c r="C27" s="110" t="s">
        <v>197</v>
      </c>
      <c r="D27" s="592">
        <v>0.83663150412742515</v>
      </c>
    </row>
    <row r="28" spans="2:4" ht="45" x14ac:dyDescent="0.15">
      <c r="B28" s="266"/>
      <c r="C28" s="109" t="s">
        <v>199</v>
      </c>
      <c r="D28" s="592">
        <v>0.94054545454545446</v>
      </c>
    </row>
    <row r="29" spans="2:4" ht="15" x14ac:dyDescent="0.15">
      <c r="B29" s="267"/>
      <c r="C29" s="110" t="s">
        <v>301</v>
      </c>
      <c r="D29" s="592">
        <v>0.96363636363636362</v>
      </c>
    </row>
    <row r="30" spans="2:4" ht="15" x14ac:dyDescent="0.15">
      <c r="B30" s="518" t="s">
        <v>186</v>
      </c>
      <c r="C30" s="109" t="s">
        <v>381</v>
      </c>
      <c r="D30" s="592">
        <v>0.21739130434782608</v>
      </c>
    </row>
    <row r="31" spans="2:4" ht="15" x14ac:dyDescent="0.15">
      <c r="B31" s="95"/>
      <c r="C31" s="109" t="s">
        <v>385</v>
      </c>
      <c r="D31" s="592">
        <v>0.4</v>
      </c>
    </row>
    <row r="32" spans="2:4" ht="15" x14ac:dyDescent="0.15">
      <c r="B32" s="95"/>
      <c r="C32" s="109" t="s">
        <v>388</v>
      </c>
      <c r="D32" s="592">
        <v>9.6153846153846159E-2</v>
      </c>
    </row>
    <row r="33" spans="2:4" ht="15" x14ac:dyDescent="0.15">
      <c r="B33" s="95"/>
      <c r="C33" s="109" t="s">
        <v>393</v>
      </c>
      <c r="D33" s="592">
        <v>1.125</v>
      </c>
    </row>
    <row r="34" spans="2:4" ht="15" x14ac:dyDescent="0.15">
      <c r="B34" s="95"/>
      <c r="C34" s="109" t="s">
        <v>397</v>
      </c>
      <c r="D34" s="592">
        <v>1.28</v>
      </c>
    </row>
    <row r="35" spans="2:4" ht="15" x14ac:dyDescent="0.15">
      <c r="B35" s="39"/>
      <c r="C35" s="109" t="s">
        <v>400</v>
      </c>
      <c r="D35" s="592">
        <v>0.1</v>
      </c>
    </row>
    <row r="36" spans="2:4" ht="15" x14ac:dyDescent="0.15">
      <c r="B36" s="68" t="s">
        <v>407</v>
      </c>
      <c r="C36" s="109" t="s">
        <v>412</v>
      </c>
      <c r="D36" s="592">
        <v>0</v>
      </c>
    </row>
    <row r="37" spans="2:4" ht="15" x14ac:dyDescent="0.15">
      <c r="B37" s="6"/>
      <c r="C37" s="109" t="s">
        <v>416</v>
      </c>
      <c r="D37" s="592">
        <v>0</v>
      </c>
    </row>
    <row r="38" spans="2:4" ht="15" x14ac:dyDescent="0.15">
      <c r="B38" s="6"/>
      <c r="C38" s="109" t="s">
        <v>420</v>
      </c>
      <c r="D38" s="592">
        <v>0</v>
      </c>
    </row>
    <row r="39" spans="2:4" ht="15" x14ac:dyDescent="0.15">
      <c r="B39" s="68" t="s">
        <v>428</v>
      </c>
      <c r="C39" s="109" t="s">
        <v>442</v>
      </c>
      <c r="D39" s="592">
        <v>0.61</v>
      </c>
    </row>
    <row r="40" spans="2:4" ht="15" x14ac:dyDescent="0.15">
      <c r="B40" s="6"/>
      <c r="C40" s="109" t="s">
        <v>1343</v>
      </c>
      <c r="D40" s="592">
        <v>0.372</v>
      </c>
    </row>
    <row r="41" spans="2:4" ht="30" x14ac:dyDescent="0.15">
      <c r="B41" s="6"/>
      <c r="C41" s="109" t="s">
        <v>1371</v>
      </c>
      <c r="D41" s="592">
        <v>0.52300000000000002</v>
      </c>
    </row>
    <row r="42" spans="2:4" ht="15" x14ac:dyDescent="0.15">
      <c r="B42" s="6"/>
      <c r="C42" s="109" t="s">
        <v>1364</v>
      </c>
      <c r="D42" s="592">
        <v>0.73</v>
      </c>
    </row>
    <row r="43" spans="2:4" ht="30" x14ac:dyDescent="0.15">
      <c r="B43" s="6"/>
      <c r="C43" s="109" t="s">
        <v>1366</v>
      </c>
      <c r="D43" s="592">
        <v>0.7</v>
      </c>
    </row>
    <row r="44" spans="2:4" ht="15" x14ac:dyDescent="0.15">
      <c r="B44" s="6"/>
      <c r="C44" s="109" t="s">
        <v>1356</v>
      </c>
      <c r="D44" s="592">
        <v>1</v>
      </c>
    </row>
    <row r="45" spans="2:4" ht="15" x14ac:dyDescent="0.15">
      <c r="B45" s="6"/>
      <c r="C45" s="109" t="s">
        <v>1351</v>
      </c>
      <c r="D45" s="592">
        <v>0.372</v>
      </c>
    </row>
    <row r="46" spans="2:4" ht="15" x14ac:dyDescent="0.15">
      <c r="B46" s="6"/>
      <c r="C46" s="109" t="s">
        <v>1360</v>
      </c>
      <c r="D46" s="592">
        <v>1</v>
      </c>
    </row>
    <row r="47" spans="2:4" ht="15" x14ac:dyDescent="0.15">
      <c r="B47" s="503" t="s">
        <v>188</v>
      </c>
      <c r="C47" s="109" t="s">
        <v>479</v>
      </c>
      <c r="D47" s="592">
        <v>2.1999999999999997</v>
      </c>
    </row>
    <row r="48" spans="2:4" ht="15" x14ac:dyDescent="0.15">
      <c r="B48" s="266"/>
      <c r="C48" s="109" t="s">
        <v>485</v>
      </c>
      <c r="D48" s="592">
        <v>1.2374999999999998</v>
      </c>
    </row>
    <row r="49" spans="2:4" ht="15" x14ac:dyDescent="0.15">
      <c r="B49" s="266"/>
      <c r="C49" s="109" t="s">
        <v>488</v>
      </c>
      <c r="D49" s="592">
        <v>0.77499999999999991</v>
      </c>
    </row>
    <row r="50" spans="2:4" ht="15" x14ac:dyDescent="0.15">
      <c r="B50" s="266"/>
      <c r="C50" s="109" t="s">
        <v>491</v>
      </c>
      <c r="D50" s="592">
        <v>0</v>
      </c>
    </row>
    <row r="51" spans="2:4" ht="15" x14ac:dyDescent="0.15">
      <c r="B51" s="266"/>
      <c r="C51" s="109" t="s">
        <v>494</v>
      </c>
      <c r="D51" s="592">
        <v>0.98571428571428565</v>
      </c>
    </row>
    <row r="52" spans="2:4" ht="30" x14ac:dyDescent="0.15">
      <c r="B52" s="266"/>
      <c r="C52" s="109" t="s">
        <v>497</v>
      </c>
      <c r="D52" s="592">
        <v>0.82</v>
      </c>
    </row>
    <row r="53" spans="2:4" ht="30" x14ac:dyDescent="0.15">
      <c r="B53" s="266"/>
      <c r="C53" s="109" t="s">
        <v>500</v>
      </c>
      <c r="D53" s="592">
        <v>1.32</v>
      </c>
    </row>
    <row r="54" spans="2:4" ht="15" x14ac:dyDescent="0.15">
      <c r="B54" s="266"/>
      <c r="C54" s="109" t="s">
        <v>505</v>
      </c>
      <c r="D54" s="592">
        <v>1</v>
      </c>
    </row>
    <row r="55" spans="2:4" ht="15" x14ac:dyDescent="0.15">
      <c r="B55" s="266"/>
      <c r="C55" s="109" t="s">
        <v>508</v>
      </c>
      <c r="D55" s="592">
        <v>1</v>
      </c>
    </row>
    <row r="56" spans="2:4" ht="15" x14ac:dyDescent="0.15">
      <c r="B56" s="266"/>
      <c r="C56" s="109" t="s">
        <v>512</v>
      </c>
      <c r="D56" s="592">
        <v>0.97894736842105268</v>
      </c>
    </row>
    <row r="57" spans="2:4" ht="15" x14ac:dyDescent="0.15">
      <c r="B57" s="266"/>
      <c r="C57" s="109" t="s">
        <v>515</v>
      </c>
      <c r="D57" s="592">
        <v>2</v>
      </c>
    </row>
    <row r="58" spans="2:4" ht="15" x14ac:dyDescent="0.15">
      <c r="B58" s="518" t="s">
        <v>167</v>
      </c>
      <c r="C58" s="109" t="s">
        <v>521</v>
      </c>
      <c r="D58" s="592">
        <v>0</v>
      </c>
    </row>
    <row r="59" spans="2:4" ht="15" x14ac:dyDescent="0.15">
      <c r="B59" s="95"/>
      <c r="C59" s="109" t="s">
        <v>525</v>
      </c>
      <c r="D59" s="592">
        <v>0</v>
      </c>
    </row>
    <row r="60" spans="2:4" ht="15" x14ac:dyDescent="0.15">
      <c r="B60" s="39"/>
      <c r="C60" s="109" t="s">
        <v>529</v>
      </c>
      <c r="D60" s="265">
        <v>0</v>
      </c>
    </row>
    <row r="61" spans="2:4" ht="15" x14ac:dyDescent="0.15">
      <c r="B61" s="503" t="s">
        <v>166</v>
      </c>
      <c r="C61" s="109" t="s">
        <v>536</v>
      </c>
      <c r="D61" s="592">
        <v>0.77777777777777768</v>
      </c>
    </row>
    <row r="62" spans="2:4" ht="15" x14ac:dyDescent="0.15">
      <c r="B62" s="266"/>
      <c r="C62" s="109" t="s">
        <v>540</v>
      </c>
      <c r="D62" s="592">
        <v>0</v>
      </c>
    </row>
    <row r="63" spans="2:4" ht="15" x14ac:dyDescent="0.15">
      <c r="B63" s="518" t="s">
        <v>165</v>
      </c>
      <c r="C63" s="109" t="s">
        <v>557</v>
      </c>
      <c r="D63" s="592">
        <v>0</v>
      </c>
    </row>
    <row r="64" spans="2:4" ht="15" x14ac:dyDescent="0.15">
      <c r="B64" s="95"/>
      <c r="C64" s="109" t="s">
        <v>564</v>
      </c>
      <c r="D64" s="592">
        <v>1</v>
      </c>
    </row>
    <row r="65" spans="2:4" ht="15" x14ac:dyDescent="0.15">
      <c r="B65" s="39"/>
      <c r="C65" s="109" t="s">
        <v>567</v>
      </c>
      <c r="D65" s="592">
        <v>0</v>
      </c>
    </row>
    <row r="66" spans="2:4" ht="15" x14ac:dyDescent="0.15">
      <c r="B66" s="503" t="s">
        <v>189</v>
      </c>
      <c r="C66" s="109" t="s">
        <v>575</v>
      </c>
      <c r="D66" s="592">
        <v>1</v>
      </c>
    </row>
    <row r="67" spans="2:4" ht="15" x14ac:dyDescent="0.15">
      <c r="B67" s="266"/>
      <c r="C67" s="109" t="s">
        <v>586</v>
      </c>
      <c r="D67" s="592">
        <v>0.88</v>
      </c>
    </row>
    <row r="68" spans="2:4" ht="15" x14ac:dyDescent="0.15">
      <c r="B68" s="68" t="s">
        <v>164</v>
      </c>
      <c r="C68" s="109" t="s">
        <v>597</v>
      </c>
      <c r="D68" s="592">
        <v>0.71437210239870985</v>
      </c>
    </row>
    <row r="69" spans="2:4" ht="15" x14ac:dyDescent="0.15">
      <c r="B69" s="6"/>
      <c r="C69" s="109" t="s">
        <v>602</v>
      </c>
      <c r="D69" s="592">
        <v>1</v>
      </c>
    </row>
    <row r="70" spans="2:4" ht="15" x14ac:dyDescent="0.15">
      <c r="B70" s="6"/>
      <c r="C70" s="109" t="s">
        <v>607</v>
      </c>
      <c r="D70" s="592">
        <v>1.6304447501146264</v>
      </c>
    </row>
    <row r="71" spans="2:4" ht="15" x14ac:dyDescent="0.15">
      <c r="B71" s="6"/>
      <c r="C71" s="109" t="s">
        <v>612</v>
      </c>
      <c r="D71" s="592">
        <v>0.8</v>
      </c>
    </row>
    <row r="72" spans="2:4" ht="15" x14ac:dyDescent="0.15">
      <c r="B72" s="503" t="s">
        <v>617</v>
      </c>
      <c r="C72" s="109" t="s">
        <v>621</v>
      </c>
      <c r="D72" s="592">
        <v>1</v>
      </c>
    </row>
    <row r="73" spans="2:4" ht="15" x14ac:dyDescent="0.15">
      <c r="B73" s="266"/>
      <c r="C73" s="109" t="s">
        <v>633</v>
      </c>
      <c r="D73" s="592">
        <v>1.2836956521739131</v>
      </c>
    </row>
    <row r="74" spans="2:4" ht="15" x14ac:dyDescent="0.15">
      <c r="B74" s="267"/>
      <c r="C74" s="109" t="s">
        <v>1324</v>
      </c>
      <c r="D74" s="592">
        <v>1.9167123287671235</v>
      </c>
    </row>
    <row r="75" spans="2:4" ht="45" x14ac:dyDescent="0.15">
      <c r="B75" s="518" t="s">
        <v>180</v>
      </c>
      <c r="C75" s="109" t="s">
        <v>921</v>
      </c>
      <c r="D75" s="592">
        <v>1.9</v>
      </c>
    </row>
    <row r="76" spans="2:4" ht="45" x14ac:dyDescent="0.15">
      <c r="B76" s="95"/>
      <c r="C76" s="109" t="s">
        <v>925</v>
      </c>
      <c r="D76" s="592">
        <v>2.5</v>
      </c>
    </row>
    <row r="77" spans="2:4" ht="45" x14ac:dyDescent="0.15">
      <c r="B77" s="39"/>
      <c r="C77" s="109" t="s">
        <v>929</v>
      </c>
      <c r="D77" s="592">
        <v>4.5999999999999996</v>
      </c>
    </row>
    <row r="78" spans="2:4" ht="30" x14ac:dyDescent="0.15">
      <c r="B78" s="503" t="s">
        <v>936</v>
      </c>
      <c r="C78" s="109" t="s">
        <v>940</v>
      </c>
      <c r="D78" s="592">
        <v>1.1299999999999999</v>
      </c>
    </row>
    <row r="79" spans="2:4" ht="30" x14ac:dyDescent="0.15">
      <c r="B79" s="266"/>
      <c r="C79" s="109" t="s">
        <v>945</v>
      </c>
      <c r="D79" s="592">
        <v>0</v>
      </c>
    </row>
    <row r="80" spans="2:4" ht="30" x14ac:dyDescent="0.15">
      <c r="B80" s="518" t="s">
        <v>950</v>
      </c>
      <c r="C80" s="109" t="s">
        <v>954</v>
      </c>
      <c r="D80" s="592">
        <v>0.95809178743961354</v>
      </c>
    </row>
    <row r="81" spans="2:4" ht="30" x14ac:dyDescent="0.15">
      <c r="B81" s="95"/>
      <c r="C81" s="109" t="s">
        <v>960</v>
      </c>
      <c r="D81" s="592">
        <v>0.10444444444444444</v>
      </c>
    </row>
    <row r="82" spans="2:4" ht="30" x14ac:dyDescent="0.15">
      <c r="B82" s="95"/>
      <c r="C82" s="109" t="s">
        <v>967</v>
      </c>
      <c r="D82" s="592">
        <v>1</v>
      </c>
    </row>
    <row r="83" spans="2:4" ht="30" x14ac:dyDescent="0.15">
      <c r="B83" s="95"/>
      <c r="C83" s="109" t="s">
        <v>971</v>
      </c>
      <c r="D83" s="592">
        <v>4.75</v>
      </c>
    </row>
    <row r="84" spans="2:4" ht="30" x14ac:dyDescent="0.15">
      <c r="B84" s="39"/>
      <c r="C84" s="109" t="s">
        <v>975</v>
      </c>
      <c r="D84" s="592">
        <v>11.000000000000002</v>
      </c>
    </row>
    <row r="85" spans="2:4" ht="15" x14ac:dyDescent="0.15">
      <c r="B85" s="503" t="s">
        <v>174</v>
      </c>
      <c r="C85" s="109" t="s">
        <v>992</v>
      </c>
      <c r="D85" s="592">
        <v>1</v>
      </c>
    </row>
    <row r="86" spans="2:4" ht="15" x14ac:dyDescent="0.15">
      <c r="B86" s="266"/>
      <c r="C86" s="109" t="s">
        <v>997</v>
      </c>
      <c r="D86" s="592">
        <v>1.27</v>
      </c>
    </row>
    <row r="87" spans="2:4" ht="15" x14ac:dyDescent="0.15">
      <c r="B87" s="266"/>
      <c r="C87" s="109" t="s">
        <v>1001</v>
      </c>
      <c r="D87" s="592">
        <v>2.7600000000000002</v>
      </c>
    </row>
    <row r="88" spans="2:4" ht="15" x14ac:dyDescent="0.15">
      <c r="B88" s="266"/>
      <c r="C88" s="109" t="s">
        <v>1007</v>
      </c>
      <c r="D88" s="592">
        <v>1.2333333333333334</v>
      </c>
    </row>
    <row r="89" spans="2:4" ht="15" x14ac:dyDescent="0.15">
      <c r="B89" s="266"/>
      <c r="C89" s="109" t="s">
        <v>1012</v>
      </c>
      <c r="D89" s="592">
        <v>1.4000000000000001</v>
      </c>
    </row>
    <row r="90" spans="2:4" ht="15" x14ac:dyDescent="0.15">
      <c r="B90" s="527" t="s">
        <v>170</v>
      </c>
      <c r="C90" s="109" t="s">
        <v>1145</v>
      </c>
      <c r="D90" s="592">
        <v>0.95</v>
      </c>
    </row>
    <row r="91" spans="2:4" ht="15" x14ac:dyDescent="0.15">
      <c r="B91" s="266"/>
      <c r="C91" s="109" t="s">
        <v>1150</v>
      </c>
      <c r="D91" s="592">
        <v>1.2</v>
      </c>
    </row>
    <row r="92" spans="2:4" ht="15" x14ac:dyDescent="0.15">
      <c r="B92" s="266"/>
      <c r="C92" s="109" t="s">
        <v>1154</v>
      </c>
      <c r="D92" s="592">
        <v>0.95</v>
      </c>
    </row>
    <row r="93" spans="2:4" ht="15" x14ac:dyDescent="0.15">
      <c r="B93" s="266"/>
      <c r="C93" s="109" t="s">
        <v>1158</v>
      </c>
      <c r="D93" s="592">
        <v>1.92</v>
      </c>
    </row>
    <row r="94" spans="2:4" ht="15" x14ac:dyDescent="0.15">
      <c r="B94" s="266"/>
      <c r="C94" s="109" t="s">
        <v>1161</v>
      </c>
      <c r="D94" s="592">
        <v>0.42</v>
      </c>
    </row>
    <row r="95" spans="2:4" ht="15" x14ac:dyDescent="0.15">
      <c r="B95" s="266"/>
      <c r="C95" s="109" t="s">
        <v>1165</v>
      </c>
      <c r="D95" s="592">
        <v>0.96</v>
      </c>
    </row>
    <row r="96" spans="2:4" ht="15" x14ac:dyDescent="0.15">
      <c r="B96" s="267"/>
      <c r="C96" s="109" t="s">
        <v>1470</v>
      </c>
      <c r="D96" s="265">
        <v>1.62</v>
      </c>
    </row>
    <row r="97" spans="3:3" x14ac:dyDescent="0.15">
      <c r="C97"/>
    </row>
    <row r="98" spans="3:3" x14ac:dyDescent="0.15">
      <c r="C98"/>
    </row>
    <row r="99" spans="3:3" x14ac:dyDescent="0.15">
      <c r="C99"/>
    </row>
    <row r="100" spans="3:3" x14ac:dyDescent="0.15">
      <c r="C100"/>
    </row>
    <row r="101" spans="3:3" x14ac:dyDescent="0.15">
      <c r="C101"/>
    </row>
    <row r="102" spans="3:3" x14ac:dyDescent="0.15">
      <c r="C102"/>
    </row>
    <row r="103" spans="3:3" x14ac:dyDescent="0.15">
      <c r="C103"/>
    </row>
    <row r="104" spans="3:3" x14ac:dyDescent="0.15">
      <c r="C104"/>
    </row>
    <row r="105" spans="3:3" x14ac:dyDescent="0.15">
      <c r="C105"/>
    </row>
    <row r="106" spans="3:3" x14ac:dyDescent="0.15">
      <c r="C106"/>
    </row>
    <row r="107" spans="3:3" x14ac:dyDescent="0.15">
      <c r="C107"/>
    </row>
    <row r="108" spans="3:3" x14ac:dyDescent="0.15">
      <c r="C108"/>
    </row>
    <row r="109" spans="3:3" x14ac:dyDescent="0.15">
      <c r="C109"/>
    </row>
    <row r="110" spans="3:3" x14ac:dyDescent="0.15">
      <c r="C110"/>
    </row>
    <row r="111" spans="3:3" x14ac:dyDescent="0.15">
      <c r="C111"/>
    </row>
    <row r="112" spans="3:3" x14ac:dyDescent="0.15">
      <c r="C112"/>
    </row>
    <row r="113" spans="3:3" x14ac:dyDescent="0.15">
      <c r="C113"/>
    </row>
    <row r="114" spans="3:3" x14ac:dyDescent="0.15">
      <c r="C114"/>
    </row>
    <row r="115" spans="3:3" x14ac:dyDescent="0.15">
      <c r="C115"/>
    </row>
    <row r="116" spans="3:3" x14ac:dyDescent="0.15">
      <c r="C116"/>
    </row>
    <row r="117" spans="3:3" x14ac:dyDescent="0.15">
      <c r="C117"/>
    </row>
    <row r="118" spans="3:3" x14ac:dyDescent="0.15">
      <c r="C118"/>
    </row>
    <row r="119" spans="3:3" x14ac:dyDescent="0.15">
      <c r="C119"/>
    </row>
    <row r="120" spans="3:3" x14ac:dyDescent="0.15">
      <c r="C120"/>
    </row>
    <row r="121" spans="3:3" x14ac:dyDescent="0.15">
      <c r="C121"/>
    </row>
    <row r="122" spans="3:3" x14ac:dyDescent="0.15">
      <c r="C122"/>
    </row>
    <row r="123" spans="3:3" x14ac:dyDescent="0.15">
      <c r="C123"/>
    </row>
    <row r="124" spans="3:3" x14ac:dyDescent="0.15">
      <c r="C124"/>
    </row>
    <row r="125" spans="3:3" x14ac:dyDescent="0.15">
      <c r="C125"/>
    </row>
    <row r="126" spans="3:3" x14ac:dyDescent="0.15">
      <c r="C126"/>
    </row>
    <row r="127" spans="3:3" x14ac:dyDescent="0.15">
      <c r="C127"/>
    </row>
    <row r="128" spans="3:3" x14ac:dyDescent="0.15">
      <c r="C128"/>
    </row>
    <row r="129" spans="3:3" x14ac:dyDescent="0.15">
      <c r="C129"/>
    </row>
    <row r="130" spans="3:3" x14ac:dyDescent="0.15">
      <c r="C130"/>
    </row>
    <row r="131" spans="3:3" x14ac:dyDescent="0.15">
      <c r="C131"/>
    </row>
    <row r="132" spans="3:3" x14ac:dyDescent="0.15">
      <c r="C132"/>
    </row>
    <row r="133" spans="3:3" x14ac:dyDescent="0.15">
      <c r="C133"/>
    </row>
    <row r="134" spans="3:3" x14ac:dyDescent="0.15">
      <c r="C134"/>
    </row>
    <row r="135" spans="3:3" x14ac:dyDescent="0.15">
      <c r="C135"/>
    </row>
    <row r="136" spans="3:3" x14ac:dyDescent="0.15">
      <c r="C136"/>
    </row>
    <row r="137" spans="3:3" x14ac:dyDescent="0.15">
      <c r="C137"/>
    </row>
    <row r="138" spans="3:3" x14ac:dyDescent="0.15">
      <c r="C138"/>
    </row>
    <row r="139" spans="3:3" x14ac:dyDescent="0.15">
      <c r="C139"/>
    </row>
    <row r="140" spans="3:3" x14ac:dyDescent="0.15">
      <c r="C140"/>
    </row>
    <row r="141" spans="3:3" x14ac:dyDescent="0.15">
      <c r="C141"/>
    </row>
    <row r="142" spans="3:3" x14ac:dyDescent="0.15">
      <c r="C142"/>
    </row>
    <row r="143" spans="3:3" x14ac:dyDescent="0.15">
      <c r="C143"/>
    </row>
    <row r="144" spans="3:3" x14ac:dyDescent="0.15">
      <c r="C144"/>
    </row>
    <row r="145" spans="3:3" x14ac:dyDescent="0.15">
      <c r="C145"/>
    </row>
    <row r="146" spans="3:3" x14ac:dyDescent="0.15">
      <c r="C146"/>
    </row>
    <row r="147" spans="3:3" x14ac:dyDescent="0.15">
      <c r="C147"/>
    </row>
    <row r="148" spans="3:3" x14ac:dyDescent="0.15">
      <c r="C148"/>
    </row>
    <row r="149" spans="3:3" x14ac:dyDescent="0.15">
      <c r="C149"/>
    </row>
    <row r="150" spans="3:3" x14ac:dyDescent="0.15">
      <c r="C150"/>
    </row>
    <row r="151" spans="3:3" x14ac:dyDescent="0.15">
      <c r="C151"/>
    </row>
    <row r="152" spans="3:3" x14ac:dyDescent="0.15">
      <c r="C152"/>
    </row>
    <row r="153" spans="3:3" x14ac:dyDescent="0.15">
      <c r="C153"/>
    </row>
    <row r="154" spans="3:3" x14ac:dyDescent="0.15">
      <c r="C154"/>
    </row>
    <row r="155" spans="3:3" x14ac:dyDescent="0.15">
      <c r="C155"/>
    </row>
    <row r="156" spans="3:3" x14ac:dyDescent="0.15">
      <c r="C156"/>
    </row>
    <row r="157" spans="3:3" x14ac:dyDescent="0.15">
      <c r="C157"/>
    </row>
    <row r="158" spans="3:3" x14ac:dyDescent="0.15">
      <c r="C158"/>
    </row>
    <row r="159" spans="3:3" x14ac:dyDescent="0.15">
      <c r="C159"/>
    </row>
    <row r="160" spans="3:3" x14ac:dyDescent="0.15">
      <c r="C160"/>
    </row>
    <row r="161" spans="3:3" x14ac:dyDescent="0.15">
      <c r="C161"/>
    </row>
    <row r="162" spans="3:3" x14ac:dyDescent="0.15">
      <c r="C162"/>
    </row>
    <row r="163" spans="3:3" x14ac:dyDescent="0.15">
      <c r="C163"/>
    </row>
    <row r="164" spans="3:3" x14ac:dyDescent="0.15">
      <c r="C164"/>
    </row>
    <row r="165" spans="3:3" x14ac:dyDescent="0.15">
      <c r="C165"/>
    </row>
    <row r="166" spans="3:3" x14ac:dyDescent="0.15">
      <c r="C166"/>
    </row>
    <row r="167" spans="3:3" x14ac:dyDescent="0.15">
      <c r="C167"/>
    </row>
    <row r="168" spans="3:3" x14ac:dyDescent="0.15">
      <c r="C168"/>
    </row>
    <row r="169" spans="3:3" x14ac:dyDescent="0.15">
      <c r="C169"/>
    </row>
    <row r="170" spans="3:3" x14ac:dyDescent="0.15">
      <c r="C170"/>
    </row>
    <row r="171" spans="3:3" x14ac:dyDescent="0.15">
      <c r="C171"/>
    </row>
    <row r="172" spans="3:3" x14ac:dyDescent="0.15">
      <c r="C172"/>
    </row>
    <row r="173" spans="3:3" x14ac:dyDescent="0.15">
      <c r="C173"/>
    </row>
    <row r="174" spans="3:3" x14ac:dyDescent="0.15">
      <c r="C174"/>
    </row>
    <row r="175" spans="3:3" x14ac:dyDescent="0.15">
      <c r="C175"/>
    </row>
    <row r="176" spans="3:3" x14ac:dyDescent="0.15">
      <c r="C176"/>
    </row>
    <row r="177" spans="3:3" x14ac:dyDescent="0.15">
      <c r="C177"/>
    </row>
    <row r="178" spans="3:3" x14ac:dyDescent="0.15">
      <c r="C178"/>
    </row>
    <row r="179" spans="3:3" x14ac:dyDescent="0.15">
      <c r="C179"/>
    </row>
    <row r="180" spans="3:3" x14ac:dyDescent="0.15">
      <c r="C180"/>
    </row>
    <row r="181" spans="3:3" x14ac:dyDescent="0.15">
      <c r="C181"/>
    </row>
    <row r="182" spans="3:3" x14ac:dyDescent="0.15">
      <c r="C182"/>
    </row>
    <row r="183" spans="3:3" x14ac:dyDescent="0.15">
      <c r="C183"/>
    </row>
    <row r="184" spans="3:3" x14ac:dyDescent="0.15">
      <c r="C184"/>
    </row>
    <row r="185" spans="3:3" x14ac:dyDescent="0.15">
      <c r="C185"/>
    </row>
    <row r="186" spans="3:3" x14ac:dyDescent="0.15">
      <c r="C186"/>
    </row>
    <row r="187" spans="3:3" x14ac:dyDescent="0.15">
      <c r="C187"/>
    </row>
    <row r="188" spans="3:3" x14ac:dyDescent="0.15">
      <c r="C188"/>
    </row>
    <row r="189" spans="3:3" x14ac:dyDescent="0.15">
      <c r="C189"/>
    </row>
    <row r="190" spans="3:3" x14ac:dyDescent="0.15">
      <c r="C190"/>
    </row>
    <row r="191" spans="3:3" x14ac:dyDescent="0.15">
      <c r="C191"/>
    </row>
    <row r="192" spans="3:3" x14ac:dyDescent="0.15">
      <c r="C192"/>
    </row>
    <row r="193" spans="3:3" x14ac:dyDescent="0.15">
      <c r="C193"/>
    </row>
    <row r="194" spans="3:3" x14ac:dyDescent="0.15">
      <c r="C194"/>
    </row>
    <row r="195" spans="3:3" x14ac:dyDescent="0.15">
      <c r="C195"/>
    </row>
    <row r="196" spans="3:3" x14ac:dyDescent="0.15">
      <c r="C196"/>
    </row>
    <row r="197" spans="3:3" x14ac:dyDescent="0.15">
      <c r="C197"/>
    </row>
    <row r="198" spans="3:3" x14ac:dyDescent="0.15">
      <c r="C198"/>
    </row>
    <row r="199" spans="3:3" x14ac:dyDescent="0.15">
      <c r="C199"/>
    </row>
    <row r="200" spans="3:3" x14ac:dyDescent="0.15">
      <c r="C200"/>
    </row>
    <row r="201" spans="3:3" x14ac:dyDescent="0.15">
      <c r="C201"/>
    </row>
    <row r="202" spans="3:3" x14ac:dyDescent="0.15">
      <c r="C202"/>
    </row>
    <row r="203" spans="3:3" x14ac:dyDescent="0.15">
      <c r="C203"/>
    </row>
    <row r="204" spans="3:3" x14ac:dyDescent="0.15">
      <c r="C204"/>
    </row>
    <row r="205" spans="3:3" x14ac:dyDescent="0.15">
      <c r="C205"/>
    </row>
    <row r="206" spans="3:3" x14ac:dyDescent="0.15">
      <c r="C206"/>
    </row>
    <row r="207" spans="3:3" x14ac:dyDescent="0.15">
      <c r="C207"/>
    </row>
    <row r="208" spans="3:3" x14ac:dyDescent="0.15">
      <c r="C208"/>
    </row>
    <row r="209" spans="3:3" x14ac:dyDescent="0.15">
      <c r="C209"/>
    </row>
    <row r="210" spans="3:3" x14ac:dyDescent="0.15">
      <c r="C210"/>
    </row>
    <row r="211" spans="3:3" x14ac:dyDescent="0.15">
      <c r="C211"/>
    </row>
    <row r="212" spans="3:3" x14ac:dyDescent="0.15">
      <c r="C212"/>
    </row>
  </sheetData>
  <mergeCells count="1">
    <mergeCell ref="F10:G10"/>
  </mergeCells>
  <conditionalFormatting sqref="D11:D13">
    <cfRule type="cellIs" dxfId="115" priority="23" operator="lessThan">
      <formula>40%</formula>
    </cfRule>
    <cfRule type="cellIs" dxfId="114" priority="24" operator="lessThan">
      <formula>60%</formula>
    </cfRule>
    <cfRule type="cellIs" dxfId="113" priority="25" operator="lessThan">
      <formula>70%</formula>
    </cfRule>
    <cfRule type="cellIs" dxfId="112" priority="26" operator="lessThan">
      <formula>80%</formula>
    </cfRule>
    <cfRule type="cellIs" dxfId="111" priority="29" operator="greaterThanOrEqual">
      <formula>80%</formula>
    </cfRule>
  </conditionalFormatting>
  <conditionalFormatting sqref="D14:D16">
    <cfRule type="cellIs" dxfId="110" priority="18" operator="lessThan">
      <formula>40%</formula>
    </cfRule>
    <cfRule type="cellIs" dxfId="109" priority="19" operator="lessThan">
      <formula>60%</formula>
    </cfRule>
    <cfRule type="cellIs" dxfId="108" priority="20" operator="lessThan">
      <formula>70%</formula>
    </cfRule>
    <cfRule type="cellIs" dxfId="107" priority="21" operator="lessThan">
      <formula>80%</formula>
    </cfRule>
    <cfRule type="cellIs" dxfId="106" priority="22" operator="greaterThanOrEqual">
      <formula>80%</formula>
    </cfRule>
  </conditionalFormatting>
  <conditionalFormatting sqref="D17:D58">
    <cfRule type="cellIs" dxfId="105" priority="13" operator="lessThan">
      <formula>40%</formula>
    </cfRule>
    <cfRule type="cellIs" dxfId="104" priority="14" operator="lessThan">
      <formula>60%</formula>
    </cfRule>
    <cfRule type="cellIs" dxfId="103" priority="15" operator="lessThan">
      <formula>70%</formula>
    </cfRule>
    <cfRule type="cellIs" dxfId="102" priority="16" operator="lessThan">
      <formula>80%</formula>
    </cfRule>
    <cfRule type="cellIs" dxfId="101" priority="17" operator="greaterThanOrEqual">
      <formula>80%</formula>
    </cfRule>
  </conditionalFormatting>
  <conditionalFormatting sqref="D11:D58">
    <cfRule type="containsText" dxfId="100" priority="12" operator="containsText" text="SIN CONTRATO">
      <formula>NOT(ISERROR(SEARCH("SIN CONTRATO",D11)))</formula>
    </cfRule>
  </conditionalFormatting>
  <conditionalFormatting sqref="D59:D96">
    <cfRule type="cellIs" dxfId="99" priority="7" operator="lessThan">
      <formula>40%</formula>
    </cfRule>
    <cfRule type="cellIs" dxfId="98" priority="8" operator="lessThan">
      <formula>60%</formula>
    </cfRule>
    <cfRule type="cellIs" dxfId="97" priority="9" operator="lessThan">
      <formula>70%</formula>
    </cfRule>
    <cfRule type="cellIs" dxfId="96" priority="10" operator="lessThan">
      <formula>80%</formula>
    </cfRule>
    <cfRule type="cellIs" dxfId="95" priority="11" operator="greaterThanOrEqual">
      <formula>80%</formula>
    </cfRule>
  </conditionalFormatting>
  <conditionalFormatting sqref="D59:D96">
    <cfRule type="containsText" dxfId="94" priority="6" operator="containsText" text="SIN CONTRATO">
      <formula>NOT(ISERROR(SEARCH("SIN CONTRATO",D59)))</formula>
    </cfRule>
  </conditionalFormatting>
  <conditionalFormatting sqref="D14">
    <cfRule type="cellIs" dxfId="93" priority="1" operator="lessThan">
      <formula>40%</formula>
    </cfRule>
    <cfRule type="cellIs" dxfId="92" priority="2" operator="lessThan">
      <formula>60%</formula>
    </cfRule>
    <cfRule type="cellIs" dxfId="91" priority="3" operator="lessThan">
      <formula>70%</formula>
    </cfRule>
    <cfRule type="cellIs" dxfId="90" priority="4" operator="lessThan">
      <formula>80%</formula>
    </cfRule>
    <cfRule type="cellIs" dxfId="89" priority="5" operator="greaterThanOrEqual">
      <formula>80%</formula>
    </cfRule>
  </conditionalFormatting>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8:J40"/>
  <sheetViews>
    <sheetView zoomScale="90" zoomScaleNormal="90" workbookViewId="0"/>
  </sheetViews>
  <sheetFormatPr baseColWidth="10" defaultColWidth="11" defaultRowHeight="14" x14ac:dyDescent="0.15"/>
  <cols>
    <col min="1" max="1" width="11" style="40"/>
    <col min="2" max="2" width="18.5" style="40" customWidth="1"/>
    <col min="3" max="3" width="13.83203125" style="40" bestFit="1" customWidth="1"/>
    <col min="4" max="4" width="13.83203125" style="40" customWidth="1"/>
    <col min="5" max="5" width="15.6640625" style="40" bestFit="1" customWidth="1"/>
    <col min="6" max="6" width="14.33203125" style="40" bestFit="1" customWidth="1"/>
    <col min="7" max="13" width="11" style="40"/>
    <col min="14" max="14" width="14.6640625" style="40" customWidth="1"/>
    <col min="15" max="16384" width="11" style="40"/>
  </cols>
  <sheetData>
    <row r="8" spans="2:6" ht="35.25" customHeight="1" x14ac:dyDescent="0.15">
      <c r="B8" s="331" t="s">
        <v>302</v>
      </c>
      <c r="C8" s="331" t="s">
        <v>147</v>
      </c>
      <c r="D8" s="331" t="s">
        <v>303</v>
      </c>
      <c r="E8" s="332" t="s">
        <v>1281</v>
      </c>
      <c r="F8" s="52" t="s">
        <v>304</v>
      </c>
    </row>
    <row r="9" spans="2:6" x14ac:dyDescent="0.15">
      <c r="B9" s="329" t="s">
        <v>305</v>
      </c>
      <c r="C9" s="41">
        <f>COUNTIF('2019'!$AT$2:$AT$233,'DESEMPEÑO I TRIMESTRE'!B9)</f>
        <v>16</v>
      </c>
      <c r="D9" s="42">
        <f t="shared" ref="D9:D14" si="0">C9/$C$14</f>
        <v>0.12903225806451613</v>
      </c>
      <c r="E9" s="618" t="s">
        <v>318</v>
      </c>
      <c r="F9" s="43">
        <v>1</v>
      </c>
    </row>
    <row r="10" spans="2:6" x14ac:dyDescent="0.15">
      <c r="B10" s="330" t="s">
        <v>306</v>
      </c>
      <c r="C10" s="41">
        <f>COUNTIF('2019'!$AT$2:$AT$233,'DESEMPEÑO I TRIMESTRE'!B10)</f>
        <v>4</v>
      </c>
      <c r="D10" s="42">
        <f t="shared" si="0"/>
        <v>3.2258064516129031E-2</v>
      </c>
      <c r="E10" s="618" t="s">
        <v>317</v>
      </c>
      <c r="F10" s="43">
        <v>1</v>
      </c>
    </row>
    <row r="11" spans="2:6" x14ac:dyDescent="0.15">
      <c r="B11" s="57" t="s">
        <v>307</v>
      </c>
      <c r="C11" s="41">
        <f>COUNTIF('2019'!$AT$2:$AT$233,'DESEMPEÑO I TRIMESTRE'!B11)</f>
        <v>5</v>
      </c>
      <c r="D11" s="42">
        <f t="shared" si="0"/>
        <v>4.0322580645161289E-2</v>
      </c>
      <c r="E11" s="618" t="s">
        <v>319</v>
      </c>
      <c r="F11" s="43">
        <v>1</v>
      </c>
    </row>
    <row r="12" spans="2:6" x14ac:dyDescent="0.15">
      <c r="B12" s="58" t="s">
        <v>308</v>
      </c>
      <c r="C12" s="41">
        <f>COUNTIF('2019'!$AT$2:$AT$233,'DESEMPEÑO I TRIMESTRE'!B12)</f>
        <v>9</v>
      </c>
      <c r="D12" s="42">
        <f t="shared" si="0"/>
        <v>7.2580645161290328E-2</v>
      </c>
      <c r="E12" s="618" t="s">
        <v>320</v>
      </c>
      <c r="F12" s="43">
        <v>1</v>
      </c>
    </row>
    <row r="13" spans="2:6" x14ac:dyDescent="0.15">
      <c r="B13" s="59" t="s">
        <v>309</v>
      </c>
      <c r="C13" s="41">
        <f>COUNTIF('2019'!$AT$2:$AT$233,'DESEMPEÑO I TRIMESTRE'!B13)</f>
        <v>90</v>
      </c>
      <c r="D13" s="42">
        <f t="shared" si="0"/>
        <v>0.72580645161290325</v>
      </c>
      <c r="E13" s="618" t="s">
        <v>321</v>
      </c>
      <c r="F13" s="43">
        <v>1</v>
      </c>
    </row>
    <row r="14" spans="2:6" x14ac:dyDescent="0.15">
      <c r="B14" s="49" t="s">
        <v>79</v>
      </c>
      <c r="C14" s="50">
        <f>SUM(C9:C13)</f>
        <v>124</v>
      </c>
      <c r="D14" s="51">
        <f t="shared" si="0"/>
        <v>1</v>
      </c>
      <c r="E14" s="56">
        <f>C14/$C$14</f>
        <v>1</v>
      </c>
      <c r="F14" s="43">
        <f>SUM(F9:F13)</f>
        <v>5</v>
      </c>
    </row>
    <row r="15" spans="2:6" x14ac:dyDescent="0.15">
      <c r="F15" s="43"/>
    </row>
    <row r="17" spans="2:10" x14ac:dyDescent="0.15">
      <c r="B17" s="43"/>
      <c r="C17" s="43"/>
      <c r="D17" s="43"/>
      <c r="E17" s="43"/>
      <c r="F17" s="43"/>
    </row>
    <row r="18" spans="2:10" x14ac:dyDescent="0.15">
      <c r="B18" s="43" t="s">
        <v>303</v>
      </c>
      <c r="C18" s="44">
        <f>D13+D12</f>
        <v>0.79838709677419362</v>
      </c>
      <c r="D18" s="44"/>
      <c r="E18" s="43"/>
      <c r="F18" s="53"/>
    </row>
    <row r="19" spans="2:10" x14ac:dyDescent="0.15">
      <c r="B19" s="43"/>
      <c r="C19" s="43"/>
      <c r="D19" s="43"/>
      <c r="E19" s="43"/>
      <c r="F19" s="53"/>
    </row>
    <row r="20" spans="2:10" x14ac:dyDescent="0.15">
      <c r="B20" s="43"/>
      <c r="C20" s="43"/>
      <c r="D20" s="43"/>
      <c r="E20" s="43"/>
      <c r="F20" s="53"/>
    </row>
    <row r="21" spans="2:10" x14ac:dyDescent="0.15">
      <c r="B21" s="43"/>
      <c r="C21" s="43"/>
      <c r="D21" s="43"/>
      <c r="E21" s="43"/>
      <c r="F21" s="53"/>
    </row>
    <row r="22" spans="2:10" x14ac:dyDescent="0.15">
      <c r="B22" s="43"/>
      <c r="C22" s="43"/>
      <c r="D22" s="43"/>
      <c r="E22" s="43"/>
      <c r="F22" s="53"/>
    </row>
    <row r="23" spans="2:10" x14ac:dyDescent="0.15">
      <c r="B23" s="43"/>
      <c r="C23" s="43"/>
      <c r="D23" s="43"/>
      <c r="E23" s="43"/>
      <c r="F23" s="43"/>
    </row>
    <row r="24" spans="2:10" s="43" customFormat="1" x14ac:dyDescent="0.15">
      <c r="B24" s="43" t="s">
        <v>310</v>
      </c>
      <c r="C24" s="43">
        <f>C18*PI()</f>
        <v>2.5082070379466899</v>
      </c>
    </row>
    <row r="25" spans="2:10" s="43" customFormat="1" x14ac:dyDescent="0.15">
      <c r="B25" s="43" t="s">
        <v>311</v>
      </c>
      <c r="C25" s="43" t="s">
        <v>312</v>
      </c>
      <c r="E25" s="43" t="s">
        <v>313</v>
      </c>
    </row>
    <row r="26" spans="2:10" s="43" customFormat="1" x14ac:dyDescent="0.15">
      <c r="B26" s="43" t="s">
        <v>314</v>
      </c>
      <c r="C26" s="43">
        <v>0</v>
      </c>
      <c r="E26" s="43">
        <v>0</v>
      </c>
    </row>
    <row r="27" spans="2:10" s="43" customFormat="1" x14ac:dyDescent="0.15">
      <c r="B27" s="43" t="s">
        <v>315</v>
      </c>
      <c r="C27" s="43">
        <f>(COS(C24))*-1</f>
        <v>0.80602826345400513</v>
      </c>
      <c r="E27" s="43">
        <f>SIN(C24)</f>
        <v>0.59187704678701714</v>
      </c>
      <c r="I27" s="159" t="s">
        <v>1085</v>
      </c>
      <c r="J27" s="618" t="s">
        <v>318</v>
      </c>
    </row>
    <row r="28" spans="2:10" x14ac:dyDescent="0.15">
      <c r="B28" s="43"/>
      <c r="C28" s="43"/>
      <c r="D28" s="43"/>
      <c r="E28" s="43"/>
      <c r="F28" s="43"/>
      <c r="I28" s="255" t="s">
        <v>1086</v>
      </c>
      <c r="J28" s="618" t="s">
        <v>317</v>
      </c>
    </row>
    <row r="29" spans="2:10" x14ac:dyDescent="0.15">
      <c r="B29" s="43"/>
      <c r="C29" s="43"/>
      <c r="D29" s="43"/>
      <c r="E29" s="43"/>
      <c r="F29" s="43"/>
      <c r="I29" s="57"/>
      <c r="J29" s="618" t="s">
        <v>319</v>
      </c>
    </row>
    <row r="30" spans="2:10" x14ac:dyDescent="0.15">
      <c r="B30" s="43"/>
      <c r="C30" s="43"/>
      <c r="D30" s="43"/>
      <c r="E30" s="43"/>
      <c r="F30" s="43"/>
      <c r="I30" s="58"/>
      <c r="J30" s="618" t="s">
        <v>320</v>
      </c>
    </row>
    <row r="31" spans="2:10" x14ac:dyDescent="0.15">
      <c r="B31" s="47"/>
      <c r="I31" s="59"/>
      <c r="J31" s="618" t="s">
        <v>321</v>
      </c>
    </row>
    <row r="32" spans="2:10" x14ac:dyDescent="0.15">
      <c r="B32" s="47"/>
    </row>
    <row r="33" spans="2:2" x14ac:dyDescent="0.15">
      <c r="B33" s="47"/>
    </row>
    <row r="34" spans="2:2" x14ac:dyDescent="0.15">
      <c r="B34" s="47"/>
    </row>
    <row r="35" spans="2:2" x14ac:dyDescent="0.15">
      <c r="B35" s="47"/>
    </row>
    <row r="36" spans="2:2" x14ac:dyDescent="0.15">
      <c r="B36" s="47"/>
    </row>
    <row r="37" spans="2:2" x14ac:dyDescent="0.15">
      <c r="B37" s="47"/>
    </row>
    <row r="38" spans="2:2" x14ac:dyDescent="0.15">
      <c r="B38" s="47"/>
    </row>
    <row r="39" spans="2:2" x14ac:dyDescent="0.15">
      <c r="B39" s="47"/>
    </row>
    <row r="40" spans="2:2" x14ac:dyDescent="0.15">
      <c r="B40" s="47"/>
    </row>
  </sheetData>
  <hyperlinks>
    <hyperlink ref="I27" location="Hoja4!A1" display="CRITICOS I TRIMESTRE'!A1" xr:uid="{00000000-0004-0000-2D00-000000000000}"/>
    <hyperlink ref="I28" location="Hoja4!A1" display="BAJOS I TRIMESTRE'!A1" xr:uid="{00000000-0004-0000-2D00-000001000000}"/>
  </hyperlinks>
  <pageMargins left="0.7" right="0.7" top="0.75" bottom="0.75" header="0.3" footer="0.3"/>
  <pageSetup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8:J53"/>
  <sheetViews>
    <sheetView zoomScale="90" zoomScaleNormal="90" workbookViewId="0"/>
  </sheetViews>
  <sheetFormatPr baseColWidth="10" defaultColWidth="11" defaultRowHeight="14" x14ac:dyDescent="0.15"/>
  <cols>
    <col min="1" max="1" width="11" style="40"/>
    <col min="2" max="2" width="18.1640625" style="40" customWidth="1"/>
    <col min="3" max="3" width="13.83203125" style="40" bestFit="1" customWidth="1"/>
    <col min="4" max="4" width="13.83203125" style="40" customWidth="1"/>
    <col min="5" max="5" width="15.6640625" style="40" bestFit="1" customWidth="1"/>
    <col min="6" max="6" width="14.33203125" style="40" bestFit="1" customWidth="1"/>
    <col min="7" max="13" width="11" style="40"/>
    <col min="14" max="14" width="14.6640625" style="40" customWidth="1"/>
    <col min="15" max="16384" width="11" style="40"/>
  </cols>
  <sheetData>
    <row r="8" spans="2:3" s="603" customFormat="1" x14ac:dyDescent="0.15"/>
    <row r="9" spans="2:3" ht="36.75" hidden="1" customHeight="1" x14ac:dyDescent="0.15">
      <c r="B9" s="619"/>
      <c r="C9" s="619"/>
    </row>
    <row r="10" spans="2:3" s="602" customFormat="1" hidden="1" x14ac:dyDescent="0.15">
      <c r="B10" s="619" t="s">
        <v>1230</v>
      </c>
      <c r="C10" s="619" t="s">
        <v>1226</v>
      </c>
    </row>
    <row r="11" spans="2:3" s="602" customFormat="1" ht="21" hidden="1" customHeight="1" x14ac:dyDescent="0.15">
      <c r="B11" s="641"/>
      <c r="C11" s="641"/>
    </row>
    <row r="12" spans="2:3" s="602" customFormat="1" hidden="1" x14ac:dyDescent="0.15">
      <c r="B12" s="619" t="s">
        <v>364</v>
      </c>
      <c r="C12" s="619" t="s">
        <v>1478</v>
      </c>
    </row>
    <row r="13" spans="2:3" s="602" customFormat="1" hidden="1" x14ac:dyDescent="0.15">
      <c r="B13" s="642" t="s">
        <v>306</v>
      </c>
      <c r="C13" s="643">
        <v>11</v>
      </c>
    </row>
    <row r="14" spans="2:3" s="602" customFormat="1" hidden="1" x14ac:dyDescent="0.15">
      <c r="B14" s="642" t="s">
        <v>305</v>
      </c>
      <c r="C14" s="643">
        <v>24</v>
      </c>
    </row>
    <row r="15" spans="2:3" s="602" customFormat="1" hidden="1" x14ac:dyDescent="0.15">
      <c r="B15" s="642" t="s">
        <v>307</v>
      </c>
      <c r="C15" s="643">
        <v>3</v>
      </c>
    </row>
    <row r="16" spans="2:3" s="602" customFormat="1" hidden="1" x14ac:dyDescent="0.15">
      <c r="B16" s="642" t="s">
        <v>308</v>
      </c>
      <c r="C16" s="643">
        <v>8</v>
      </c>
    </row>
    <row r="17" spans="2:6" s="602" customFormat="1" hidden="1" x14ac:dyDescent="0.15">
      <c r="B17" s="642" t="s">
        <v>309</v>
      </c>
      <c r="C17" s="643">
        <v>136</v>
      </c>
    </row>
    <row r="18" spans="2:6" s="602" customFormat="1" ht="14.25" hidden="1" customHeight="1" x14ac:dyDescent="0.15">
      <c r="B18" s="633" t="s">
        <v>365</v>
      </c>
      <c r="C18" s="634">
        <v>182</v>
      </c>
    </row>
    <row r="19" spans="2:6" hidden="1" x14ac:dyDescent="0.15">
      <c r="D19"/>
    </row>
    <row r="21" spans="2:6" ht="35.25" customHeight="1" x14ac:dyDescent="0.15">
      <c r="B21" s="331" t="s">
        <v>302</v>
      </c>
      <c r="C21" s="331" t="s">
        <v>147</v>
      </c>
      <c r="D21" s="331" t="s">
        <v>303</v>
      </c>
      <c r="E21" s="332" t="s">
        <v>1281</v>
      </c>
      <c r="F21" s="52" t="s">
        <v>304</v>
      </c>
    </row>
    <row r="22" spans="2:6" x14ac:dyDescent="0.15">
      <c r="B22" s="329" t="s">
        <v>305</v>
      </c>
      <c r="C22" s="41">
        <f>GETPIVOTDATA("N",$B$12,"DESEMPEÑO CUMPLIMIENTO 2","CRÍTICO")</f>
        <v>24</v>
      </c>
      <c r="D22" s="42">
        <f t="shared" ref="D22:D27" si="0">C22/$C$27</f>
        <v>0.13186813186813187</v>
      </c>
      <c r="E22" s="574" t="s">
        <v>318</v>
      </c>
      <c r="F22" s="43">
        <v>1</v>
      </c>
    </row>
    <row r="23" spans="2:6" x14ac:dyDescent="0.15">
      <c r="B23" s="330" t="s">
        <v>306</v>
      </c>
      <c r="C23" s="41">
        <f>GETPIVOTDATA("N",$B$12,"DESEMPEÑO CUMPLIMIENTO 2","BAJO")</f>
        <v>11</v>
      </c>
      <c r="D23" s="42">
        <f t="shared" si="0"/>
        <v>6.043956043956044E-2</v>
      </c>
      <c r="E23" s="574" t="s">
        <v>317</v>
      </c>
      <c r="F23" s="43">
        <v>1</v>
      </c>
    </row>
    <row r="24" spans="2:6" x14ac:dyDescent="0.15">
      <c r="B24" s="57" t="s">
        <v>307</v>
      </c>
      <c r="C24" s="41">
        <f>GETPIVOTDATA("N",$B$12,"DESEMPEÑO CUMPLIMIENTO 2","MEDIO")</f>
        <v>3</v>
      </c>
      <c r="D24" s="42">
        <f t="shared" si="0"/>
        <v>1.6483516483516484E-2</v>
      </c>
      <c r="E24" s="574" t="s">
        <v>319</v>
      </c>
      <c r="F24" s="43">
        <v>1</v>
      </c>
    </row>
    <row r="25" spans="2:6" x14ac:dyDescent="0.15">
      <c r="B25" s="58" t="s">
        <v>308</v>
      </c>
      <c r="C25" s="41">
        <f>GETPIVOTDATA("N",$B$12,"DESEMPEÑO CUMPLIMIENTO 2","SATISFACTORIO")</f>
        <v>8</v>
      </c>
      <c r="D25" s="42">
        <f t="shared" si="0"/>
        <v>4.3956043956043959E-2</v>
      </c>
      <c r="E25" s="574" t="s">
        <v>320</v>
      </c>
      <c r="F25" s="43">
        <v>1</v>
      </c>
    </row>
    <row r="26" spans="2:6" x14ac:dyDescent="0.15">
      <c r="B26" s="59" t="s">
        <v>309</v>
      </c>
      <c r="C26" s="41">
        <f>GETPIVOTDATA("N",$B$12,"DESEMPEÑO CUMPLIMIENTO 2","SOBRESALIENTE")</f>
        <v>136</v>
      </c>
      <c r="D26" s="42">
        <f t="shared" si="0"/>
        <v>0.74725274725274726</v>
      </c>
      <c r="E26" s="574" t="s">
        <v>321</v>
      </c>
      <c r="F26" s="43">
        <v>1</v>
      </c>
    </row>
    <row r="27" spans="2:6" x14ac:dyDescent="0.15">
      <c r="B27" s="49" t="s">
        <v>79</v>
      </c>
      <c r="C27" s="50">
        <f>SUM(C22:C26)</f>
        <v>182</v>
      </c>
      <c r="D27" s="51">
        <f t="shared" si="0"/>
        <v>1</v>
      </c>
      <c r="E27" s="56">
        <f>C27/$C$27</f>
        <v>1</v>
      </c>
      <c r="F27" s="43">
        <f>SUM(F22:F26)</f>
        <v>5</v>
      </c>
    </row>
    <row r="28" spans="2:6" x14ac:dyDescent="0.15">
      <c r="F28" s="43"/>
    </row>
    <row r="30" spans="2:6" x14ac:dyDescent="0.15">
      <c r="B30" s="43"/>
      <c r="C30" s="43"/>
      <c r="D30" s="43"/>
      <c r="E30" s="43"/>
      <c r="F30" s="43"/>
    </row>
    <row r="31" spans="2:6" x14ac:dyDescent="0.15">
      <c r="B31" s="43" t="s">
        <v>303</v>
      </c>
      <c r="C31" s="44">
        <f>D26+D25</f>
        <v>0.79120879120879117</v>
      </c>
      <c r="D31" s="44"/>
      <c r="E31" s="43"/>
      <c r="F31" s="53"/>
    </row>
    <row r="32" spans="2:6" x14ac:dyDescent="0.15">
      <c r="B32" s="43"/>
      <c r="C32" s="43"/>
      <c r="D32" s="43"/>
      <c r="E32" s="43"/>
      <c r="F32" s="53"/>
    </row>
    <row r="33" spans="2:10" x14ac:dyDescent="0.15">
      <c r="B33" s="43"/>
      <c r="C33" s="43"/>
      <c r="D33" s="43"/>
      <c r="E33" s="43"/>
      <c r="F33" s="53"/>
    </row>
    <row r="34" spans="2:10" x14ac:dyDescent="0.15">
      <c r="B34" s="43"/>
      <c r="C34" s="43"/>
      <c r="D34" s="43"/>
      <c r="E34" s="43"/>
      <c r="F34" s="53"/>
    </row>
    <row r="35" spans="2:10" x14ac:dyDescent="0.15">
      <c r="B35" s="43"/>
      <c r="C35" s="43"/>
      <c r="D35" s="43"/>
      <c r="E35" s="43"/>
      <c r="F35" s="53"/>
    </row>
    <row r="36" spans="2:10" x14ac:dyDescent="0.15">
      <c r="B36" s="43"/>
      <c r="C36" s="43"/>
      <c r="D36" s="43"/>
      <c r="E36" s="43"/>
      <c r="F36" s="43"/>
    </row>
    <row r="37" spans="2:10" s="43" customFormat="1" x14ac:dyDescent="0.15">
      <c r="B37" s="43" t="s">
        <v>310</v>
      </c>
      <c r="C37" s="43">
        <f>C31*PI()</f>
        <v>2.4856557259171987</v>
      </c>
    </row>
    <row r="38" spans="2:10" s="43" customFormat="1" x14ac:dyDescent="0.15">
      <c r="B38" s="43" t="s">
        <v>311</v>
      </c>
      <c r="C38" s="43" t="s">
        <v>312</v>
      </c>
      <c r="E38" s="43" t="s">
        <v>313</v>
      </c>
    </row>
    <row r="39" spans="2:10" s="43" customFormat="1" x14ac:dyDescent="0.15">
      <c r="B39" s="43" t="s">
        <v>314</v>
      </c>
      <c r="C39" s="43">
        <v>0</v>
      </c>
      <c r="E39" s="43">
        <v>0</v>
      </c>
    </row>
    <row r="40" spans="2:10" s="43" customFormat="1" x14ac:dyDescent="0.15">
      <c r="B40" s="43" t="s">
        <v>315</v>
      </c>
      <c r="C40" s="43">
        <f>(COS(C37))*-1</f>
        <v>0.79247684195109025</v>
      </c>
      <c r="E40" s="43">
        <f>SIN(C37)</f>
        <v>0.60990200440007303</v>
      </c>
      <c r="I40" s="329"/>
      <c r="J40" s="574" t="s">
        <v>318</v>
      </c>
    </row>
    <row r="41" spans="2:10" x14ac:dyDescent="0.15">
      <c r="B41" s="43"/>
      <c r="C41" s="43"/>
      <c r="D41" s="43"/>
      <c r="E41" s="43"/>
      <c r="F41" s="43"/>
      <c r="I41" s="330"/>
      <c r="J41" s="574" t="s">
        <v>317</v>
      </c>
    </row>
    <row r="42" spans="2:10" x14ac:dyDescent="0.15">
      <c r="B42" s="43"/>
      <c r="C42" s="43"/>
      <c r="D42" s="43"/>
      <c r="E42" s="43"/>
      <c r="F42" s="43"/>
      <c r="I42" s="57"/>
      <c r="J42" s="574" t="s">
        <v>319</v>
      </c>
    </row>
    <row r="43" spans="2:10" x14ac:dyDescent="0.15">
      <c r="B43" s="43"/>
      <c r="C43" s="43"/>
      <c r="D43" s="43"/>
      <c r="E43" s="43"/>
      <c r="F43" s="43"/>
      <c r="I43" s="58"/>
      <c r="J43" s="574" t="s">
        <v>320</v>
      </c>
    </row>
    <row r="44" spans="2:10" x14ac:dyDescent="0.15">
      <c r="B44" s="47"/>
      <c r="I44" s="59"/>
      <c r="J44" s="574" t="s">
        <v>321</v>
      </c>
    </row>
    <row r="45" spans="2:10" x14ac:dyDescent="0.15">
      <c r="B45" s="47"/>
    </row>
    <row r="46" spans="2:10" x14ac:dyDescent="0.15">
      <c r="B46" s="47"/>
    </row>
    <row r="47" spans="2:10" x14ac:dyDescent="0.15">
      <c r="B47" s="47"/>
    </row>
    <row r="48" spans="2:10" x14ac:dyDescent="0.15">
      <c r="B48" s="47"/>
    </row>
    <row r="49" spans="2:2" x14ac:dyDescent="0.15">
      <c r="B49" s="47"/>
    </row>
    <row r="50" spans="2:2" x14ac:dyDescent="0.15">
      <c r="B50" s="47"/>
    </row>
    <row r="51" spans="2:2" x14ac:dyDescent="0.15">
      <c r="B51" s="47"/>
    </row>
    <row r="52" spans="2:2" x14ac:dyDescent="0.15">
      <c r="B52" s="47"/>
    </row>
    <row r="53" spans="2:2" x14ac:dyDescent="0.15">
      <c r="B53" s="47"/>
    </row>
  </sheetData>
  <pageMargins left="0.7" right="0.7" top="0.75" bottom="0.75" header="0.3" footer="0.3"/>
  <pageSetup orientation="portrait" horizontalDpi="4294967295" verticalDpi="4294967295"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6"/>
  <dimension ref="A10:J42"/>
  <sheetViews>
    <sheetView workbookViewId="0"/>
  </sheetViews>
  <sheetFormatPr baseColWidth="10" defaultColWidth="11" defaultRowHeight="14" x14ac:dyDescent="0.15"/>
  <cols>
    <col min="1" max="1" width="11" style="40"/>
    <col min="2" max="2" width="16.1640625" style="40" bestFit="1" customWidth="1"/>
    <col min="3" max="3" width="13.83203125" style="40" bestFit="1" customWidth="1"/>
    <col min="4" max="4" width="13.83203125" style="40" customWidth="1"/>
    <col min="5" max="5" width="15.6640625" style="40" bestFit="1" customWidth="1"/>
    <col min="6" max="6" width="14.33203125" style="40" bestFit="1" customWidth="1"/>
    <col min="7" max="13" width="11" style="40"/>
    <col min="14" max="14" width="14.6640625" style="40" customWidth="1"/>
    <col min="15" max="16384" width="11" style="40"/>
  </cols>
  <sheetData>
    <row r="10" spans="2:6" x14ac:dyDescent="0.15">
      <c r="B10" s="48" t="s">
        <v>302</v>
      </c>
      <c r="C10" s="48" t="s">
        <v>147</v>
      </c>
      <c r="D10" s="48" t="s">
        <v>303</v>
      </c>
      <c r="E10" s="48" t="s">
        <v>316</v>
      </c>
      <c r="F10" s="52" t="s">
        <v>304</v>
      </c>
    </row>
    <row r="11" spans="2:6" x14ac:dyDescent="0.15">
      <c r="B11" s="41" t="s">
        <v>305</v>
      </c>
      <c r="C11" s="41">
        <f>COUNTIF('2019'!$AV$2:$AV$219,'DESEMPEÑO III TRIMESTRE'!B11)</f>
        <v>120</v>
      </c>
      <c r="D11" s="42">
        <f t="shared" ref="D11:D16" si="0">C11/$C$16</f>
        <v>0.98360655737704916</v>
      </c>
      <c r="E11" s="42">
        <v>0.4</v>
      </c>
      <c r="F11" s="43">
        <v>1</v>
      </c>
    </row>
    <row r="12" spans="2:6" x14ac:dyDescent="0.15">
      <c r="B12" s="41" t="s">
        <v>306</v>
      </c>
      <c r="C12" s="41">
        <f>COUNTIF('2019'!$AV$2:$AV$219,'DESEMPEÑO III TRIMESTRE'!B12)</f>
        <v>1</v>
      </c>
      <c r="D12" s="42">
        <f t="shared" si="0"/>
        <v>8.1967213114754103E-3</v>
      </c>
      <c r="E12" s="42">
        <v>0.6</v>
      </c>
      <c r="F12" s="43">
        <v>1</v>
      </c>
    </row>
    <row r="13" spans="2:6" x14ac:dyDescent="0.15">
      <c r="B13" s="41" t="s">
        <v>307</v>
      </c>
      <c r="C13" s="41">
        <f>COUNTIF('2019'!$AV$2:$AV$219,'DESEMPEÑO III TRIMESTRE'!B13)</f>
        <v>0</v>
      </c>
      <c r="D13" s="42">
        <f t="shared" si="0"/>
        <v>0</v>
      </c>
      <c r="E13" s="42">
        <v>0.7</v>
      </c>
      <c r="F13" s="43">
        <v>1</v>
      </c>
    </row>
    <row r="14" spans="2:6" x14ac:dyDescent="0.15">
      <c r="B14" s="41" t="s">
        <v>308</v>
      </c>
      <c r="C14" s="41">
        <f>COUNTIF('2019'!$AV$2:$AV$219,'DESEMPEÑO III TRIMESTRE'!B14)</f>
        <v>0</v>
      </c>
      <c r="D14" s="42">
        <f t="shared" si="0"/>
        <v>0</v>
      </c>
      <c r="E14" s="42">
        <v>0.8</v>
      </c>
      <c r="F14" s="43">
        <v>1</v>
      </c>
    </row>
    <row r="15" spans="2:6" x14ac:dyDescent="0.15">
      <c r="B15" s="41" t="s">
        <v>309</v>
      </c>
      <c r="C15" s="41">
        <f>COUNTIF('2019'!$AV$2:$AV$219,'DESEMPEÑO III TRIMESTRE'!B15)</f>
        <v>1</v>
      </c>
      <c r="D15" s="42">
        <f t="shared" si="0"/>
        <v>8.1967213114754103E-3</v>
      </c>
      <c r="E15" s="42">
        <v>0.9</v>
      </c>
      <c r="F15" s="43">
        <v>1</v>
      </c>
    </row>
    <row r="16" spans="2:6" x14ac:dyDescent="0.15">
      <c r="B16" s="49" t="s">
        <v>79</v>
      </c>
      <c r="C16" s="50">
        <f>SUM(C11:C15)</f>
        <v>122</v>
      </c>
      <c r="D16" s="51">
        <f t="shared" si="0"/>
        <v>1</v>
      </c>
      <c r="E16" s="51">
        <f>C16/$C$16</f>
        <v>1</v>
      </c>
      <c r="F16" s="43">
        <f>SUM(F11:F15)</f>
        <v>5</v>
      </c>
    </row>
    <row r="18" spans="1:10" x14ac:dyDescent="0.15">
      <c r="A18" s="43"/>
      <c r="B18" s="43"/>
      <c r="C18" s="43"/>
      <c r="D18" s="43"/>
      <c r="E18" s="43"/>
      <c r="F18" s="43"/>
    </row>
    <row r="19" spans="1:10" x14ac:dyDescent="0.15">
      <c r="A19" s="43"/>
      <c r="B19" s="43" t="s">
        <v>303</v>
      </c>
      <c r="C19" s="44">
        <f>D15+D14</f>
        <v>8.1967213114754103E-3</v>
      </c>
      <c r="D19" s="44"/>
      <c r="E19" s="43"/>
      <c r="F19" s="53"/>
    </row>
    <row r="20" spans="1:10" x14ac:dyDescent="0.15">
      <c r="A20" s="43"/>
      <c r="B20" s="43"/>
      <c r="C20" s="43"/>
      <c r="D20" s="43"/>
      <c r="E20" s="43"/>
      <c r="F20" s="53"/>
    </row>
    <row r="21" spans="1:10" x14ac:dyDescent="0.15">
      <c r="A21" s="43"/>
      <c r="B21" s="43"/>
      <c r="C21" s="43"/>
      <c r="D21" s="43"/>
      <c r="E21" s="43"/>
      <c r="F21" s="53"/>
    </row>
    <row r="22" spans="1:10" x14ac:dyDescent="0.15">
      <c r="A22" s="43"/>
      <c r="B22" s="43"/>
      <c r="C22" s="43"/>
      <c r="D22" s="43"/>
      <c r="E22" s="43"/>
      <c r="F22" s="53"/>
    </row>
    <row r="23" spans="1:10" x14ac:dyDescent="0.15">
      <c r="A23" s="43"/>
      <c r="B23" s="43"/>
      <c r="C23" s="43"/>
      <c r="D23" s="43"/>
      <c r="E23" s="43"/>
      <c r="F23" s="53"/>
    </row>
    <row r="24" spans="1:10" x14ac:dyDescent="0.15">
      <c r="A24" s="43"/>
      <c r="B24" s="43"/>
      <c r="C24" s="43"/>
      <c r="D24" s="43"/>
      <c r="E24" s="43"/>
      <c r="F24" s="43"/>
    </row>
    <row r="25" spans="1:10" s="43" customFormat="1" x14ac:dyDescent="0.15">
      <c r="B25" s="43" t="s">
        <v>310</v>
      </c>
      <c r="C25" s="43">
        <f>C19*PI()</f>
        <v>2.5750759455654044E-2</v>
      </c>
      <c r="I25" s="159" t="s">
        <v>1087</v>
      </c>
      <c r="J25" s="60" t="s">
        <v>318</v>
      </c>
    </row>
    <row r="26" spans="1:10" s="43" customFormat="1" x14ac:dyDescent="0.15">
      <c r="B26" s="43" t="s">
        <v>311</v>
      </c>
      <c r="C26" s="43" t="s">
        <v>312</v>
      </c>
      <c r="E26" s="43" t="s">
        <v>313</v>
      </c>
      <c r="I26" s="163" t="s">
        <v>1088</v>
      </c>
      <c r="J26" s="60" t="s">
        <v>317</v>
      </c>
    </row>
    <row r="27" spans="1:10" s="43" customFormat="1" x14ac:dyDescent="0.15">
      <c r="B27" s="43" t="s">
        <v>314</v>
      </c>
      <c r="C27" s="43">
        <v>0</v>
      </c>
      <c r="E27" s="43">
        <v>0</v>
      </c>
      <c r="I27" s="57"/>
      <c r="J27" s="60" t="s">
        <v>319</v>
      </c>
    </row>
    <row r="28" spans="1:10" s="43" customFormat="1" x14ac:dyDescent="0.15">
      <c r="B28" s="43" t="s">
        <v>315</v>
      </c>
      <c r="C28" s="43">
        <f>(COS(C25))*-1</f>
        <v>-0.99966846751431304</v>
      </c>
      <c r="E28" s="43">
        <f>SIN(C25)</f>
        <v>2.5747913654988557E-2</v>
      </c>
      <c r="I28" s="58"/>
      <c r="J28" s="60" t="s">
        <v>320</v>
      </c>
    </row>
    <row r="29" spans="1:10" x14ac:dyDescent="0.15">
      <c r="A29" s="43"/>
      <c r="B29" s="43"/>
      <c r="C29" s="43"/>
      <c r="D29" s="43"/>
      <c r="E29" s="43"/>
      <c r="F29" s="43"/>
      <c r="I29" s="59"/>
      <c r="J29" s="60" t="s">
        <v>321</v>
      </c>
    </row>
    <row r="30" spans="1:10" x14ac:dyDescent="0.15">
      <c r="A30" s="43"/>
      <c r="B30" s="43"/>
      <c r="C30" s="43"/>
      <c r="D30" s="43"/>
      <c r="E30" s="43"/>
      <c r="F30" s="43"/>
    </row>
    <row r="31" spans="1:10" x14ac:dyDescent="0.15">
      <c r="A31" s="43"/>
      <c r="B31" s="43"/>
      <c r="C31" s="43"/>
      <c r="D31" s="43"/>
      <c r="E31" s="43"/>
      <c r="F31" s="43"/>
    </row>
    <row r="32" spans="1:10" x14ac:dyDescent="0.15">
      <c r="A32" s="43"/>
      <c r="B32" s="44"/>
      <c r="C32" s="43"/>
      <c r="D32" s="43"/>
      <c r="E32" s="43"/>
      <c r="F32" s="43"/>
    </row>
    <row r="33" spans="1:6" x14ac:dyDescent="0.15">
      <c r="A33" s="43"/>
      <c r="B33" s="44"/>
      <c r="C33" s="43"/>
      <c r="D33" s="43"/>
      <c r="E33" s="43"/>
      <c r="F33" s="43"/>
    </row>
    <row r="34" spans="1:6" x14ac:dyDescent="0.15">
      <c r="A34" s="43"/>
      <c r="B34" s="44"/>
      <c r="C34" s="43"/>
      <c r="D34" s="43"/>
      <c r="E34" s="43"/>
      <c r="F34" s="43"/>
    </row>
    <row r="35" spans="1:6" x14ac:dyDescent="0.15">
      <c r="B35" s="45"/>
      <c r="C35" s="46"/>
      <c r="D35" s="46"/>
      <c r="E35" s="46"/>
      <c r="F35" s="46"/>
    </row>
    <row r="36" spans="1:6" x14ac:dyDescent="0.15">
      <c r="B36" s="46"/>
      <c r="C36" s="46"/>
      <c r="D36" s="46"/>
      <c r="E36" s="46"/>
      <c r="F36" s="46"/>
    </row>
    <row r="37" spans="1:6" x14ac:dyDescent="0.15">
      <c r="B37" s="46"/>
      <c r="C37" s="46"/>
      <c r="D37" s="46"/>
      <c r="E37" s="46"/>
      <c r="F37" s="46"/>
    </row>
    <row r="38" spans="1:6" x14ac:dyDescent="0.15">
      <c r="B38" s="46"/>
      <c r="C38" s="46"/>
      <c r="D38" s="46"/>
      <c r="E38" s="46"/>
      <c r="F38" s="46"/>
    </row>
    <row r="39" spans="1:6" x14ac:dyDescent="0.15">
      <c r="B39" s="46"/>
      <c r="C39" s="46"/>
      <c r="D39" s="46"/>
      <c r="E39" s="46"/>
      <c r="F39" s="46"/>
    </row>
    <row r="40" spans="1:6" x14ac:dyDescent="0.15">
      <c r="B40" s="46"/>
      <c r="C40" s="46"/>
      <c r="D40" s="46"/>
      <c r="E40" s="46"/>
      <c r="F40" s="46"/>
    </row>
    <row r="41" spans="1:6" x14ac:dyDescent="0.15">
      <c r="B41" s="46"/>
      <c r="C41" s="46"/>
      <c r="D41" s="46"/>
      <c r="E41" s="46"/>
      <c r="F41" s="46"/>
    </row>
    <row r="42" spans="1:6" x14ac:dyDescent="0.15">
      <c r="B42" s="46"/>
      <c r="C42" s="46"/>
      <c r="D42" s="46"/>
      <c r="E42" s="46"/>
      <c r="F42" s="46"/>
    </row>
  </sheetData>
  <hyperlinks>
    <hyperlink ref="I25" location="'CRITICOS III TRIMESTRE'!A1" display="'CRITICOS III TRIMESTRE'!A1" xr:uid="{00000000-0004-0000-2F00-000000000000}"/>
    <hyperlink ref="I26" location="'BAJOS III TRIMESTRE'!A1" display="'BAJOS III TRIMESTRE'!A1" xr:uid="{00000000-0004-0000-2F00-000001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7"/>
  <dimension ref="A10:I42"/>
  <sheetViews>
    <sheetView workbookViewId="0">
      <selection activeCell="C16" sqref="C16"/>
    </sheetView>
  </sheetViews>
  <sheetFormatPr baseColWidth="10" defaultColWidth="11" defaultRowHeight="14" x14ac:dyDescent="0.15"/>
  <cols>
    <col min="1" max="1" width="11" style="40"/>
    <col min="2" max="2" width="16.1640625" style="40" bestFit="1" customWidth="1"/>
    <col min="3" max="3" width="13.83203125" style="40" bestFit="1" customWidth="1"/>
    <col min="4" max="4" width="13.83203125" style="40" customWidth="1"/>
    <col min="5" max="5" width="15.6640625" style="40" bestFit="1" customWidth="1"/>
    <col min="6" max="6" width="14.33203125" style="40" bestFit="1" customWidth="1"/>
    <col min="7" max="7" width="11" style="40"/>
    <col min="8" max="8" width="11.6640625" style="40" customWidth="1"/>
    <col min="9" max="13" width="11" style="40"/>
    <col min="14" max="14" width="14.6640625" style="40" customWidth="1"/>
    <col min="15" max="16384" width="11" style="40"/>
  </cols>
  <sheetData>
    <row r="10" spans="2:6" x14ac:dyDescent="0.15">
      <c r="B10" s="48" t="s">
        <v>302</v>
      </c>
      <c r="C10" s="48" t="s">
        <v>147</v>
      </c>
      <c r="D10" s="48" t="s">
        <v>303</v>
      </c>
      <c r="E10" s="48" t="s">
        <v>316</v>
      </c>
      <c r="F10" s="52" t="s">
        <v>304</v>
      </c>
    </row>
    <row r="11" spans="2:6" x14ac:dyDescent="0.15">
      <c r="B11" s="41" t="s">
        <v>305</v>
      </c>
      <c r="C11" s="41">
        <f>COUNTIF('2019'!$AW$2:$AW$233,'DESEMPEÑO IV TRIMESTRE'!B11)</f>
        <v>182</v>
      </c>
      <c r="D11" s="42">
        <f t="shared" ref="D11:D16" si="0">C11/$C$16</f>
        <v>0.9732620320855615</v>
      </c>
      <c r="E11" s="42">
        <v>0.4</v>
      </c>
      <c r="F11" s="43">
        <v>1</v>
      </c>
    </row>
    <row r="12" spans="2:6" x14ac:dyDescent="0.15">
      <c r="B12" s="41" t="s">
        <v>306</v>
      </c>
      <c r="C12" s="41">
        <f>COUNTIF('2019'!$AW$2:$AW$233,'DESEMPEÑO IV TRIMESTRE'!B12)</f>
        <v>0</v>
      </c>
      <c r="D12" s="42">
        <f t="shared" si="0"/>
        <v>0</v>
      </c>
      <c r="E12" s="42">
        <v>0.6</v>
      </c>
      <c r="F12" s="43">
        <v>1</v>
      </c>
    </row>
    <row r="13" spans="2:6" x14ac:dyDescent="0.15">
      <c r="B13" s="41" t="s">
        <v>307</v>
      </c>
      <c r="C13" s="41">
        <f>COUNTIF('2019'!$AW$2:$AW$233,'DESEMPEÑO IV TRIMESTRE'!B13)</f>
        <v>0</v>
      </c>
      <c r="D13" s="42">
        <f t="shared" si="0"/>
        <v>0</v>
      </c>
      <c r="E13" s="42">
        <v>0.7</v>
      </c>
      <c r="F13" s="43">
        <v>1</v>
      </c>
    </row>
    <row r="14" spans="2:6" x14ac:dyDescent="0.15">
      <c r="B14" s="41" t="s">
        <v>308</v>
      </c>
      <c r="C14" s="41">
        <f>COUNTIF('2019'!$AW$2:$AW$233,'DESEMPEÑO IV TRIMESTRE'!B14)</f>
        <v>0</v>
      </c>
      <c r="D14" s="42">
        <f t="shared" si="0"/>
        <v>0</v>
      </c>
      <c r="E14" s="42">
        <v>0.8</v>
      </c>
      <c r="F14" s="43">
        <v>1</v>
      </c>
    </row>
    <row r="15" spans="2:6" x14ac:dyDescent="0.15">
      <c r="B15" s="41" t="s">
        <v>309</v>
      </c>
      <c r="C15" s="41">
        <f>COUNTIF('2019'!$AW$2:$AW$233,'DESEMPEÑO IV TRIMESTRE'!B15)</f>
        <v>5</v>
      </c>
      <c r="D15" s="42">
        <f t="shared" si="0"/>
        <v>2.6737967914438502E-2</v>
      </c>
      <c r="E15" s="42">
        <v>0.9</v>
      </c>
      <c r="F15" s="43">
        <v>1</v>
      </c>
    </row>
    <row r="16" spans="2:6" x14ac:dyDescent="0.15">
      <c r="B16" s="49" t="s">
        <v>79</v>
      </c>
      <c r="C16" s="50">
        <f>SUM(C11:C15)</f>
        <v>187</v>
      </c>
      <c r="D16" s="51">
        <f t="shared" si="0"/>
        <v>1</v>
      </c>
      <c r="E16" s="51">
        <f>C16/$C$16</f>
        <v>1</v>
      </c>
      <c r="F16" s="43">
        <f>SUM(F11:F15)</f>
        <v>5</v>
      </c>
    </row>
    <row r="18" spans="1:9" x14ac:dyDescent="0.15">
      <c r="A18" s="43"/>
      <c r="B18" s="43"/>
      <c r="C18" s="43"/>
      <c r="D18" s="43"/>
      <c r="E18" s="43"/>
      <c r="F18" s="43"/>
    </row>
    <row r="19" spans="1:9" x14ac:dyDescent="0.15">
      <c r="A19" s="43"/>
      <c r="B19" s="43" t="s">
        <v>303</v>
      </c>
      <c r="C19" s="44">
        <f>D15+D14</f>
        <v>2.6737967914438502E-2</v>
      </c>
      <c r="D19" s="44"/>
      <c r="E19" s="43"/>
      <c r="F19" s="53"/>
    </row>
    <row r="20" spans="1:9" x14ac:dyDescent="0.15">
      <c r="A20" s="43"/>
      <c r="B20" s="43"/>
      <c r="C20" s="43"/>
      <c r="D20" s="43"/>
      <c r="E20" s="43"/>
      <c r="F20" s="53"/>
    </row>
    <row r="21" spans="1:9" x14ac:dyDescent="0.15">
      <c r="A21" s="43"/>
      <c r="B21" s="43"/>
      <c r="C21" s="43"/>
      <c r="D21" s="43"/>
      <c r="E21" s="43"/>
      <c r="F21" s="53"/>
    </row>
    <row r="22" spans="1:9" x14ac:dyDescent="0.15">
      <c r="A22" s="43"/>
      <c r="B22" s="43"/>
      <c r="C22" s="43"/>
      <c r="D22" s="43"/>
      <c r="E22" s="43"/>
      <c r="F22" s="53"/>
    </row>
    <row r="23" spans="1:9" x14ac:dyDescent="0.15">
      <c r="A23" s="43"/>
      <c r="B23" s="43"/>
      <c r="C23" s="43"/>
      <c r="D23" s="43"/>
      <c r="E23" s="43"/>
      <c r="F23" s="53"/>
    </row>
    <row r="24" spans="1:9" x14ac:dyDescent="0.15">
      <c r="A24" s="43"/>
      <c r="B24" s="43"/>
      <c r="C24" s="43"/>
      <c r="D24" s="43"/>
      <c r="E24" s="43"/>
      <c r="F24" s="43"/>
    </row>
    <row r="25" spans="1:9" s="43" customFormat="1" x14ac:dyDescent="0.15">
      <c r="B25" s="43" t="s">
        <v>310</v>
      </c>
      <c r="C25" s="43">
        <f>C19*PI()</f>
        <v>8.3999803571919607E-2</v>
      </c>
      <c r="H25" s="159" t="s">
        <v>1089</v>
      </c>
      <c r="I25" s="60" t="s">
        <v>318</v>
      </c>
    </row>
    <row r="26" spans="1:9" s="43" customFormat="1" x14ac:dyDescent="0.15">
      <c r="B26" s="43" t="s">
        <v>311</v>
      </c>
      <c r="C26" s="43" t="s">
        <v>312</v>
      </c>
      <c r="E26" s="43" t="s">
        <v>313</v>
      </c>
      <c r="H26" s="163" t="s">
        <v>1090</v>
      </c>
      <c r="I26" s="60" t="s">
        <v>317</v>
      </c>
    </row>
    <row r="27" spans="1:9" s="43" customFormat="1" x14ac:dyDescent="0.15">
      <c r="B27" s="43" t="s">
        <v>314</v>
      </c>
      <c r="C27" s="43">
        <v>0</v>
      </c>
      <c r="E27" s="43">
        <v>0</v>
      </c>
      <c r="H27" s="57"/>
      <c r="I27" s="60" t="s">
        <v>319</v>
      </c>
    </row>
    <row r="28" spans="1:9" s="43" customFormat="1" x14ac:dyDescent="0.15">
      <c r="B28" s="43" t="s">
        <v>315</v>
      </c>
      <c r="C28" s="43">
        <f>(COS(C25))*-1</f>
        <v>-0.99647409045669</v>
      </c>
      <c r="E28" s="43">
        <f>SIN(C25)</f>
        <v>8.390105510964968E-2</v>
      </c>
      <c r="H28" s="58"/>
      <c r="I28" s="60" t="s">
        <v>320</v>
      </c>
    </row>
    <row r="29" spans="1:9" x14ac:dyDescent="0.15">
      <c r="A29" s="43"/>
      <c r="B29" s="43"/>
      <c r="C29" s="43"/>
      <c r="D29" s="43"/>
      <c r="E29" s="43"/>
      <c r="F29" s="43"/>
      <c r="H29" s="59"/>
      <c r="I29" s="60" t="s">
        <v>321</v>
      </c>
    </row>
    <row r="30" spans="1:9" x14ac:dyDescent="0.15">
      <c r="A30" s="43"/>
      <c r="B30" s="43"/>
      <c r="C30" s="43"/>
      <c r="D30" s="43"/>
      <c r="E30" s="43"/>
      <c r="F30" s="43"/>
    </row>
    <row r="31" spans="1:9" x14ac:dyDescent="0.15">
      <c r="A31" s="43"/>
      <c r="B31" s="43"/>
      <c r="C31" s="43"/>
      <c r="D31" s="43"/>
      <c r="E31" s="43"/>
      <c r="F31" s="43"/>
    </row>
    <row r="32" spans="1:9" x14ac:dyDescent="0.15">
      <c r="A32" s="43"/>
      <c r="B32" s="44"/>
      <c r="C32" s="43"/>
      <c r="D32" s="43"/>
      <c r="E32" s="43"/>
      <c r="F32" s="43"/>
    </row>
    <row r="33" spans="1:6" x14ac:dyDescent="0.15">
      <c r="A33" s="43"/>
      <c r="B33" s="44"/>
      <c r="C33" s="43"/>
      <c r="D33" s="43"/>
      <c r="E33" s="43"/>
      <c r="F33" s="43"/>
    </row>
    <row r="34" spans="1:6" x14ac:dyDescent="0.15">
      <c r="A34" s="43"/>
      <c r="B34" s="44"/>
      <c r="C34" s="43"/>
      <c r="D34" s="43"/>
      <c r="E34" s="43"/>
      <c r="F34" s="43"/>
    </row>
    <row r="35" spans="1:6" x14ac:dyDescent="0.15">
      <c r="B35" s="45"/>
      <c r="C35" s="46"/>
      <c r="D35" s="46"/>
      <c r="E35" s="46"/>
      <c r="F35" s="46"/>
    </row>
    <row r="36" spans="1:6" x14ac:dyDescent="0.15">
      <c r="B36" s="46"/>
      <c r="C36" s="46"/>
      <c r="D36" s="46"/>
      <c r="E36" s="46"/>
      <c r="F36" s="46"/>
    </row>
    <row r="37" spans="1:6" x14ac:dyDescent="0.15">
      <c r="B37" s="46"/>
      <c r="C37" s="46"/>
      <c r="D37" s="46"/>
      <c r="E37" s="46"/>
      <c r="F37" s="46"/>
    </row>
    <row r="38" spans="1:6" x14ac:dyDescent="0.15">
      <c r="B38" s="46"/>
      <c r="C38" s="46"/>
      <c r="D38" s="46"/>
      <c r="E38" s="46"/>
      <c r="F38" s="46"/>
    </row>
    <row r="39" spans="1:6" x14ac:dyDescent="0.15">
      <c r="B39" s="46"/>
      <c r="C39" s="46"/>
      <c r="D39" s="46"/>
      <c r="E39" s="46"/>
      <c r="F39" s="46"/>
    </row>
    <row r="40" spans="1:6" x14ac:dyDescent="0.15">
      <c r="B40" s="46"/>
      <c r="C40" s="46"/>
      <c r="D40" s="46"/>
      <c r="E40" s="46"/>
      <c r="F40" s="46"/>
    </row>
    <row r="41" spans="1:6" x14ac:dyDescent="0.15">
      <c r="B41" s="46"/>
      <c r="C41" s="46"/>
      <c r="D41" s="46"/>
      <c r="E41" s="46"/>
      <c r="F41" s="46"/>
    </row>
    <row r="42" spans="1:6" x14ac:dyDescent="0.15">
      <c r="B42" s="46"/>
      <c r="C42" s="46"/>
      <c r="D42" s="46"/>
      <c r="E42" s="46"/>
      <c r="F42" s="46"/>
    </row>
  </sheetData>
  <hyperlinks>
    <hyperlink ref="H25" location="'CRITICOS IV TRIMESTRE'!A1" display="'CRITICOS IV TRIMESTRE'!A1" xr:uid="{00000000-0004-0000-3000-000000000000}"/>
    <hyperlink ref="H26" location="'BAJOS IV TRIMESTRE'!A1" display="'BAJOS IV TRIMESTRE'!A1" xr:uid="{00000000-0004-0000-3000-000001000000}"/>
  </hyperlink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217"/>
  <sheetViews>
    <sheetView showGridLines="0" zoomScale="70" zoomScaleNormal="70" workbookViewId="0"/>
  </sheetViews>
  <sheetFormatPr baseColWidth="10" defaultColWidth="11" defaultRowHeight="14" x14ac:dyDescent="0.15"/>
  <cols>
    <col min="2" max="2" width="43.83203125" style="61" customWidth="1"/>
    <col min="3" max="3" width="109.83203125" customWidth="1"/>
    <col min="4" max="4" width="21" style="62" customWidth="1"/>
    <col min="5" max="5" width="24.6640625" style="67" bestFit="1" customWidth="1"/>
    <col min="6" max="6" width="15.6640625" bestFit="1"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1226</v>
      </c>
    </row>
    <row r="10" spans="2:9" ht="30" x14ac:dyDescent="0.15">
      <c r="B10" s="579" t="s">
        <v>13</v>
      </c>
      <c r="C10" s="270" t="s">
        <v>0</v>
      </c>
      <c r="D10" s="579" t="s">
        <v>34</v>
      </c>
      <c r="E10" s="579" t="s">
        <v>38</v>
      </c>
      <c r="G10" s="952" t="s">
        <v>302</v>
      </c>
      <c r="H10" s="952"/>
      <c r="I10" s="43"/>
    </row>
    <row r="11" spans="2:9" ht="30" x14ac:dyDescent="0.15">
      <c r="B11" s="564" t="s">
        <v>281</v>
      </c>
      <c r="C11" s="576" t="s">
        <v>1399</v>
      </c>
      <c r="D11" s="616">
        <v>0.92553191489361708</v>
      </c>
      <c r="E11" s="617" t="s">
        <v>309</v>
      </c>
      <c r="G11" s="159" t="s">
        <v>1085</v>
      </c>
      <c r="H11" s="324" t="s">
        <v>318</v>
      </c>
      <c r="I11" s="43"/>
    </row>
    <row r="12" spans="2:9" ht="15" x14ac:dyDescent="0.15">
      <c r="B12" s="64"/>
      <c r="C12" s="576" t="s">
        <v>1401</v>
      </c>
      <c r="D12" s="616">
        <v>1.1678571428571429</v>
      </c>
      <c r="E12" s="617" t="s">
        <v>309</v>
      </c>
      <c r="G12" s="163" t="s">
        <v>1086</v>
      </c>
      <c r="H12" s="324" t="s">
        <v>317</v>
      </c>
      <c r="I12" s="40"/>
    </row>
    <row r="13" spans="2:9" ht="15" x14ac:dyDescent="0.15">
      <c r="B13" s="64"/>
      <c r="C13" s="576" t="s">
        <v>1403</v>
      </c>
      <c r="D13" s="616">
        <v>1.0256410256410258</v>
      </c>
      <c r="E13" s="617" t="s">
        <v>309</v>
      </c>
      <c r="G13" s="57"/>
      <c r="H13" s="324" t="s">
        <v>319</v>
      </c>
      <c r="I13" s="40"/>
    </row>
    <row r="14" spans="2:9" ht="30" x14ac:dyDescent="0.15">
      <c r="B14" s="575" t="s">
        <v>665</v>
      </c>
      <c r="C14" s="248" t="s">
        <v>678</v>
      </c>
      <c r="D14" s="616">
        <v>1</v>
      </c>
      <c r="E14" s="617" t="s">
        <v>309</v>
      </c>
      <c r="G14" s="58"/>
      <c r="H14" s="324" t="s">
        <v>320</v>
      </c>
      <c r="I14" s="40"/>
    </row>
    <row r="15" spans="2:9" ht="30" x14ac:dyDescent="0.15">
      <c r="B15" s="262"/>
      <c r="C15" s="248" t="s">
        <v>687</v>
      </c>
      <c r="D15" s="616">
        <v>1.26</v>
      </c>
      <c r="E15" s="617" t="s">
        <v>309</v>
      </c>
      <c r="G15" s="59"/>
      <c r="H15" s="324" t="s">
        <v>1477</v>
      </c>
      <c r="I15" s="40"/>
    </row>
    <row r="16" spans="2:9" ht="15" x14ac:dyDescent="0.15">
      <c r="B16" s="262"/>
      <c r="C16" s="248" t="s">
        <v>699</v>
      </c>
      <c r="D16" s="616" t="s">
        <v>1436</v>
      </c>
      <c r="E16" s="617" t="s">
        <v>309</v>
      </c>
      <c r="G16" s="40"/>
      <c r="H16" s="40"/>
      <c r="I16" s="40"/>
    </row>
    <row r="17" spans="2:9" ht="15" x14ac:dyDescent="0.15">
      <c r="B17" s="262"/>
      <c r="C17" s="248" t="s">
        <v>703</v>
      </c>
      <c r="D17" s="616" t="s">
        <v>1438</v>
      </c>
      <c r="E17" s="617" t="s">
        <v>309</v>
      </c>
      <c r="G17" s="40"/>
      <c r="H17" s="40"/>
      <c r="I17" s="40"/>
    </row>
    <row r="18" spans="2:9" ht="45" x14ac:dyDescent="0.15">
      <c r="B18" s="262"/>
      <c r="C18" s="248" t="s">
        <v>669</v>
      </c>
      <c r="D18" s="616">
        <v>1.0069999999999999</v>
      </c>
      <c r="E18" s="617" t="s">
        <v>309</v>
      </c>
    </row>
    <row r="19" spans="2:9" ht="45" x14ac:dyDescent="0.15">
      <c r="B19" s="262"/>
      <c r="C19" s="248" t="s">
        <v>673</v>
      </c>
      <c r="D19" s="616">
        <v>1.008</v>
      </c>
      <c r="E19" s="617" t="s">
        <v>309</v>
      </c>
    </row>
    <row r="20" spans="2:9" ht="30" x14ac:dyDescent="0.15">
      <c r="B20" s="262"/>
      <c r="C20" s="248" t="s">
        <v>691</v>
      </c>
      <c r="D20" s="616" t="s">
        <v>1426</v>
      </c>
      <c r="E20" s="617" t="s">
        <v>309</v>
      </c>
    </row>
    <row r="21" spans="2:9" ht="30" x14ac:dyDescent="0.15">
      <c r="B21" s="262"/>
      <c r="C21" s="248" t="s">
        <v>682</v>
      </c>
      <c r="D21" s="616">
        <v>1</v>
      </c>
      <c r="E21" s="617" t="s">
        <v>309</v>
      </c>
    </row>
    <row r="22" spans="2:9" ht="30" x14ac:dyDescent="0.15">
      <c r="B22" s="261"/>
      <c r="C22" s="248" t="s">
        <v>694</v>
      </c>
      <c r="D22" s="616">
        <v>1.04</v>
      </c>
      <c r="E22" s="617" t="s">
        <v>309</v>
      </c>
    </row>
    <row r="23" spans="2:9" ht="30" x14ac:dyDescent="0.15">
      <c r="B23" s="262" t="s">
        <v>899</v>
      </c>
      <c r="C23" s="576" t="s">
        <v>903</v>
      </c>
      <c r="D23" s="616">
        <v>0.92600000000000005</v>
      </c>
      <c r="E23" s="617" t="s">
        <v>309</v>
      </c>
    </row>
    <row r="24" spans="2:9" ht="45" x14ac:dyDescent="0.15">
      <c r="B24" s="262"/>
      <c r="C24" s="576" t="s">
        <v>909</v>
      </c>
      <c r="D24" s="616">
        <v>0.85333333333333328</v>
      </c>
      <c r="E24" s="617" t="s">
        <v>309</v>
      </c>
    </row>
    <row r="25" spans="2:9" ht="15" x14ac:dyDescent="0.15">
      <c r="B25" s="262"/>
      <c r="C25" s="576" t="s">
        <v>913</v>
      </c>
      <c r="D25" s="616">
        <v>1</v>
      </c>
      <c r="E25" s="617" t="s">
        <v>309</v>
      </c>
    </row>
    <row r="26" spans="2:9" ht="15" x14ac:dyDescent="0.15">
      <c r="B26" s="564" t="s">
        <v>428</v>
      </c>
      <c r="C26" s="576" t="s">
        <v>1356</v>
      </c>
      <c r="D26" s="616">
        <v>1</v>
      </c>
      <c r="E26" s="617" t="s">
        <v>309</v>
      </c>
    </row>
    <row r="27" spans="2:9" ht="15" x14ac:dyDescent="0.15">
      <c r="B27" s="64"/>
      <c r="C27" s="576" t="s">
        <v>1360</v>
      </c>
      <c r="D27" s="616">
        <v>1</v>
      </c>
      <c r="E27" s="617" t="s">
        <v>309</v>
      </c>
    </row>
    <row r="28" spans="2:9" ht="15" x14ac:dyDescent="0.15">
      <c r="B28" s="575" t="s">
        <v>283</v>
      </c>
      <c r="C28" s="576" t="s">
        <v>229</v>
      </c>
      <c r="D28" s="616">
        <v>1.010204081632653</v>
      </c>
      <c r="E28" s="617" t="s">
        <v>309</v>
      </c>
    </row>
    <row r="29" spans="2:9" ht="15" x14ac:dyDescent="0.15">
      <c r="B29" s="262"/>
      <c r="C29" s="576" t="s">
        <v>227</v>
      </c>
      <c r="D29" s="616">
        <v>1.0204081632653061</v>
      </c>
      <c r="E29" s="617" t="s">
        <v>309</v>
      </c>
    </row>
    <row r="30" spans="2:9" ht="15" x14ac:dyDescent="0.15">
      <c r="B30" s="261"/>
      <c r="C30" s="576" t="s">
        <v>221</v>
      </c>
      <c r="D30" s="616">
        <v>0.94736842105263164</v>
      </c>
      <c r="E30" s="617" t="s">
        <v>309</v>
      </c>
    </row>
    <row r="31" spans="2:9" ht="15" x14ac:dyDescent="0.15">
      <c r="B31" s="64" t="s">
        <v>286</v>
      </c>
      <c r="C31" s="576" t="s">
        <v>1286</v>
      </c>
      <c r="D31" s="616">
        <v>0.88649080735411667</v>
      </c>
      <c r="E31" s="617" t="s">
        <v>309</v>
      </c>
    </row>
    <row r="32" spans="2:9" ht="15" x14ac:dyDescent="0.15">
      <c r="B32" s="564" t="s">
        <v>160</v>
      </c>
      <c r="C32" s="576" t="s">
        <v>1020</v>
      </c>
      <c r="D32" s="616">
        <v>1.3180000000000001</v>
      </c>
      <c r="E32" s="617" t="s">
        <v>309</v>
      </c>
    </row>
    <row r="33" spans="2:5" ht="15" x14ac:dyDescent="0.15">
      <c r="B33" s="64"/>
      <c r="C33" s="248" t="s">
        <v>646</v>
      </c>
      <c r="D33" s="616">
        <v>1.0029999999999999</v>
      </c>
      <c r="E33" s="617" t="s">
        <v>309</v>
      </c>
    </row>
    <row r="34" spans="2:5" ht="30" x14ac:dyDescent="0.15">
      <c r="B34" s="64"/>
      <c r="C34" s="248" t="s">
        <v>642</v>
      </c>
      <c r="D34" s="616">
        <v>1.0529999999999999</v>
      </c>
      <c r="E34" s="617" t="s">
        <v>309</v>
      </c>
    </row>
    <row r="35" spans="2:5" ht="30" x14ac:dyDescent="0.15">
      <c r="B35" s="64"/>
      <c r="C35" s="248" t="s">
        <v>650</v>
      </c>
      <c r="D35" s="616">
        <v>1</v>
      </c>
      <c r="E35" s="617" t="s">
        <v>309</v>
      </c>
    </row>
    <row r="36" spans="2:5" ht="30" x14ac:dyDescent="0.15">
      <c r="B36" s="64"/>
      <c r="C36" s="248" t="s">
        <v>659</v>
      </c>
      <c r="D36" s="616">
        <v>3.2749999999999999</v>
      </c>
      <c r="E36" s="617" t="s">
        <v>309</v>
      </c>
    </row>
    <row r="37" spans="2:5" ht="30" x14ac:dyDescent="0.15">
      <c r="B37" s="63"/>
      <c r="C37" s="248" t="s">
        <v>661</v>
      </c>
      <c r="D37" s="616">
        <v>1</v>
      </c>
      <c r="E37" s="617" t="s">
        <v>309</v>
      </c>
    </row>
    <row r="38" spans="2:5" ht="15" x14ac:dyDescent="0.15">
      <c r="B38" s="262" t="s">
        <v>161</v>
      </c>
      <c r="C38" s="248" t="s">
        <v>208</v>
      </c>
      <c r="D38" s="616">
        <v>1.81</v>
      </c>
      <c r="E38" s="617" t="s">
        <v>309</v>
      </c>
    </row>
    <row r="39" spans="2:5" ht="15" x14ac:dyDescent="0.15">
      <c r="B39" s="261"/>
      <c r="C39" s="248" t="s">
        <v>205</v>
      </c>
      <c r="D39" s="616">
        <v>1</v>
      </c>
      <c r="E39" s="617" t="s">
        <v>309</v>
      </c>
    </row>
    <row r="40" spans="2:5" ht="15" x14ac:dyDescent="0.15">
      <c r="B40" s="262" t="s">
        <v>288</v>
      </c>
      <c r="C40" s="576" t="s">
        <v>1200</v>
      </c>
      <c r="D40" s="616">
        <v>1</v>
      </c>
      <c r="E40" s="617" t="s">
        <v>309</v>
      </c>
    </row>
    <row r="41" spans="2:5" ht="15" x14ac:dyDescent="0.15">
      <c r="B41" s="262"/>
      <c r="C41" s="576" t="s">
        <v>1201</v>
      </c>
      <c r="D41" s="616">
        <v>1</v>
      </c>
      <c r="E41" s="617" t="s">
        <v>309</v>
      </c>
    </row>
    <row r="42" spans="2:5" ht="15" x14ac:dyDescent="0.15">
      <c r="B42" s="262"/>
      <c r="C42" s="576" t="s">
        <v>245</v>
      </c>
      <c r="D42" s="616">
        <v>1</v>
      </c>
      <c r="E42" s="617" t="s">
        <v>309</v>
      </c>
    </row>
    <row r="43" spans="2:5" ht="15" x14ac:dyDescent="0.15">
      <c r="B43" s="262"/>
      <c r="C43" s="576" t="s">
        <v>252</v>
      </c>
      <c r="D43" s="616">
        <v>1</v>
      </c>
      <c r="E43" s="617" t="s">
        <v>309</v>
      </c>
    </row>
    <row r="44" spans="2:5" ht="15" x14ac:dyDescent="0.15">
      <c r="B44" s="262"/>
      <c r="C44" s="576" t="s">
        <v>238</v>
      </c>
      <c r="D44" s="616">
        <v>1</v>
      </c>
      <c r="E44" s="617" t="s">
        <v>309</v>
      </c>
    </row>
    <row r="45" spans="2:5" ht="30" x14ac:dyDescent="0.15">
      <c r="B45" s="262"/>
      <c r="C45" s="576" t="s">
        <v>1289</v>
      </c>
      <c r="D45" s="616">
        <v>1</v>
      </c>
      <c r="E45" s="617" t="s">
        <v>309</v>
      </c>
    </row>
    <row r="46" spans="2:5" ht="30" x14ac:dyDescent="0.15">
      <c r="B46" s="261"/>
      <c r="C46" s="576" t="s">
        <v>1290</v>
      </c>
      <c r="D46" s="616">
        <v>1</v>
      </c>
      <c r="E46" s="617" t="s">
        <v>309</v>
      </c>
    </row>
    <row r="47" spans="2:5" ht="15" x14ac:dyDescent="0.15">
      <c r="B47" s="262" t="s">
        <v>617</v>
      </c>
      <c r="C47" s="576" t="s">
        <v>633</v>
      </c>
      <c r="D47" s="616">
        <v>1.2836956521739131</v>
      </c>
      <c r="E47" s="617" t="s">
        <v>309</v>
      </c>
    </row>
    <row r="48" spans="2:5" ht="15" x14ac:dyDescent="0.15">
      <c r="B48" s="262"/>
      <c r="C48" s="576" t="s">
        <v>621</v>
      </c>
      <c r="D48" s="616">
        <v>1</v>
      </c>
      <c r="E48" s="617" t="s">
        <v>309</v>
      </c>
    </row>
    <row r="49" spans="2:5" ht="15" x14ac:dyDescent="0.15">
      <c r="B49" s="262"/>
      <c r="C49" s="576" t="s">
        <v>1324</v>
      </c>
      <c r="D49" s="616">
        <v>1.9167123287671235</v>
      </c>
      <c r="E49" s="617" t="s">
        <v>309</v>
      </c>
    </row>
    <row r="50" spans="2:5" ht="15" x14ac:dyDescent="0.15">
      <c r="B50" s="575" t="s">
        <v>164</v>
      </c>
      <c r="C50" s="248" t="s">
        <v>612</v>
      </c>
      <c r="D50" s="616">
        <v>0.8</v>
      </c>
      <c r="E50" s="617" t="s">
        <v>309</v>
      </c>
    </row>
    <row r="51" spans="2:5" ht="15" x14ac:dyDescent="0.15">
      <c r="B51" s="262"/>
      <c r="C51" s="248" t="s">
        <v>602</v>
      </c>
      <c r="D51" s="616">
        <v>1</v>
      </c>
      <c r="E51" s="617" t="s">
        <v>309</v>
      </c>
    </row>
    <row r="52" spans="2:5" ht="15" x14ac:dyDescent="0.15">
      <c r="B52" s="262"/>
      <c r="C52" s="576" t="s">
        <v>607</v>
      </c>
      <c r="D52" s="616">
        <v>1.6304447501146264</v>
      </c>
      <c r="E52" s="617" t="s">
        <v>309</v>
      </c>
    </row>
    <row r="53" spans="2:5" ht="15" x14ac:dyDescent="0.15">
      <c r="B53" s="576" t="s">
        <v>165</v>
      </c>
      <c r="C53" s="576" t="s">
        <v>564</v>
      </c>
      <c r="D53" s="616">
        <v>1</v>
      </c>
      <c r="E53" s="617" t="s">
        <v>309</v>
      </c>
    </row>
    <row r="54" spans="2:5" ht="15" x14ac:dyDescent="0.15">
      <c r="B54" s="262" t="s">
        <v>47</v>
      </c>
      <c r="C54" s="576" t="s">
        <v>61</v>
      </c>
      <c r="D54" s="616">
        <v>2.6</v>
      </c>
      <c r="E54" s="617" t="s">
        <v>309</v>
      </c>
    </row>
    <row r="55" spans="2:5" ht="15" x14ac:dyDescent="0.15">
      <c r="B55" s="262"/>
      <c r="C55" s="576" t="s">
        <v>51</v>
      </c>
      <c r="D55" s="616">
        <v>3.3333333333333335</v>
      </c>
      <c r="E55" s="617" t="s">
        <v>309</v>
      </c>
    </row>
    <row r="56" spans="2:5" ht="15" x14ac:dyDescent="0.15">
      <c r="B56" s="262"/>
      <c r="C56" s="576" t="s">
        <v>86</v>
      </c>
      <c r="D56" s="616">
        <v>2.7666666666666666</v>
      </c>
      <c r="E56" s="617" t="s">
        <v>309</v>
      </c>
    </row>
    <row r="57" spans="2:5" ht="15" x14ac:dyDescent="0.15">
      <c r="B57" s="262"/>
      <c r="C57" s="576" t="s">
        <v>59</v>
      </c>
      <c r="D57" s="616">
        <v>3.3333333333333335</v>
      </c>
      <c r="E57" s="617" t="s">
        <v>309</v>
      </c>
    </row>
    <row r="58" spans="2:5" ht="15" x14ac:dyDescent="0.15">
      <c r="B58" s="262"/>
      <c r="C58" s="576" t="s">
        <v>53</v>
      </c>
      <c r="D58" s="616">
        <v>0.83333333333333337</v>
      </c>
      <c r="E58" s="617" t="s">
        <v>309</v>
      </c>
    </row>
    <row r="59" spans="2:5" ht="15" x14ac:dyDescent="0.15">
      <c r="B59" s="262"/>
      <c r="C59" s="576" t="s">
        <v>57</v>
      </c>
      <c r="D59" s="616">
        <v>1.1666666666666667</v>
      </c>
      <c r="E59" s="617" t="s">
        <v>309</v>
      </c>
    </row>
    <row r="60" spans="2:5" ht="15" x14ac:dyDescent="0.15">
      <c r="B60" s="262"/>
      <c r="C60" s="576" t="s">
        <v>55</v>
      </c>
      <c r="D60" s="616">
        <v>1.9</v>
      </c>
      <c r="E60" s="617" t="s">
        <v>309</v>
      </c>
    </row>
    <row r="61" spans="2:5" ht="15" x14ac:dyDescent="0.15">
      <c r="B61" s="262"/>
      <c r="C61" s="576" t="s">
        <v>49</v>
      </c>
      <c r="D61" s="616">
        <v>3.3333333333333335</v>
      </c>
      <c r="E61" s="617" t="s">
        <v>309</v>
      </c>
    </row>
    <row r="62" spans="2:5" ht="15" x14ac:dyDescent="0.15">
      <c r="B62" s="262"/>
      <c r="C62" s="576" t="s">
        <v>122</v>
      </c>
      <c r="D62" s="616">
        <v>1.0210526315789474</v>
      </c>
      <c r="E62" s="617" t="s">
        <v>309</v>
      </c>
    </row>
    <row r="63" spans="2:5" ht="15" x14ac:dyDescent="0.15">
      <c r="B63" s="262"/>
      <c r="C63" s="576" t="s">
        <v>124</v>
      </c>
      <c r="D63" s="616">
        <v>0.97777777777777775</v>
      </c>
      <c r="E63" s="617" t="s">
        <v>309</v>
      </c>
    </row>
    <row r="64" spans="2:5" ht="15" x14ac:dyDescent="0.15">
      <c r="B64" s="262"/>
      <c r="C64" s="576" t="s">
        <v>108</v>
      </c>
      <c r="D64" s="616">
        <v>2.5</v>
      </c>
      <c r="E64" s="617" t="s">
        <v>309</v>
      </c>
    </row>
    <row r="65" spans="2:5" ht="15" x14ac:dyDescent="0.15">
      <c r="B65" s="262"/>
      <c r="C65" s="576" t="s">
        <v>102</v>
      </c>
      <c r="D65" s="616">
        <v>0.8666666666666667</v>
      </c>
      <c r="E65" s="617" t="s">
        <v>309</v>
      </c>
    </row>
    <row r="66" spans="2:5" ht="15" x14ac:dyDescent="0.15">
      <c r="B66" s="261"/>
      <c r="C66" s="576" t="s">
        <v>118</v>
      </c>
      <c r="D66" s="616">
        <v>1.0222222222222221</v>
      </c>
      <c r="E66" s="617" t="s">
        <v>309</v>
      </c>
    </row>
    <row r="67" spans="2:5" ht="15" x14ac:dyDescent="0.15">
      <c r="B67" s="262" t="s">
        <v>169</v>
      </c>
      <c r="C67" s="576" t="s">
        <v>848</v>
      </c>
      <c r="D67" s="616">
        <v>1.5</v>
      </c>
      <c r="E67" s="617" t="s">
        <v>309</v>
      </c>
    </row>
    <row r="68" spans="2:5" ht="15" x14ac:dyDescent="0.15">
      <c r="B68" s="262"/>
      <c r="C68" s="576" t="s">
        <v>800</v>
      </c>
      <c r="D68" s="616">
        <v>1</v>
      </c>
      <c r="E68" s="617" t="s">
        <v>309</v>
      </c>
    </row>
    <row r="69" spans="2:5" ht="15" x14ac:dyDescent="0.15">
      <c r="B69" s="262"/>
      <c r="C69" s="576" t="s">
        <v>803</v>
      </c>
      <c r="D69" s="616">
        <v>1</v>
      </c>
      <c r="E69" s="617" t="s">
        <v>309</v>
      </c>
    </row>
    <row r="70" spans="2:5" ht="15" x14ac:dyDescent="0.15">
      <c r="B70" s="262"/>
      <c r="C70" s="576" t="s">
        <v>807</v>
      </c>
      <c r="D70" s="616">
        <v>1</v>
      </c>
      <c r="E70" s="617" t="s">
        <v>309</v>
      </c>
    </row>
    <row r="71" spans="2:5" ht="15" x14ac:dyDescent="0.15">
      <c r="B71" s="261"/>
      <c r="C71" s="576" t="s">
        <v>1296</v>
      </c>
      <c r="D71" s="616">
        <v>1</v>
      </c>
      <c r="E71" s="617" t="s">
        <v>309</v>
      </c>
    </row>
    <row r="72" spans="2:5" ht="15" x14ac:dyDescent="0.15">
      <c r="B72" s="262" t="s">
        <v>170</v>
      </c>
      <c r="C72" s="576" t="s">
        <v>1165</v>
      </c>
      <c r="D72" s="616">
        <v>0.96</v>
      </c>
      <c r="E72" s="617" t="s">
        <v>309</v>
      </c>
    </row>
    <row r="73" spans="2:5" ht="15" x14ac:dyDescent="0.15">
      <c r="B73" s="262"/>
      <c r="C73" s="576" t="s">
        <v>1150</v>
      </c>
      <c r="D73" s="616">
        <v>1.2</v>
      </c>
      <c r="E73" s="617" t="s">
        <v>309</v>
      </c>
    </row>
    <row r="74" spans="2:5" ht="15" x14ac:dyDescent="0.15">
      <c r="B74" s="262"/>
      <c r="C74" s="576" t="s">
        <v>1158</v>
      </c>
      <c r="D74" s="616">
        <v>1.92</v>
      </c>
      <c r="E74" s="617" t="s">
        <v>309</v>
      </c>
    </row>
    <row r="75" spans="2:5" ht="15" x14ac:dyDescent="0.15">
      <c r="B75" s="262"/>
      <c r="C75" s="576" t="s">
        <v>1145</v>
      </c>
      <c r="D75" s="616">
        <v>0.95</v>
      </c>
      <c r="E75" s="617" t="s">
        <v>309</v>
      </c>
    </row>
    <row r="76" spans="2:5" ht="15" x14ac:dyDescent="0.15">
      <c r="B76" s="262"/>
      <c r="C76" s="576" t="s">
        <v>1154</v>
      </c>
      <c r="D76" s="616">
        <v>0.95</v>
      </c>
      <c r="E76" s="617" t="s">
        <v>309</v>
      </c>
    </row>
    <row r="77" spans="2:5" ht="30" x14ac:dyDescent="0.15">
      <c r="B77" s="262"/>
      <c r="C77" s="576" t="s">
        <v>1470</v>
      </c>
      <c r="D77" s="616">
        <v>1.62</v>
      </c>
      <c r="E77" s="617" t="s">
        <v>309</v>
      </c>
    </row>
    <row r="78" spans="2:5" ht="45" x14ac:dyDescent="0.15">
      <c r="B78" s="575" t="s">
        <v>861</v>
      </c>
      <c r="C78" s="576" t="s">
        <v>865</v>
      </c>
      <c r="D78" s="616">
        <v>1</v>
      </c>
      <c r="E78" s="617" t="s">
        <v>309</v>
      </c>
    </row>
    <row r="79" spans="2:5" ht="30" x14ac:dyDescent="0.15">
      <c r="B79" s="262"/>
      <c r="C79" s="576" t="s">
        <v>869</v>
      </c>
      <c r="D79" s="616">
        <v>0.81605431137176865</v>
      </c>
      <c r="E79" s="617" t="s">
        <v>309</v>
      </c>
    </row>
    <row r="80" spans="2:5" ht="30" x14ac:dyDescent="0.15">
      <c r="B80" s="576" t="s">
        <v>936</v>
      </c>
      <c r="C80" s="576" t="s">
        <v>940</v>
      </c>
      <c r="D80" s="616">
        <v>1.1299999999999999</v>
      </c>
      <c r="E80" s="617" t="s">
        <v>309</v>
      </c>
    </row>
    <row r="81" spans="2:5" ht="30" x14ac:dyDescent="0.15">
      <c r="B81" s="575" t="s">
        <v>950</v>
      </c>
      <c r="C81" s="576" t="s">
        <v>967</v>
      </c>
      <c r="D81" s="616">
        <v>1</v>
      </c>
      <c r="E81" s="529" t="s">
        <v>309</v>
      </c>
    </row>
    <row r="82" spans="2:5" ht="30" x14ac:dyDescent="0.15">
      <c r="B82" s="262"/>
      <c r="C82" s="248" t="s">
        <v>971</v>
      </c>
      <c r="D82" s="616">
        <v>4.75</v>
      </c>
      <c r="E82" s="529" t="s">
        <v>309</v>
      </c>
    </row>
    <row r="83" spans="2:5" ht="45" x14ac:dyDescent="0.15">
      <c r="B83" s="262"/>
      <c r="C83" s="248" t="s">
        <v>975</v>
      </c>
      <c r="D83" s="616">
        <v>11.000000000000002</v>
      </c>
      <c r="E83" s="529" t="s">
        <v>309</v>
      </c>
    </row>
    <row r="84" spans="2:5" ht="30" x14ac:dyDescent="0.15">
      <c r="B84" s="262"/>
      <c r="C84" s="576" t="s">
        <v>960</v>
      </c>
      <c r="D84" s="636">
        <v>0.10444444444444444</v>
      </c>
      <c r="E84" s="617" t="s">
        <v>309</v>
      </c>
    </row>
    <row r="85" spans="2:5" ht="30" x14ac:dyDescent="0.15">
      <c r="B85" s="261"/>
      <c r="C85" s="576" t="s">
        <v>954</v>
      </c>
      <c r="D85" s="616">
        <v>0.95809178743961354</v>
      </c>
      <c r="E85" s="529" t="s">
        <v>309</v>
      </c>
    </row>
    <row r="86" spans="2:5" ht="15" x14ac:dyDescent="0.15">
      <c r="B86" s="262" t="s">
        <v>174</v>
      </c>
      <c r="C86" s="576" t="s">
        <v>1001</v>
      </c>
      <c r="D86" s="616">
        <v>2.7600000000000002</v>
      </c>
      <c r="E86" s="617" t="s">
        <v>309</v>
      </c>
    </row>
    <row r="87" spans="2:5" ht="15" x14ac:dyDescent="0.15">
      <c r="B87" s="262"/>
      <c r="C87" s="576" t="s">
        <v>992</v>
      </c>
      <c r="D87" s="616">
        <v>1</v>
      </c>
      <c r="E87" s="617" t="s">
        <v>309</v>
      </c>
    </row>
    <row r="88" spans="2:5" ht="15" x14ac:dyDescent="0.15">
      <c r="B88" s="262"/>
      <c r="C88" s="576" t="s">
        <v>1012</v>
      </c>
      <c r="D88" s="616">
        <v>1.4000000000000001</v>
      </c>
      <c r="E88" s="617" t="s">
        <v>309</v>
      </c>
    </row>
    <row r="89" spans="2:5" ht="15" x14ac:dyDescent="0.15">
      <c r="B89" s="262"/>
      <c r="C89" s="576" t="s">
        <v>1007</v>
      </c>
      <c r="D89" s="616">
        <v>1.2333333333333334</v>
      </c>
      <c r="E89" s="529" t="s">
        <v>309</v>
      </c>
    </row>
    <row r="90" spans="2:5" ht="15" x14ac:dyDescent="0.15">
      <c r="B90" s="262"/>
      <c r="C90" s="576" t="s">
        <v>997</v>
      </c>
      <c r="D90" s="616">
        <v>1.27</v>
      </c>
      <c r="E90" s="617" t="s">
        <v>309</v>
      </c>
    </row>
    <row r="91" spans="2:5" ht="15" x14ac:dyDescent="0.15">
      <c r="B91" s="248" t="s">
        <v>351</v>
      </c>
      <c r="C91" s="576" t="s">
        <v>362</v>
      </c>
      <c r="D91" s="616">
        <v>0.96</v>
      </c>
      <c r="E91" s="617" t="s">
        <v>309</v>
      </c>
    </row>
    <row r="92" spans="2:5" ht="15" x14ac:dyDescent="0.15">
      <c r="B92" s="262" t="s">
        <v>72</v>
      </c>
      <c r="C92" s="576" t="s">
        <v>140</v>
      </c>
      <c r="D92" s="616">
        <v>1.665</v>
      </c>
      <c r="E92" s="617" t="s">
        <v>309</v>
      </c>
    </row>
    <row r="93" spans="2:5" ht="15" x14ac:dyDescent="0.15">
      <c r="B93" s="262"/>
      <c r="C93" s="576" t="s">
        <v>129</v>
      </c>
      <c r="D93" s="616">
        <v>0.95399999999999996</v>
      </c>
      <c r="E93" s="617" t="s">
        <v>309</v>
      </c>
    </row>
    <row r="94" spans="2:5" ht="15" x14ac:dyDescent="0.15">
      <c r="B94" s="262"/>
      <c r="C94" s="576" t="s">
        <v>143</v>
      </c>
      <c r="D94" s="616">
        <v>1.06</v>
      </c>
      <c r="E94" s="617" t="s">
        <v>309</v>
      </c>
    </row>
    <row r="95" spans="2:5" ht="15" x14ac:dyDescent="0.15">
      <c r="B95" s="262"/>
      <c r="C95" s="576" t="s">
        <v>134</v>
      </c>
      <c r="D95" s="616">
        <v>0.92200000000000004</v>
      </c>
      <c r="E95" s="617" t="s">
        <v>309</v>
      </c>
    </row>
    <row r="96" spans="2:5" ht="30" x14ac:dyDescent="0.15">
      <c r="B96" s="262"/>
      <c r="C96" s="576" t="s">
        <v>137</v>
      </c>
      <c r="D96" s="616">
        <v>0.92900000000000005</v>
      </c>
      <c r="E96" s="617" t="s">
        <v>309</v>
      </c>
    </row>
    <row r="97" spans="2:5" ht="45" x14ac:dyDescent="0.15">
      <c r="B97" s="564" t="s">
        <v>1024</v>
      </c>
      <c r="C97" s="576" t="s">
        <v>714</v>
      </c>
      <c r="D97" s="616">
        <v>1</v>
      </c>
      <c r="E97" s="617" t="s">
        <v>309</v>
      </c>
    </row>
    <row r="98" spans="2:5" ht="45" x14ac:dyDescent="0.15">
      <c r="B98" s="64"/>
      <c r="C98" s="576" t="s">
        <v>727</v>
      </c>
      <c r="D98" s="616">
        <v>1.0774999999999999</v>
      </c>
      <c r="E98" s="617" t="s">
        <v>309</v>
      </c>
    </row>
    <row r="99" spans="2:5" ht="30" x14ac:dyDescent="0.15">
      <c r="B99" s="64"/>
      <c r="C99" s="576" t="s">
        <v>736</v>
      </c>
      <c r="D99" s="616">
        <v>0.86587499999999995</v>
      </c>
      <c r="E99" s="617" t="s">
        <v>309</v>
      </c>
    </row>
    <row r="100" spans="2:5" ht="30" x14ac:dyDescent="0.15">
      <c r="B100" s="64"/>
      <c r="C100" s="576" t="s">
        <v>744</v>
      </c>
      <c r="D100" s="616">
        <v>1.1786249999999998</v>
      </c>
      <c r="E100" s="617" t="s">
        <v>309</v>
      </c>
    </row>
    <row r="101" spans="2:5" ht="45" x14ac:dyDescent="0.15">
      <c r="B101" s="64"/>
      <c r="C101" s="576" t="s">
        <v>718</v>
      </c>
      <c r="D101" s="616">
        <v>1</v>
      </c>
      <c r="E101" s="529" t="s">
        <v>309</v>
      </c>
    </row>
    <row r="102" spans="2:5" ht="45" x14ac:dyDescent="0.15">
      <c r="B102" s="64"/>
      <c r="C102" s="576" t="s">
        <v>710</v>
      </c>
      <c r="D102" s="616">
        <v>1.2382500000000001</v>
      </c>
      <c r="E102" s="617" t="s">
        <v>309</v>
      </c>
    </row>
    <row r="103" spans="2:5" ht="30" x14ac:dyDescent="0.15">
      <c r="B103" s="63"/>
      <c r="C103" s="576" t="s">
        <v>754</v>
      </c>
      <c r="D103" s="616">
        <v>0.86050000000000004</v>
      </c>
      <c r="E103" s="617" t="s">
        <v>309</v>
      </c>
    </row>
    <row r="104" spans="2:5" ht="15" x14ac:dyDescent="0.15">
      <c r="B104" s="262" t="s">
        <v>875</v>
      </c>
      <c r="C104" s="248" t="s">
        <v>889</v>
      </c>
      <c r="D104" s="616">
        <v>4.6296296296296298</v>
      </c>
      <c r="E104" s="617" t="s">
        <v>309</v>
      </c>
    </row>
    <row r="105" spans="2:5" ht="15" x14ac:dyDescent="0.15">
      <c r="B105" s="262"/>
      <c r="C105" s="248" t="s">
        <v>885</v>
      </c>
      <c r="D105" s="616">
        <v>1.2124999999999999</v>
      </c>
      <c r="E105" s="617" t="s">
        <v>309</v>
      </c>
    </row>
    <row r="106" spans="2:5" ht="15" x14ac:dyDescent="0.15">
      <c r="B106" s="262"/>
      <c r="C106" s="248" t="s">
        <v>1122</v>
      </c>
      <c r="D106" s="616">
        <v>1.25</v>
      </c>
      <c r="E106" s="617" t="s">
        <v>309</v>
      </c>
    </row>
    <row r="107" spans="2:5" ht="15" x14ac:dyDescent="0.15">
      <c r="B107" s="262"/>
      <c r="C107" s="576" t="s">
        <v>1115</v>
      </c>
      <c r="D107" s="616">
        <v>0.95555555555555549</v>
      </c>
      <c r="E107" s="617" t="s">
        <v>309</v>
      </c>
    </row>
    <row r="108" spans="2:5" ht="15" x14ac:dyDescent="0.15">
      <c r="B108" s="262"/>
      <c r="C108" s="248" t="s">
        <v>1106</v>
      </c>
      <c r="D108" s="616">
        <v>47.024999999999999</v>
      </c>
      <c r="E108" s="617" t="s">
        <v>309</v>
      </c>
    </row>
    <row r="109" spans="2:5" ht="15" x14ac:dyDescent="0.15">
      <c r="B109" s="262"/>
      <c r="C109" s="248" t="s">
        <v>1108</v>
      </c>
      <c r="D109" s="616">
        <v>1.5476190476190477</v>
      </c>
      <c r="E109" s="617" t="s">
        <v>309</v>
      </c>
    </row>
    <row r="110" spans="2:5" ht="15" x14ac:dyDescent="0.15">
      <c r="B110" s="262"/>
      <c r="C110" s="248" t="s">
        <v>1110</v>
      </c>
      <c r="D110" s="616">
        <v>1.4814814814814814</v>
      </c>
      <c r="E110" s="617" t="s">
        <v>309</v>
      </c>
    </row>
    <row r="111" spans="2:5" ht="15" x14ac:dyDescent="0.15">
      <c r="B111" s="262"/>
      <c r="C111" s="248" t="s">
        <v>1124</v>
      </c>
      <c r="D111" s="616">
        <v>1.3</v>
      </c>
      <c r="E111" s="617" t="s">
        <v>309</v>
      </c>
    </row>
    <row r="112" spans="2:5" ht="15" x14ac:dyDescent="0.15">
      <c r="B112" s="261"/>
      <c r="C112" s="248" t="s">
        <v>876</v>
      </c>
      <c r="D112" s="616">
        <v>1.5647058823529414</v>
      </c>
      <c r="E112" s="617" t="s">
        <v>309</v>
      </c>
    </row>
    <row r="113" spans="2:5" ht="15" x14ac:dyDescent="0.15">
      <c r="B113" s="564" t="s">
        <v>179</v>
      </c>
      <c r="C113" s="248" t="s">
        <v>787</v>
      </c>
      <c r="D113" s="616">
        <v>2.5</v>
      </c>
      <c r="E113" s="617" t="s">
        <v>309</v>
      </c>
    </row>
    <row r="114" spans="2:5" ht="30" x14ac:dyDescent="0.15">
      <c r="B114" s="248"/>
      <c r="C114" s="576" t="s">
        <v>784</v>
      </c>
      <c r="D114" s="616">
        <v>0.98</v>
      </c>
      <c r="E114" s="617" t="s">
        <v>309</v>
      </c>
    </row>
    <row r="115" spans="2:5" ht="45" x14ac:dyDescent="0.15">
      <c r="B115" s="262" t="s">
        <v>180</v>
      </c>
      <c r="C115" s="576" t="s">
        <v>929</v>
      </c>
      <c r="D115" s="616">
        <v>4.5999999999999996</v>
      </c>
      <c r="E115" s="617" t="s">
        <v>309</v>
      </c>
    </row>
    <row r="116" spans="2:5" ht="45" x14ac:dyDescent="0.15">
      <c r="B116" s="262"/>
      <c r="C116" s="576" t="s">
        <v>921</v>
      </c>
      <c r="D116" s="616">
        <v>1.9</v>
      </c>
      <c r="E116" s="617" t="s">
        <v>309</v>
      </c>
    </row>
    <row r="117" spans="2:5" ht="45" x14ac:dyDescent="0.15">
      <c r="B117" s="262"/>
      <c r="C117" s="576" t="s">
        <v>925</v>
      </c>
      <c r="D117" s="616">
        <v>2.5</v>
      </c>
      <c r="E117" s="617" t="s">
        <v>309</v>
      </c>
    </row>
    <row r="118" spans="2:5" ht="15" x14ac:dyDescent="0.15">
      <c r="B118" s="575" t="s">
        <v>182</v>
      </c>
      <c r="C118" s="576" t="s">
        <v>452</v>
      </c>
      <c r="D118" s="616">
        <v>1.3461538461538463</v>
      </c>
      <c r="E118" s="617" t="s">
        <v>309</v>
      </c>
    </row>
    <row r="119" spans="2:5" ht="15" x14ac:dyDescent="0.15">
      <c r="B119" s="575" t="s">
        <v>183</v>
      </c>
      <c r="C119" s="576" t="s">
        <v>370</v>
      </c>
      <c r="D119" s="616">
        <v>1.26</v>
      </c>
      <c r="E119" s="617" t="s">
        <v>309</v>
      </c>
    </row>
    <row r="120" spans="2:5" ht="15" x14ac:dyDescent="0.15">
      <c r="B120" s="261"/>
      <c r="C120" s="576" t="s">
        <v>402</v>
      </c>
      <c r="D120" s="616">
        <v>0.93939393939393934</v>
      </c>
      <c r="E120" s="617" t="s">
        <v>309</v>
      </c>
    </row>
    <row r="121" spans="2:5" ht="15" x14ac:dyDescent="0.15">
      <c r="B121" s="262" t="s">
        <v>293</v>
      </c>
      <c r="C121" s="576" t="s">
        <v>197</v>
      </c>
      <c r="D121" s="616">
        <v>0.83663150412742515</v>
      </c>
      <c r="E121" s="617" t="s">
        <v>309</v>
      </c>
    </row>
    <row r="122" spans="2:5" ht="45" x14ac:dyDescent="0.15">
      <c r="B122" s="262"/>
      <c r="C122" s="576" t="s">
        <v>199</v>
      </c>
      <c r="D122" s="616">
        <v>0.94054545454545446</v>
      </c>
      <c r="E122" s="617" t="s">
        <v>309</v>
      </c>
    </row>
    <row r="123" spans="2:5" ht="45" x14ac:dyDescent="0.15">
      <c r="B123" s="261"/>
      <c r="C123" s="576" t="s">
        <v>201</v>
      </c>
      <c r="D123" s="616">
        <v>0.96363636363636362</v>
      </c>
      <c r="E123" s="617" t="s">
        <v>309</v>
      </c>
    </row>
    <row r="124" spans="2:5" ht="15" x14ac:dyDescent="0.15">
      <c r="B124" s="564" t="s">
        <v>186</v>
      </c>
      <c r="C124" s="576" t="s">
        <v>393</v>
      </c>
      <c r="D124" s="616">
        <v>1.125</v>
      </c>
      <c r="E124" s="617" t="s">
        <v>309</v>
      </c>
    </row>
    <row r="125" spans="2:5" ht="15" x14ac:dyDescent="0.15">
      <c r="B125" s="63"/>
      <c r="C125" s="576" t="s">
        <v>397</v>
      </c>
      <c r="D125" s="616">
        <v>1.28</v>
      </c>
      <c r="E125" s="617" t="s">
        <v>309</v>
      </c>
    </row>
    <row r="126" spans="2:5" ht="30" x14ac:dyDescent="0.15">
      <c r="B126" s="262" t="s">
        <v>188</v>
      </c>
      <c r="C126" s="576" t="s">
        <v>500</v>
      </c>
      <c r="D126" s="616">
        <v>1.32</v>
      </c>
      <c r="E126" s="617" t="s">
        <v>309</v>
      </c>
    </row>
    <row r="127" spans="2:5" ht="15" x14ac:dyDescent="0.15">
      <c r="B127" s="262"/>
      <c r="C127" s="576" t="s">
        <v>485</v>
      </c>
      <c r="D127" s="616">
        <v>1.2374999999999998</v>
      </c>
      <c r="E127" s="617" t="s">
        <v>309</v>
      </c>
    </row>
    <row r="128" spans="2:5" ht="15" x14ac:dyDescent="0.15">
      <c r="B128" s="262"/>
      <c r="C128" s="248" t="s">
        <v>505</v>
      </c>
      <c r="D128" s="616">
        <v>1</v>
      </c>
      <c r="E128" s="617" t="s">
        <v>309</v>
      </c>
    </row>
    <row r="129" spans="2:5" ht="15" x14ac:dyDescent="0.15">
      <c r="B129" s="262"/>
      <c r="C129" s="248" t="s">
        <v>512</v>
      </c>
      <c r="D129" s="616">
        <v>0.97894736842105268</v>
      </c>
      <c r="E129" s="617" t="s">
        <v>309</v>
      </c>
    </row>
    <row r="130" spans="2:5" ht="15" x14ac:dyDescent="0.15">
      <c r="B130" s="262"/>
      <c r="C130" s="248" t="s">
        <v>515</v>
      </c>
      <c r="D130" s="616">
        <v>2</v>
      </c>
      <c r="E130" s="617" t="s">
        <v>309</v>
      </c>
    </row>
    <row r="131" spans="2:5" ht="30" x14ac:dyDescent="0.15">
      <c r="B131" s="262"/>
      <c r="C131" s="576" t="s">
        <v>497</v>
      </c>
      <c r="D131" s="616">
        <v>0.82</v>
      </c>
      <c r="E131" s="617" t="s">
        <v>309</v>
      </c>
    </row>
    <row r="132" spans="2:5" ht="15" x14ac:dyDescent="0.15">
      <c r="B132" s="262"/>
      <c r="C132" s="576" t="s">
        <v>494</v>
      </c>
      <c r="D132" s="616">
        <v>0.98571428571428565</v>
      </c>
      <c r="E132" s="617" t="s">
        <v>309</v>
      </c>
    </row>
    <row r="133" spans="2:5" ht="15" x14ac:dyDescent="0.15">
      <c r="B133" s="262"/>
      <c r="C133" s="576" t="s">
        <v>479</v>
      </c>
      <c r="D133" s="616">
        <v>2.1999999999999997</v>
      </c>
      <c r="E133" s="617" t="s">
        <v>309</v>
      </c>
    </row>
    <row r="134" spans="2:5" ht="15" x14ac:dyDescent="0.15">
      <c r="B134" s="261"/>
      <c r="C134" s="576" t="s">
        <v>508</v>
      </c>
      <c r="D134" s="616">
        <v>1</v>
      </c>
      <c r="E134" s="553" t="s">
        <v>309</v>
      </c>
    </row>
    <row r="135" spans="2:5" ht="15" x14ac:dyDescent="0.15">
      <c r="B135" s="262" t="s">
        <v>189</v>
      </c>
      <c r="C135" s="576" t="s">
        <v>575</v>
      </c>
      <c r="D135" s="616">
        <v>1</v>
      </c>
      <c r="E135" s="553" t="s">
        <v>309</v>
      </c>
    </row>
    <row r="136" spans="2:5" ht="15" x14ac:dyDescent="0.15">
      <c r="B136" s="261"/>
      <c r="C136" s="576" t="s">
        <v>586</v>
      </c>
      <c r="D136" s="616">
        <v>0.88</v>
      </c>
      <c r="E136" s="553" t="s">
        <v>309</v>
      </c>
    </row>
    <row r="137" spans="2:5" x14ac:dyDescent="0.15">
      <c r="B137"/>
      <c r="D137" s="29"/>
      <c r="E137"/>
    </row>
    <row r="138" spans="2:5" x14ac:dyDescent="0.15">
      <c r="B138"/>
      <c r="D138" s="29"/>
      <c r="E138"/>
    </row>
    <row r="139" spans="2:5" x14ac:dyDescent="0.15">
      <c r="B139"/>
      <c r="D139" s="29"/>
      <c r="E139"/>
    </row>
    <row r="140" spans="2:5" x14ac:dyDescent="0.15">
      <c r="B140"/>
      <c r="D140" s="29"/>
      <c r="E140"/>
    </row>
    <row r="141" spans="2:5" x14ac:dyDescent="0.15">
      <c r="B141"/>
      <c r="D141" s="29"/>
      <c r="E141"/>
    </row>
    <row r="142" spans="2:5" x14ac:dyDescent="0.15">
      <c r="B142"/>
      <c r="D142" s="29"/>
      <c r="E142"/>
    </row>
    <row r="143" spans="2:5" x14ac:dyDescent="0.15">
      <c r="B143"/>
      <c r="D143" s="29"/>
      <c r="E143"/>
    </row>
    <row r="144" spans="2:5" x14ac:dyDescent="0.15">
      <c r="B144"/>
      <c r="D144" s="29"/>
      <c r="E144"/>
    </row>
    <row r="145" spans="2:5" x14ac:dyDescent="0.15">
      <c r="B145"/>
      <c r="D145" s="29"/>
      <c r="E145"/>
    </row>
    <row r="146" spans="2:5" x14ac:dyDescent="0.15">
      <c r="B146"/>
      <c r="D146" s="29"/>
      <c r="E146"/>
    </row>
    <row r="147" spans="2:5" x14ac:dyDescent="0.15">
      <c r="B147"/>
      <c r="D147" s="29"/>
      <c r="E147"/>
    </row>
    <row r="148" spans="2:5" x14ac:dyDescent="0.15">
      <c r="B148"/>
      <c r="D148" s="29"/>
      <c r="E148"/>
    </row>
    <row r="149" spans="2:5" x14ac:dyDescent="0.15">
      <c r="B149"/>
      <c r="D149" s="29"/>
      <c r="E149"/>
    </row>
    <row r="150" spans="2:5" x14ac:dyDescent="0.15">
      <c r="B150"/>
      <c r="D150" s="29"/>
      <c r="E150"/>
    </row>
    <row r="151" spans="2:5" x14ac:dyDescent="0.15">
      <c r="B151"/>
      <c r="D151" s="29"/>
      <c r="E151"/>
    </row>
    <row r="152" spans="2:5" x14ac:dyDescent="0.15">
      <c r="B152"/>
      <c r="D152" s="29"/>
      <c r="E152"/>
    </row>
    <row r="153" spans="2:5" x14ac:dyDescent="0.15">
      <c r="B153"/>
      <c r="D153" s="29"/>
      <c r="E153"/>
    </row>
    <row r="154" spans="2:5" x14ac:dyDescent="0.15">
      <c r="B154"/>
      <c r="D154" s="29"/>
      <c r="E154"/>
    </row>
    <row r="155" spans="2:5" x14ac:dyDescent="0.15">
      <c r="B155"/>
      <c r="D155" s="29"/>
      <c r="E155"/>
    </row>
    <row r="156" spans="2:5" x14ac:dyDescent="0.15">
      <c r="B156"/>
      <c r="D156" s="29"/>
      <c r="E156"/>
    </row>
    <row r="157" spans="2:5" x14ac:dyDescent="0.15">
      <c r="B157"/>
      <c r="D157" s="29"/>
      <c r="E157"/>
    </row>
    <row r="158" spans="2:5" x14ac:dyDescent="0.15">
      <c r="B158"/>
      <c r="D158" s="29"/>
      <c r="E158"/>
    </row>
    <row r="159" spans="2:5" x14ac:dyDescent="0.15">
      <c r="B159"/>
      <c r="D159" s="29"/>
      <c r="E159"/>
    </row>
    <row r="160" spans="2:5" x14ac:dyDescent="0.15">
      <c r="B160"/>
      <c r="D160" s="29"/>
      <c r="E160"/>
    </row>
    <row r="161" spans="2:5" x14ac:dyDescent="0.15">
      <c r="B161"/>
      <c r="D161" s="29"/>
      <c r="E161"/>
    </row>
    <row r="162" spans="2:5" x14ac:dyDescent="0.15">
      <c r="B162"/>
      <c r="D162" s="29"/>
      <c r="E162"/>
    </row>
    <row r="163" spans="2:5" x14ac:dyDescent="0.15">
      <c r="B163"/>
      <c r="D163" s="29"/>
      <c r="E163"/>
    </row>
    <row r="164" spans="2:5" x14ac:dyDescent="0.15">
      <c r="B164"/>
      <c r="D164" s="29"/>
      <c r="E164"/>
    </row>
    <row r="165" spans="2:5" x14ac:dyDescent="0.15">
      <c r="B165"/>
      <c r="D165" s="29"/>
      <c r="E165"/>
    </row>
    <row r="166" spans="2:5" x14ac:dyDescent="0.15">
      <c r="B166"/>
      <c r="D166" s="29"/>
      <c r="E166"/>
    </row>
    <row r="167" spans="2:5" x14ac:dyDescent="0.15">
      <c r="B167"/>
      <c r="D167" s="29"/>
      <c r="E167"/>
    </row>
    <row r="168" spans="2:5" x14ac:dyDescent="0.15">
      <c r="B168"/>
      <c r="D168" s="29"/>
      <c r="E168"/>
    </row>
    <row r="169" spans="2:5" x14ac:dyDescent="0.15">
      <c r="B169"/>
      <c r="D169" s="29"/>
      <c r="E169"/>
    </row>
    <row r="170" spans="2:5" x14ac:dyDescent="0.15">
      <c r="B170"/>
      <c r="D170" s="29"/>
      <c r="E170"/>
    </row>
    <row r="171" spans="2:5" x14ac:dyDescent="0.15">
      <c r="B171"/>
      <c r="D171" s="29"/>
      <c r="E171"/>
    </row>
    <row r="172" spans="2:5" x14ac:dyDescent="0.15">
      <c r="B172"/>
      <c r="D172" s="29"/>
      <c r="E172"/>
    </row>
    <row r="173" spans="2:5" x14ac:dyDescent="0.15">
      <c r="B173"/>
      <c r="D173" s="29"/>
      <c r="E173"/>
    </row>
    <row r="174" spans="2:5" x14ac:dyDescent="0.15">
      <c r="B174"/>
      <c r="D174" s="29"/>
      <c r="E174"/>
    </row>
    <row r="175" spans="2:5" x14ac:dyDescent="0.15">
      <c r="B175"/>
      <c r="D175" s="29"/>
      <c r="E175"/>
    </row>
    <row r="176" spans="2:5" x14ac:dyDescent="0.15">
      <c r="B176"/>
      <c r="D176" s="29"/>
      <c r="E176"/>
    </row>
    <row r="177" spans="2:5" x14ac:dyDescent="0.15">
      <c r="B177"/>
      <c r="D177" s="29"/>
      <c r="E177"/>
    </row>
    <row r="178" spans="2:5" x14ac:dyDescent="0.15">
      <c r="B178"/>
      <c r="D178" s="29"/>
      <c r="E178"/>
    </row>
    <row r="179" spans="2:5" x14ac:dyDescent="0.15">
      <c r="B179"/>
      <c r="D179" s="29"/>
      <c r="E179"/>
    </row>
    <row r="180" spans="2:5" x14ac:dyDescent="0.15">
      <c r="B180"/>
      <c r="D180" s="29"/>
      <c r="E180"/>
    </row>
    <row r="181" spans="2:5" x14ac:dyDescent="0.15">
      <c r="B181"/>
      <c r="D181" s="29"/>
      <c r="E181"/>
    </row>
    <row r="182" spans="2:5" x14ac:dyDescent="0.15">
      <c r="B182"/>
      <c r="D182" s="29"/>
      <c r="E182"/>
    </row>
    <row r="183" spans="2:5" x14ac:dyDescent="0.15">
      <c r="B183"/>
      <c r="D183" s="29"/>
      <c r="E183"/>
    </row>
    <row r="184" spans="2:5" x14ac:dyDescent="0.15">
      <c r="B184"/>
      <c r="D184" s="29"/>
      <c r="E184"/>
    </row>
    <row r="185" spans="2:5" x14ac:dyDescent="0.15">
      <c r="B185"/>
      <c r="D185" s="29"/>
      <c r="E185"/>
    </row>
    <row r="186" spans="2:5" x14ac:dyDescent="0.15">
      <c r="B186"/>
      <c r="D186" s="29"/>
      <c r="E186"/>
    </row>
    <row r="187" spans="2:5" x14ac:dyDescent="0.15">
      <c r="B187"/>
      <c r="D187" s="29"/>
      <c r="E187"/>
    </row>
    <row r="188" spans="2:5" x14ac:dyDescent="0.15">
      <c r="B188"/>
      <c r="D188" s="29"/>
      <c r="E188"/>
    </row>
    <row r="189" spans="2:5" x14ac:dyDescent="0.15">
      <c r="B189"/>
      <c r="D189" s="29"/>
      <c r="E189"/>
    </row>
    <row r="190" spans="2:5" x14ac:dyDescent="0.15">
      <c r="B190"/>
      <c r="D190" s="29"/>
      <c r="E190"/>
    </row>
    <row r="191" spans="2:5" x14ac:dyDescent="0.15">
      <c r="B191"/>
      <c r="D191" s="29"/>
      <c r="E191"/>
    </row>
    <row r="192" spans="2:5" x14ac:dyDescent="0.15">
      <c r="B192"/>
      <c r="D192" s="29"/>
      <c r="E192"/>
    </row>
    <row r="193" spans="2:5" x14ac:dyDescent="0.15">
      <c r="B193"/>
      <c r="D193" s="29"/>
      <c r="E193"/>
    </row>
    <row r="194" spans="2:5" x14ac:dyDescent="0.15">
      <c r="B194"/>
      <c r="D194" s="29"/>
      <c r="E194"/>
    </row>
    <row r="195" spans="2:5" x14ac:dyDescent="0.15">
      <c r="B195"/>
      <c r="D195" s="29"/>
      <c r="E195"/>
    </row>
    <row r="196" spans="2:5" x14ac:dyDescent="0.15">
      <c r="B196"/>
      <c r="D196" s="29"/>
      <c r="E196"/>
    </row>
    <row r="197" spans="2:5" x14ac:dyDescent="0.15">
      <c r="B197"/>
      <c r="D197" s="29"/>
      <c r="E197"/>
    </row>
    <row r="198" spans="2:5" x14ac:dyDescent="0.15">
      <c r="B198"/>
      <c r="D198" s="29"/>
      <c r="E198"/>
    </row>
    <row r="199" spans="2:5" x14ac:dyDescent="0.15">
      <c r="B199"/>
      <c r="D199" s="29"/>
      <c r="E199"/>
    </row>
    <row r="200" spans="2:5" x14ac:dyDescent="0.15">
      <c r="B200"/>
      <c r="D200" s="29"/>
      <c r="E200"/>
    </row>
    <row r="201" spans="2:5" x14ac:dyDescent="0.15">
      <c r="B201"/>
      <c r="D201" s="29"/>
      <c r="E201"/>
    </row>
    <row r="202" spans="2:5" x14ac:dyDescent="0.15">
      <c r="B202"/>
      <c r="D202" s="29"/>
      <c r="E202"/>
    </row>
    <row r="203" spans="2:5" x14ac:dyDescent="0.15">
      <c r="B203"/>
      <c r="D203" s="29"/>
      <c r="E203"/>
    </row>
    <row r="204" spans="2:5" x14ac:dyDescent="0.15">
      <c r="B204"/>
      <c r="D204" s="29"/>
      <c r="E204"/>
    </row>
    <row r="205" spans="2:5" x14ac:dyDescent="0.15">
      <c r="B205"/>
      <c r="D205" s="29"/>
      <c r="E205"/>
    </row>
    <row r="206" spans="2:5" x14ac:dyDescent="0.15">
      <c r="B206"/>
      <c r="D206" s="29"/>
      <c r="E206"/>
    </row>
    <row r="207" spans="2:5" x14ac:dyDescent="0.15">
      <c r="B207"/>
      <c r="D207" s="29"/>
      <c r="E207"/>
    </row>
    <row r="208" spans="2:5" x14ac:dyDescent="0.15">
      <c r="B208"/>
      <c r="D208" s="29"/>
      <c r="E208"/>
    </row>
    <row r="209" spans="2:5" x14ac:dyDescent="0.15">
      <c r="B209"/>
      <c r="D209" s="29"/>
      <c r="E209"/>
    </row>
    <row r="210" spans="2:5" x14ac:dyDescent="0.15">
      <c r="B210"/>
      <c r="D210" s="29"/>
      <c r="E210"/>
    </row>
    <row r="211" spans="2:5" x14ac:dyDescent="0.15">
      <c r="B211"/>
      <c r="D211" s="29"/>
      <c r="E211"/>
    </row>
    <row r="212" spans="2:5" x14ac:dyDescent="0.15">
      <c r="B212"/>
      <c r="D212" s="29"/>
      <c r="E212"/>
    </row>
    <row r="213" spans="2:5" x14ac:dyDescent="0.15">
      <c r="B213"/>
      <c r="D213" s="29"/>
      <c r="E213"/>
    </row>
    <row r="214" spans="2:5" x14ac:dyDescent="0.15">
      <c r="B214"/>
      <c r="D214" s="29"/>
      <c r="E214"/>
    </row>
    <row r="215" spans="2:5" x14ac:dyDescent="0.15">
      <c r="B215"/>
      <c r="D215" s="29"/>
      <c r="E215"/>
    </row>
    <row r="216" spans="2:5" x14ac:dyDescent="0.15">
      <c r="B216"/>
      <c r="D216" s="29"/>
      <c r="E216"/>
    </row>
    <row r="217" spans="2:5" x14ac:dyDescent="0.15">
      <c r="B217"/>
      <c r="D217" s="29"/>
      <c r="E217"/>
    </row>
  </sheetData>
  <mergeCells count="1">
    <mergeCell ref="G10:H10"/>
  </mergeCells>
  <conditionalFormatting sqref="E30:E97">
    <cfRule type="cellIs" dxfId="88" priority="47" operator="lessThan">
      <formula>40%</formula>
    </cfRule>
    <cfRule type="cellIs" dxfId="87" priority="48" operator="lessThan">
      <formula>60%</formula>
    </cfRule>
    <cfRule type="cellIs" dxfId="86" priority="49" operator="lessThan">
      <formula>70%</formula>
    </cfRule>
    <cfRule type="cellIs" dxfId="85" priority="50" operator="lessThan">
      <formula>80%</formula>
    </cfRule>
  </conditionalFormatting>
  <conditionalFormatting sqref="E11:E97">
    <cfRule type="cellIs" dxfId="84" priority="51" operator="greaterThanOrEqual">
      <formula>80%</formula>
    </cfRule>
  </conditionalFormatting>
  <conditionalFormatting sqref="E98:E130">
    <cfRule type="cellIs" dxfId="83" priority="41" operator="lessThan">
      <formula>40%</formula>
    </cfRule>
    <cfRule type="cellIs" dxfId="82" priority="42" operator="lessThan">
      <formula>60%</formula>
    </cfRule>
    <cfRule type="cellIs" dxfId="81" priority="43" operator="lessThan">
      <formula>70%</formula>
    </cfRule>
    <cfRule type="cellIs" dxfId="80" priority="44" operator="lessThan">
      <formula>80%</formula>
    </cfRule>
  </conditionalFormatting>
  <conditionalFormatting sqref="E98:E130">
    <cfRule type="cellIs" dxfId="79" priority="45" operator="greaterThanOrEqual">
      <formula>80%</formula>
    </cfRule>
  </conditionalFormatting>
  <conditionalFormatting sqref="D11:D80 D83 D85:D130">
    <cfRule type="cellIs" dxfId="78" priority="36" operator="lessThan">
      <formula>40%</formula>
    </cfRule>
    <cfRule type="cellIs" dxfId="77" priority="37" operator="lessThan">
      <formula>80%</formula>
    </cfRule>
    <cfRule type="cellIs" dxfId="76" priority="38" operator="greaterThanOrEqual">
      <formula>80%</formula>
    </cfRule>
    <cfRule type="cellIs" dxfId="75" priority="39" operator="lessThan">
      <formula>70%</formula>
    </cfRule>
    <cfRule type="cellIs" dxfId="74" priority="40" operator="lessThan">
      <formula>60%</formula>
    </cfRule>
  </conditionalFormatting>
  <conditionalFormatting sqref="D131:E133">
    <cfRule type="cellIs" dxfId="73" priority="31" operator="lessThan">
      <formula>40%</formula>
    </cfRule>
    <cfRule type="cellIs" dxfId="72" priority="32" operator="lessThan">
      <formula>60%</formula>
    </cfRule>
    <cfRule type="cellIs" dxfId="71" priority="33" operator="lessThan">
      <formula>70%</formula>
    </cfRule>
    <cfRule type="cellIs" dxfId="70" priority="34" operator="lessThan">
      <formula>80%</formula>
    </cfRule>
  </conditionalFormatting>
  <conditionalFormatting sqref="D131:E133">
    <cfRule type="cellIs" dxfId="69" priority="35" operator="greaterThanOrEqual">
      <formula>80%</formula>
    </cfRule>
  </conditionalFormatting>
  <conditionalFormatting sqref="D81">
    <cfRule type="cellIs" dxfId="68" priority="26" operator="lessThan">
      <formula>40%</formula>
    </cfRule>
    <cfRule type="cellIs" dxfId="67" priority="27" operator="lessThan">
      <formula>80%</formula>
    </cfRule>
    <cfRule type="cellIs" dxfId="66" priority="28" operator="greaterThanOrEqual">
      <formula>80%</formula>
    </cfRule>
    <cfRule type="cellIs" dxfId="65" priority="29" operator="lessThan">
      <formula>70%</formula>
    </cfRule>
    <cfRule type="cellIs" dxfId="64" priority="30" operator="lessThan">
      <formula>60%</formula>
    </cfRule>
  </conditionalFormatting>
  <conditionalFormatting sqref="D82">
    <cfRule type="cellIs" dxfId="63" priority="21" operator="lessThan">
      <formula>40%</formula>
    </cfRule>
    <cfRule type="cellIs" dxfId="62" priority="22" operator="lessThan">
      <formula>80%</formula>
    </cfRule>
    <cfRule type="cellIs" dxfId="61" priority="23" operator="greaterThanOrEqual">
      <formula>80%</formula>
    </cfRule>
    <cfRule type="cellIs" dxfId="60" priority="24" operator="lessThan">
      <formula>70%</formula>
    </cfRule>
    <cfRule type="cellIs" dxfId="59" priority="25" operator="lessThan">
      <formula>60%</formula>
    </cfRule>
  </conditionalFormatting>
  <conditionalFormatting sqref="D134:D135">
    <cfRule type="cellIs" dxfId="58" priority="16" operator="lessThan">
      <formula>40%</formula>
    </cfRule>
    <cfRule type="cellIs" dxfId="57" priority="17" operator="lessThan">
      <formula>60%</formula>
    </cfRule>
    <cfRule type="cellIs" dxfId="56" priority="18" operator="lessThan">
      <formula>70%</formula>
    </cfRule>
    <cfRule type="cellIs" dxfId="55" priority="19" operator="lessThan">
      <formula>80%</formula>
    </cfRule>
  </conditionalFormatting>
  <conditionalFormatting sqref="D134:D135">
    <cfRule type="cellIs" dxfId="54" priority="20" operator="greaterThanOrEqual">
      <formula>80%</formula>
    </cfRule>
  </conditionalFormatting>
  <conditionalFormatting sqref="E134:E135">
    <cfRule type="cellIs" dxfId="53" priority="11" operator="lessThan">
      <formula>40%</formula>
    </cfRule>
    <cfRule type="cellIs" dxfId="52" priority="12" operator="lessThan">
      <formula>60%</formula>
    </cfRule>
    <cfRule type="cellIs" dxfId="51" priority="13" operator="lessThan">
      <formula>70%</formula>
    </cfRule>
    <cfRule type="cellIs" dxfId="50" priority="14" operator="lessThan">
      <formula>80%</formula>
    </cfRule>
  </conditionalFormatting>
  <conditionalFormatting sqref="E134:E135">
    <cfRule type="cellIs" dxfId="49" priority="15" operator="greaterThanOrEqual">
      <formula>80%</formula>
    </cfRule>
  </conditionalFormatting>
  <conditionalFormatting sqref="D136">
    <cfRule type="cellIs" dxfId="48" priority="6" operator="lessThan">
      <formula>40%</formula>
    </cfRule>
    <cfRule type="cellIs" dxfId="47" priority="7" operator="lessThan">
      <formula>60%</formula>
    </cfRule>
    <cfRule type="cellIs" dxfId="46" priority="8" operator="lessThan">
      <formula>70%</formula>
    </cfRule>
    <cfRule type="cellIs" dxfId="45" priority="9" operator="lessThan">
      <formula>80%</formula>
    </cfRule>
  </conditionalFormatting>
  <conditionalFormatting sqref="D136">
    <cfRule type="cellIs" dxfId="44" priority="10" operator="greaterThanOrEqual">
      <formula>80%</formula>
    </cfRule>
  </conditionalFormatting>
  <conditionalFormatting sqref="E136">
    <cfRule type="cellIs" dxfId="43" priority="1" operator="lessThan">
      <formula>40%</formula>
    </cfRule>
    <cfRule type="cellIs" dxfId="42" priority="2" operator="lessThan">
      <formula>60%</formula>
    </cfRule>
    <cfRule type="cellIs" dxfId="41" priority="3" operator="lessThan">
      <formula>70%</formula>
    </cfRule>
    <cfRule type="cellIs" dxfId="40" priority="4" operator="lessThan">
      <formula>80%</formula>
    </cfRule>
  </conditionalFormatting>
  <conditionalFormatting sqref="E136">
    <cfRule type="cellIs" dxfId="39" priority="5" operator="greaterThanOrEqual">
      <formula>80%</formula>
    </cfRule>
  </conditionalFormatting>
  <hyperlinks>
    <hyperlink ref="G11" location="'CRITICOS I TRIMESTRE'!A1" display="'CRITICOS I TRIMESTRE'!A1" xr:uid="{00000000-0004-0000-3100-000000000000}"/>
    <hyperlink ref="G12" location="'BAJOS I TRIMESTRE'!A1" display="'BAJOS I TRIMESTRE'!A1" xr:uid="{00000000-0004-0000-3100-000001000000}"/>
  </hyperlinks>
  <pageMargins left="0.7" right="0.7" top="0.75" bottom="0.75" header="0.3" footer="0.3"/>
  <pageSetup orientation="portrait" horizontalDpi="300" verticalDpi="30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235"/>
  <sheetViews>
    <sheetView showGridLines="0" zoomScale="70" zoomScaleNormal="70" workbookViewId="0">
      <selection activeCell="I17" sqref="I17"/>
    </sheetView>
  </sheetViews>
  <sheetFormatPr baseColWidth="10" defaultColWidth="11" defaultRowHeight="14" x14ac:dyDescent="0.15"/>
  <cols>
    <col min="2" max="2" width="45.83203125" style="61" customWidth="1"/>
    <col min="3" max="3" width="94.6640625" bestFit="1" customWidth="1"/>
    <col min="4" max="4" width="22.83203125" style="67" customWidth="1"/>
    <col min="5" max="5" width="24.6640625" style="67" bestFit="1" customWidth="1"/>
    <col min="6" max="6" width="15.6640625" bestFit="1"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1226</v>
      </c>
    </row>
    <row r="10" spans="2:9" ht="30" x14ac:dyDescent="0.15">
      <c r="B10" s="65" t="s">
        <v>13</v>
      </c>
      <c r="C10" s="585" t="s">
        <v>0</v>
      </c>
      <c r="D10" s="528" t="s">
        <v>34</v>
      </c>
      <c r="E10" s="528" t="s">
        <v>38</v>
      </c>
      <c r="G10" s="952" t="s">
        <v>302</v>
      </c>
      <c r="H10" s="952"/>
      <c r="I10" s="43"/>
    </row>
    <row r="11" spans="2:9" ht="30" x14ac:dyDescent="0.15">
      <c r="B11" s="262" t="s">
        <v>428</v>
      </c>
      <c r="C11" s="576" t="s">
        <v>1364</v>
      </c>
      <c r="D11" s="584">
        <v>0.73</v>
      </c>
      <c r="E11" s="583" t="s">
        <v>308</v>
      </c>
      <c r="G11" s="159" t="s">
        <v>1085</v>
      </c>
      <c r="H11" s="324" t="s">
        <v>318</v>
      </c>
      <c r="I11" s="43"/>
    </row>
    <row r="12" spans="2:9" ht="30" x14ac:dyDescent="0.15">
      <c r="B12" s="262"/>
      <c r="C12" s="575" t="s">
        <v>1366</v>
      </c>
      <c r="D12" s="584">
        <v>0.7</v>
      </c>
      <c r="E12" s="583" t="s">
        <v>308</v>
      </c>
      <c r="G12" s="163" t="s">
        <v>1086</v>
      </c>
      <c r="H12" s="324" t="s">
        <v>317</v>
      </c>
      <c r="I12" s="40"/>
    </row>
    <row r="13" spans="2:9" ht="15" x14ac:dyDescent="0.15">
      <c r="B13" s="575" t="s">
        <v>283</v>
      </c>
      <c r="C13" s="248" t="s">
        <v>223</v>
      </c>
      <c r="D13" s="584">
        <v>0.70666666666666667</v>
      </c>
      <c r="E13" s="583" t="s">
        <v>308</v>
      </c>
      <c r="G13" s="57"/>
      <c r="H13" s="324" t="s">
        <v>319</v>
      </c>
      <c r="I13" s="40"/>
    </row>
    <row r="14" spans="2:9" ht="15" x14ac:dyDescent="0.15">
      <c r="B14" s="576" t="s">
        <v>164</v>
      </c>
      <c r="C14" s="575" t="s">
        <v>597</v>
      </c>
      <c r="D14" s="584">
        <v>0.71437210239870985</v>
      </c>
      <c r="E14" s="583" t="s">
        <v>308</v>
      </c>
      <c r="G14" s="58"/>
      <c r="H14" s="324" t="s">
        <v>320</v>
      </c>
      <c r="I14" s="40"/>
    </row>
    <row r="15" spans="2:9" ht="30" x14ac:dyDescent="0.15">
      <c r="B15" s="262" t="s">
        <v>166</v>
      </c>
      <c r="C15" s="575" t="s">
        <v>536</v>
      </c>
      <c r="D15" s="584">
        <v>0.77777777777777768</v>
      </c>
      <c r="E15" s="583" t="s">
        <v>308</v>
      </c>
      <c r="G15" s="59"/>
      <c r="H15" s="324" t="s">
        <v>1477</v>
      </c>
      <c r="I15" s="40"/>
    </row>
    <row r="16" spans="2:9" ht="30" x14ac:dyDescent="0.15">
      <c r="B16" s="575" t="s">
        <v>47</v>
      </c>
      <c r="C16" s="575" t="s">
        <v>111</v>
      </c>
      <c r="D16" s="584">
        <v>0.75555555555555554</v>
      </c>
      <c r="E16" s="583" t="s">
        <v>308</v>
      </c>
      <c r="G16" s="40"/>
      <c r="H16" s="40"/>
      <c r="I16" s="40"/>
    </row>
    <row r="17" spans="2:9" ht="30" x14ac:dyDescent="0.15">
      <c r="B17" s="248" t="s">
        <v>1024</v>
      </c>
      <c r="C17" s="575" t="s">
        <v>740</v>
      </c>
      <c r="D17" s="584">
        <v>0.79771428571428582</v>
      </c>
      <c r="E17" s="583" t="s">
        <v>308</v>
      </c>
      <c r="G17" s="40"/>
      <c r="H17" s="40"/>
      <c r="I17" s="40"/>
    </row>
    <row r="18" spans="2:9" ht="30" x14ac:dyDescent="0.15">
      <c r="B18" s="261" t="s">
        <v>188</v>
      </c>
      <c r="C18" s="576" t="s">
        <v>488</v>
      </c>
      <c r="D18" s="616">
        <v>0.77499999999999991</v>
      </c>
      <c r="E18" s="617" t="s">
        <v>308</v>
      </c>
    </row>
    <row r="19" spans="2:9" x14ac:dyDescent="0.15">
      <c r="B19"/>
      <c r="D19"/>
      <c r="E19"/>
    </row>
    <row r="20" spans="2:9" x14ac:dyDescent="0.15">
      <c r="B20"/>
      <c r="D20"/>
      <c r="E20"/>
    </row>
    <row r="21" spans="2:9" x14ac:dyDescent="0.15">
      <c r="B21"/>
      <c r="D21"/>
      <c r="E21"/>
    </row>
    <row r="22" spans="2:9" x14ac:dyDescent="0.15">
      <c r="B22"/>
      <c r="D22"/>
      <c r="E22"/>
    </row>
    <row r="23" spans="2:9" x14ac:dyDescent="0.15">
      <c r="B23"/>
      <c r="D23"/>
      <c r="E23"/>
    </row>
    <row r="24" spans="2:9" x14ac:dyDescent="0.15">
      <c r="B24"/>
      <c r="D24"/>
      <c r="E24"/>
    </row>
    <row r="25" spans="2:9" x14ac:dyDescent="0.15">
      <c r="B25"/>
      <c r="D25"/>
      <c r="E25"/>
    </row>
    <row r="26" spans="2:9" x14ac:dyDescent="0.15">
      <c r="B26"/>
      <c r="D26"/>
      <c r="E26"/>
    </row>
    <row r="27" spans="2:9" x14ac:dyDescent="0.15">
      <c r="B27"/>
      <c r="D27"/>
      <c r="E27"/>
    </row>
    <row r="28" spans="2:9" x14ac:dyDescent="0.15">
      <c r="B28"/>
      <c r="D28"/>
      <c r="E28"/>
    </row>
    <row r="29" spans="2:9" x14ac:dyDescent="0.15">
      <c r="B29"/>
      <c r="D29"/>
      <c r="E29"/>
    </row>
    <row r="30" spans="2:9" x14ac:dyDescent="0.15">
      <c r="B30"/>
      <c r="D30"/>
      <c r="E30"/>
    </row>
    <row r="31" spans="2:9" x14ac:dyDescent="0.15">
      <c r="B31"/>
      <c r="D31"/>
      <c r="E31"/>
    </row>
    <row r="32" spans="2:9" x14ac:dyDescent="0.15">
      <c r="B32"/>
      <c r="D32"/>
      <c r="E32"/>
    </row>
    <row r="33" spans="2:5" x14ac:dyDescent="0.15">
      <c r="B33"/>
      <c r="D33"/>
      <c r="E33"/>
    </row>
    <row r="34" spans="2:5" x14ac:dyDescent="0.15">
      <c r="B34"/>
      <c r="D34"/>
      <c r="E34"/>
    </row>
    <row r="35" spans="2:5" x14ac:dyDescent="0.15">
      <c r="B35"/>
      <c r="D35"/>
      <c r="E35"/>
    </row>
    <row r="36" spans="2:5" x14ac:dyDescent="0.15">
      <c r="B36"/>
      <c r="D36"/>
      <c r="E36"/>
    </row>
    <row r="37" spans="2:5" x14ac:dyDescent="0.15">
      <c r="B37"/>
      <c r="D37"/>
      <c r="E37"/>
    </row>
    <row r="38" spans="2:5" x14ac:dyDescent="0.15">
      <c r="B38"/>
      <c r="D38"/>
      <c r="E38"/>
    </row>
    <row r="39" spans="2:5" x14ac:dyDescent="0.15">
      <c r="B39"/>
      <c r="D39"/>
      <c r="E39"/>
    </row>
    <row r="40" spans="2:5" x14ac:dyDescent="0.15">
      <c r="B40"/>
      <c r="D40"/>
      <c r="E40"/>
    </row>
    <row r="41" spans="2:5" x14ac:dyDescent="0.15">
      <c r="B41"/>
      <c r="D41"/>
      <c r="E41"/>
    </row>
    <row r="42" spans="2:5" x14ac:dyDescent="0.15">
      <c r="B42"/>
      <c r="D42"/>
      <c r="E42"/>
    </row>
    <row r="43" spans="2:5" x14ac:dyDescent="0.15">
      <c r="B43"/>
      <c r="D43"/>
      <c r="E43"/>
    </row>
    <row r="44" spans="2:5" x14ac:dyDescent="0.15">
      <c r="B44"/>
      <c r="D44"/>
      <c r="E44"/>
    </row>
    <row r="45" spans="2:5" x14ac:dyDescent="0.15">
      <c r="B45"/>
      <c r="D45"/>
      <c r="E45"/>
    </row>
    <row r="46" spans="2:5" x14ac:dyDescent="0.15">
      <c r="B46"/>
      <c r="D46"/>
      <c r="E46"/>
    </row>
    <row r="47" spans="2:5" x14ac:dyDescent="0.15">
      <c r="B47"/>
      <c r="D47"/>
      <c r="E47"/>
    </row>
    <row r="48" spans="2:5" x14ac:dyDescent="0.15">
      <c r="B48"/>
      <c r="D48"/>
      <c r="E48"/>
    </row>
    <row r="49" spans="2:5" x14ac:dyDescent="0.15">
      <c r="B49"/>
      <c r="D49"/>
      <c r="E49"/>
    </row>
    <row r="50" spans="2:5" x14ac:dyDescent="0.15">
      <c r="B50"/>
      <c r="D50"/>
      <c r="E50"/>
    </row>
    <row r="51" spans="2:5" x14ac:dyDescent="0.15">
      <c r="B51"/>
      <c r="D51"/>
      <c r="E51"/>
    </row>
    <row r="52" spans="2:5" x14ac:dyDescent="0.15">
      <c r="B52"/>
      <c r="D52"/>
      <c r="E52"/>
    </row>
    <row r="53" spans="2:5" x14ac:dyDescent="0.15">
      <c r="B53"/>
      <c r="D53"/>
      <c r="E53"/>
    </row>
    <row r="54" spans="2:5" x14ac:dyDescent="0.15">
      <c r="B54"/>
      <c r="D54"/>
      <c r="E54"/>
    </row>
    <row r="55" spans="2:5" x14ac:dyDescent="0.15">
      <c r="B55"/>
      <c r="D55"/>
      <c r="E55"/>
    </row>
    <row r="56" spans="2:5" x14ac:dyDescent="0.15">
      <c r="B56"/>
      <c r="D56"/>
      <c r="E56"/>
    </row>
    <row r="57" spans="2:5" x14ac:dyDescent="0.15">
      <c r="B57"/>
      <c r="D57"/>
      <c r="E57"/>
    </row>
    <row r="58" spans="2:5" x14ac:dyDescent="0.15">
      <c r="B58"/>
      <c r="D58"/>
      <c r="E58"/>
    </row>
    <row r="59" spans="2:5" x14ac:dyDescent="0.15">
      <c r="B59"/>
      <c r="D59"/>
      <c r="E59"/>
    </row>
    <row r="60" spans="2:5" x14ac:dyDescent="0.15">
      <c r="B60"/>
      <c r="D60"/>
      <c r="E60"/>
    </row>
    <row r="61" spans="2:5" x14ac:dyDescent="0.15">
      <c r="B61"/>
      <c r="D61"/>
      <c r="E61"/>
    </row>
    <row r="62" spans="2:5" x14ac:dyDescent="0.15">
      <c r="B62"/>
      <c r="D62"/>
      <c r="E62"/>
    </row>
    <row r="63" spans="2:5" x14ac:dyDescent="0.15">
      <c r="B63"/>
      <c r="D63"/>
      <c r="E63"/>
    </row>
    <row r="64" spans="2:5" x14ac:dyDescent="0.15">
      <c r="B64"/>
      <c r="D64"/>
      <c r="E64"/>
    </row>
    <row r="65" spans="2:5" x14ac:dyDescent="0.15">
      <c r="B65"/>
      <c r="D65"/>
      <c r="E65"/>
    </row>
    <row r="66" spans="2:5" x14ac:dyDescent="0.15">
      <c r="B66"/>
      <c r="D66"/>
      <c r="E66"/>
    </row>
    <row r="67" spans="2:5" x14ac:dyDescent="0.15">
      <c r="B67"/>
      <c r="D67"/>
      <c r="E67"/>
    </row>
    <row r="68" spans="2:5" x14ac:dyDescent="0.15">
      <c r="B68"/>
      <c r="D68"/>
      <c r="E68"/>
    </row>
    <row r="69" spans="2:5" x14ac:dyDescent="0.15">
      <c r="B69"/>
      <c r="D69"/>
      <c r="E69"/>
    </row>
    <row r="70" spans="2:5" x14ac:dyDescent="0.15">
      <c r="B70"/>
      <c r="D70"/>
      <c r="E70"/>
    </row>
    <row r="71" spans="2:5" x14ac:dyDescent="0.15">
      <c r="B71"/>
      <c r="D71"/>
      <c r="E71"/>
    </row>
    <row r="72" spans="2:5" x14ac:dyDescent="0.15">
      <c r="B72"/>
      <c r="D72"/>
      <c r="E72"/>
    </row>
    <row r="73" spans="2:5" x14ac:dyDescent="0.15">
      <c r="B73"/>
      <c r="D73"/>
      <c r="E73"/>
    </row>
    <row r="74" spans="2:5" x14ac:dyDescent="0.15">
      <c r="B74"/>
      <c r="D74"/>
      <c r="E74"/>
    </row>
    <row r="75" spans="2:5" x14ac:dyDescent="0.15">
      <c r="B75"/>
      <c r="D75"/>
      <c r="E75"/>
    </row>
    <row r="76" spans="2:5" x14ac:dyDescent="0.15">
      <c r="B76"/>
      <c r="D76"/>
      <c r="E76"/>
    </row>
    <row r="77" spans="2:5" x14ac:dyDescent="0.15">
      <c r="B77"/>
      <c r="D77"/>
      <c r="E77"/>
    </row>
    <row r="78" spans="2:5" x14ac:dyDescent="0.15">
      <c r="B78"/>
      <c r="D78"/>
      <c r="E78"/>
    </row>
    <row r="79" spans="2:5" x14ac:dyDescent="0.15">
      <c r="B79"/>
      <c r="D79"/>
      <c r="E79"/>
    </row>
    <row r="80" spans="2:5" x14ac:dyDescent="0.15">
      <c r="B80"/>
      <c r="D80"/>
      <c r="E80"/>
    </row>
    <row r="81" spans="2:5" x14ac:dyDescent="0.15">
      <c r="B81"/>
      <c r="D81"/>
      <c r="E81"/>
    </row>
    <row r="82" spans="2:5" x14ac:dyDescent="0.15">
      <c r="B82"/>
      <c r="D82"/>
      <c r="E82"/>
    </row>
    <row r="83" spans="2:5" x14ac:dyDescent="0.15">
      <c r="B83"/>
      <c r="D83"/>
      <c r="E83"/>
    </row>
    <row r="84" spans="2:5" x14ac:dyDescent="0.15">
      <c r="B84"/>
      <c r="D84"/>
      <c r="E84"/>
    </row>
    <row r="85" spans="2:5" x14ac:dyDescent="0.15">
      <c r="B85"/>
      <c r="D85"/>
      <c r="E85"/>
    </row>
    <row r="86" spans="2:5" x14ac:dyDescent="0.15">
      <c r="B86"/>
      <c r="D86"/>
      <c r="E86"/>
    </row>
    <row r="87" spans="2:5" x14ac:dyDescent="0.15">
      <c r="B87"/>
      <c r="D87"/>
      <c r="E87"/>
    </row>
    <row r="88" spans="2:5" x14ac:dyDescent="0.15">
      <c r="B88"/>
      <c r="D88"/>
      <c r="E88"/>
    </row>
    <row r="89" spans="2:5" x14ac:dyDescent="0.15">
      <c r="B89"/>
      <c r="D89"/>
      <c r="E89"/>
    </row>
    <row r="90" spans="2:5" x14ac:dyDescent="0.15">
      <c r="B90"/>
      <c r="D90"/>
      <c r="E90"/>
    </row>
    <row r="91" spans="2:5" x14ac:dyDescent="0.15">
      <c r="B91"/>
      <c r="D91"/>
      <c r="E91"/>
    </row>
    <row r="92" spans="2:5" x14ac:dyDescent="0.15">
      <c r="B92"/>
      <c r="D92"/>
      <c r="E92"/>
    </row>
    <row r="93" spans="2:5" x14ac:dyDescent="0.15">
      <c r="B93"/>
      <c r="D93"/>
      <c r="E93"/>
    </row>
    <row r="94" spans="2:5" x14ac:dyDescent="0.15">
      <c r="B94"/>
      <c r="D94"/>
      <c r="E94"/>
    </row>
    <row r="95" spans="2:5" x14ac:dyDescent="0.15">
      <c r="B95"/>
      <c r="D95"/>
      <c r="E95"/>
    </row>
    <row r="96" spans="2:5" x14ac:dyDescent="0.15">
      <c r="B96"/>
      <c r="D96"/>
      <c r="E96"/>
    </row>
    <row r="97" spans="2:5" x14ac:dyDescent="0.15">
      <c r="B97"/>
      <c r="D97"/>
      <c r="E97"/>
    </row>
    <row r="98" spans="2:5" x14ac:dyDescent="0.15">
      <c r="B98"/>
      <c r="D98"/>
      <c r="E98"/>
    </row>
    <row r="99" spans="2:5" x14ac:dyDescent="0.15">
      <c r="B99"/>
      <c r="D99"/>
      <c r="E99"/>
    </row>
    <row r="100" spans="2:5" x14ac:dyDescent="0.15">
      <c r="B100"/>
      <c r="D100"/>
      <c r="E100"/>
    </row>
    <row r="101" spans="2:5" x14ac:dyDescent="0.15">
      <c r="B101"/>
      <c r="D101"/>
      <c r="E101"/>
    </row>
    <row r="102" spans="2:5" x14ac:dyDescent="0.15">
      <c r="B102"/>
      <c r="D102"/>
      <c r="E102"/>
    </row>
    <row r="103" spans="2:5" x14ac:dyDescent="0.15">
      <c r="B103"/>
      <c r="D103"/>
      <c r="E103"/>
    </row>
    <row r="104" spans="2:5" x14ac:dyDescent="0.15">
      <c r="B104"/>
      <c r="D104"/>
      <c r="E104"/>
    </row>
    <row r="105" spans="2:5" x14ac:dyDescent="0.15">
      <c r="B105"/>
      <c r="D105"/>
      <c r="E105"/>
    </row>
    <row r="106" spans="2:5" x14ac:dyDescent="0.15">
      <c r="B106"/>
      <c r="D106"/>
      <c r="E106"/>
    </row>
    <row r="107" spans="2:5" x14ac:dyDescent="0.15">
      <c r="B107"/>
      <c r="D107"/>
      <c r="E107"/>
    </row>
    <row r="108" spans="2:5" x14ac:dyDescent="0.15">
      <c r="B108"/>
      <c r="D108"/>
      <c r="E108"/>
    </row>
    <row r="109" spans="2:5" x14ac:dyDescent="0.15">
      <c r="B109"/>
      <c r="D109"/>
      <c r="E109"/>
    </row>
    <row r="110" spans="2:5" x14ac:dyDescent="0.15">
      <c r="B110"/>
      <c r="D110"/>
      <c r="E110"/>
    </row>
    <row r="111" spans="2:5" x14ac:dyDescent="0.15">
      <c r="B111"/>
      <c r="D111"/>
      <c r="E111"/>
    </row>
    <row r="112" spans="2:5" x14ac:dyDescent="0.15">
      <c r="B112"/>
      <c r="D112"/>
      <c r="E112"/>
    </row>
    <row r="113" spans="2:5" x14ac:dyDescent="0.15">
      <c r="B113"/>
      <c r="D113"/>
      <c r="E113"/>
    </row>
    <row r="114" spans="2:5" x14ac:dyDescent="0.15">
      <c r="B114"/>
      <c r="D114"/>
      <c r="E114"/>
    </row>
    <row r="115" spans="2:5" x14ac:dyDescent="0.15">
      <c r="B115"/>
      <c r="D115"/>
      <c r="E115"/>
    </row>
    <row r="116" spans="2:5" x14ac:dyDescent="0.15">
      <c r="B116"/>
      <c r="D116"/>
      <c r="E116"/>
    </row>
    <row r="117" spans="2:5" x14ac:dyDescent="0.15">
      <c r="B117"/>
      <c r="D117"/>
      <c r="E117"/>
    </row>
    <row r="118" spans="2:5" x14ac:dyDescent="0.15">
      <c r="B118"/>
      <c r="D118"/>
      <c r="E118"/>
    </row>
    <row r="119" spans="2:5" x14ac:dyDescent="0.15">
      <c r="B119"/>
      <c r="D119"/>
      <c r="E119"/>
    </row>
    <row r="120" spans="2:5" x14ac:dyDescent="0.15">
      <c r="B120"/>
      <c r="D120"/>
      <c r="E120"/>
    </row>
    <row r="121" spans="2:5" x14ac:dyDescent="0.15">
      <c r="B121"/>
      <c r="D121"/>
      <c r="E121"/>
    </row>
    <row r="122" spans="2:5" x14ac:dyDescent="0.15">
      <c r="B122"/>
      <c r="D122"/>
      <c r="E122"/>
    </row>
    <row r="123" spans="2:5" x14ac:dyDescent="0.15">
      <c r="B123"/>
      <c r="D123"/>
      <c r="E123"/>
    </row>
    <row r="124" spans="2:5" x14ac:dyDescent="0.15">
      <c r="B124"/>
      <c r="D124"/>
      <c r="E124"/>
    </row>
    <row r="125" spans="2:5" x14ac:dyDescent="0.15">
      <c r="B125"/>
      <c r="D125"/>
      <c r="E125"/>
    </row>
    <row r="126" spans="2:5" x14ac:dyDescent="0.15">
      <c r="B126"/>
      <c r="D126"/>
      <c r="E126"/>
    </row>
    <row r="127" spans="2:5" x14ac:dyDescent="0.15">
      <c r="B127"/>
      <c r="D127"/>
      <c r="E127"/>
    </row>
    <row r="128" spans="2:5" x14ac:dyDescent="0.15">
      <c r="B128"/>
      <c r="D128"/>
      <c r="E128"/>
    </row>
    <row r="129" spans="2:5" x14ac:dyDescent="0.15">
      <c r="B129"/>
      <c r="D129"/>
      <c r="E129"/>
    </row>
    <row r="130" spans="2:5" x14ac:dyDescent="0.15">
      <c r="B130"/>
      <c r="D130"/>
      <c r="E130"/>
    </row>
    <row r="131" spans="2:5" x14ac:dyDescent="0.15">
      <c r="B131"/>
      <c r="D131"/>
      <c r="E131"/>
    </row>
    <row r="132" spans="2:5" x14ac:dyDescent="0.15">
      <c r="B132"/>
      <c r="D132"/>
      <c r="E132"/>
    </row>
    <row r="133" spans="2:5" x14ac:dyDescent="0.15">
      <c r="B133"/>
      <c r="D133"/>
      <c r="E133"/>
    </row>
    <row r="134" spans="2:5" x14ac:dyDescent="0.15">
      <c r="B134"/>
      <c r="D134"/>
      <c r="E134"/>
    </row>
    <row r="135" spans="2:5" x14ac:dyDescent="0.15">
      <c r="B135"/>
      <c r="D135"/>
      <c r="E135"/>
    </row>
    <row r="136" spans="2:5" x14ac:dyDescent="0.15">
      <c r="B136"/>
      <c r="D136"/>
      <c r="E136"/>
    </row>
    <row r="137" spans="2:5" x14ac:dyDescent="0.15">
      <c r="B137"/>
      <c r="D137"/>
      <c r="E137"/>
    </row>
    <row r="138" spans="2:5" x14ac:dyDescent="0.15">
      <c r="B138"/>
      <c r="D138"/>
      <c r="E138"/>
    </row>
    <row r="139" spans="2:5" x14ac:dyDescent="0.15">
      <c r="B139"/>
      <c r="D139"/>
      <c r="E139"/>
    </row>
    <row r="140" spans="2:5" x14ac:dyDescent="0.15">
      <c r="B140"/>
      <c r="D140"/>
      <c r="E140"/>
    </row>
    <row r="141" spans="2:5" x14ac:dyDescent="0.15">
      <c r="B141"/>
      <c r="D141"/>
      <c r="E141"/>
    </row>
    <row r="142" spans="2:5" x14ac:dyDescent="0.15">
      <c r="B142"/>
      <c r="D142"/>
      <c r="E142"/>
    </row>
    <row r="143" spans="2:5" x14ac:dyDescent="0.15">
      <c r="B143"/>
      <c r="D143"/>
      <c r="E143"/>
    </row>
    <row r="144" spans="2:5" x14ac:dyDescent="0.15">
      <c r="B144"/>
      <c r="D144"/>
      <c r="E144"/>
    </row>
    <row r="145" spans="2:5" x14ac:dyDescent="0.15">
      <c r="B145"/>
      <c r="D145"/>
      <c r="E145"/>
    </row>
    <row r="146" spans="2:5" x14ac:dyDescent="0.15">
      <c r="B146"/>
      <c r="D146"/>
      <c r="E146"/>
    </row>
    <row r="147" spans="2:5" x14ac:dyDescent="0.15">
      <c r="B147"/>
      <c r="D147"/>
      <c r="E147"/>
    </row>
    <row r="148" spans="2:5" x14ac:dyDescent="0.15">
      <c r="B148"/>
      <c r="D148"/>
      <c r="E148"/>
    </row>
    <row r="149" spans="2:5" x14ac:dyDescent="0.15">
      <c r="B149"/>
      <c r="D149"/>
      <c r="E149"/>
    </row>
    <row r="150" spans="2:5" x14ac:dyDescent="0.15">
      <c r="B150"/>
      <c r="D150"/>
      <c r="E150"/>
    </row>
    <row r="151" spans="2:5" x14ac:dyDescent="0.15">
      <c r="B151"/>
      <c r="D151"/>
      <c r="E151"/>
    </row>
    <row r="152" spans="2:5" x14ac:dyDescent="0.15">
      <c r="B152"/>
      <c r="D152"/>
      <c r="E152"/>
    </row>
    <row r="153" spans="2:5" x14ac:dyDescent="0.15">
      <c r="B153"/>
      <c r="D153"/>
      <c r="E153"/>
    </row>
    <row r="154" spans="2:5" x14ac:dyDescent="0.15">
      <c r="B154"/>
      <c r="D154"/>
      <c r="E154"/>
    </row>
    <row r="155" spans="2:5" x14ac:dyDescent="0.15">
      <c r="B155"/>
      <c r="D155"/>
      <c r="E155"/>
    </row>
    <row r="156" spans="2:5" x14ac:dyDescent="0.15">
      <c r="B156"/>
      <c r="D156"/>
      <c r="E156"/>
    </row>
    <row r="157" spans="2:5" x14ac:dyDescent="0.15">
      <c r="B157"/>
      <c r="D157"/>
      <c r="E157"/>
    </row>
    <row r="158" spans="2:5" x14ac:dyDescent="0.15">
      <c r="B158"/>
      <c r="D158"/>
      <c r="E158"/>
    </row>
    <row r="159" spans="2:5" x14ac:dyDescent="0.15">
      <c r="B159"/>
      <c r="D159"/>
      <c r="E159"/>
    </row>
    <row r="160" spans="2:5" x14ac:dyDescent="0.15">
      <c r="B160"/>
      <c r="D160"/>
      <c r="E160"/>
    </row>
    <row r="161" spans="2:5" x14ac:dyDescent="0.15">
      <c r="B161"/>
      <c r="D161"/>
      <c r="E161"/>
    </row>
    <row r="162" spans="2:5" x14ac:dyDescent="0.15">
      <c r="B162"/>
      <c r="D162"/>
      <c r="E162"/>
    </row>
    <row r="163" spans="2:5" x14ac:dyDescent="0.15">
      <c r="B163"/>
      <c r="D163"/>
      <c r="E163"/>
    </row>
    <row r="164" spans="2:5" x14ac:dyDescent="0.15">
      <c r="B164"/>
      <c r="D164"/>
      <c r="E164"/>
    </row>
    <row r="165" spans="2:5" x14ac:dyDescent="0.15">
      <c r="B165"/>
      <c r="D165"/>
      <c r="E165"/>
    </row>
    <row r="166" spans="2:5" x14ac:dyDescent="0.15">
      <c r="B166"/>
      <c r="D166"/>
      <c r="E166"/>
    </row>
    <row r="167" spans="2:5" x14ac:dyDescent="0.15">
      <c r="B167"/>
      <c r="D167"/>
      <c r="E167"/>
    </row>
    <row r="168" spans="2:5" x14ac:dyDescent="0.15">
      <c r="B168"/>
      <c r="D168"/>
      <c r="E168"/>
    </row>
    <row r="169" spans="2:5" x14ac:dyDescent="0.15">
      <c r="B169"/>
      <c r="D169"/>
      <c r="E169"/>
    </row>
    <row r="170" spans="2:5" x14ac:dyDescent="0.15">
      <c r="B170"/>
      <c r="D170"/>
      <c r="E170"/>
    </row>
    <row r="171" spans="2:5" x14ac:dyDescent="0.15">
      <c r="B171"/>
      <c r="D171"/>
      <c r="E171"/>
    </row>
    <row r="172" spans="2:5" x14ac:dyDescent="0.15">
      <c r="B172"/>
      <c r="D172"/>
      <c r="E172"/>
    </row>
    <row r="173" spans="2:5" x14ac:dyDescent="0.15">
      <c r="B173"/>
      <c r="D173"/>
      <c r="E173"/>
    </row>
    <row r="174" spans="2:5" x14ac:dyDescent="0.15">
      <c r="B174"/>
      <c r="D174"/>
      <c r="E174"/>
    </row>
    <row r="175" spans="2:5" x14ac:dyDescent="0.15">
      <c r="B175"/>
      <c r="D175"/>
      <c r="E175"/>
    </row>
    <row r="176" spans="2:5" x14ac:dyDescent="0.15">
      <c r="B176"/>
      <c r="D176"/>
      <c r="E176"/>
    </row>
    <row r="177" spans="2:5" x14ac:dyDescent="0.15">
      <c r="B177"/>
      <c r="D177"/>
      <c r="E177"/>
    </row>
    <row r="178" spans="2:5" x14ac:dyDescent="0.15">
      <c r="B178"/>
      <c r="D178"/>
      <c r="E178"/>
    </row>
    <row r="179" spans="2:5" x14ac:dyDescent="0.15">
      <c r="B179"/>
      <c r="D179"/>
      <c r="E179"/>
    </row>
    <row r="180" spans="2:5" x14ac:dyDescent="0.15">
      <c r="B180"/>
      <c r="D180"/>
      <c r="E180"/>
    </row>
    <row r="181" spans="2:5" x14ac:dyDescent="0.15">
      <c r="B181"/>
      <c r="D181"/>
      <c r="E181"/>
    </row>
    <row r="182" spans="2:5" x14ac:dyDescent="0.15">
      <c r="B182"/>
      <c r="D182"/>
      <c r="E182"/>
    </row>
    <row r="183" spans="2:5" x14ac:dyDescent="0.15">
      <c r="B183"/>
      <c r="D183"/>
      <c r="E183"/>
    </row>
    <row r="184" spans="2:5" x14ac:dyDescent="0.15">
      <c r="B184"/>
      <c r="D184"/>
      <c r="E184"/>
    </row>
    <row r="185" spans="2:5" x14ac:dyDescent="0.15">
      <c r="B185"/>
      <c r="D185"/>
      <c r="E185"/>
    </row>
    <row r="186" spans="2:5" x14ac:dyDescent="0.15">
      <c r="B186"/>
      <c r="D186"/>
      <c r="E186"/>
    </row>
    <row r="187" spans="2:5" x14ac:dyDescent="0.15">
      <c r="B187"/>
      <c r="D187"/>
      <c r="E187"/>
    </row>
    <row r="188" spans="2:5" x14ac:dyDescent="0.15">
      <c r="B188"/>
      <c r="D188"/>
      <c r="E188"/>
    </row>
    <row r="189" spans="2:5" x14ac:dyDescent="0.15">
      <c r="B189"/>
      <c r="D189"/>
      <c r="E189"/>
    </row>
    <row r="190" spans="2:5" x14ac:dyDescent="0.15">
      <c r="B190"/>
      <c r="D190"/>
      <c r="E190"/>
    </row>
    <row r="191" spans="2:5" x14ac:dyDescent="0.15">
      <c r="B191"/>
      <c r="D191"/>
      <c r="E191"/>
    </row>
    <row r="192" spans="2:5" x14ac:dyDescent="0.15">
      <c r="B192"/>
      <c r="D192"/>
      <c r="E192"/>
    </row>
    <row r="193" spans="2:5" x14ac:dyDescent="0.15">
      <c r="B193"/>
      <c r="D193"/>
      <c r="E193"/>
    </row>
    <row r="194" spans="2:5" x14ac:dyDescent="0.15">
      <c r="B194"/>
      <c r="D194"/>
      <c r="E194"/>
    </row>
    <row r="195" spans="2:5" x14ac:dyDescent="0.15">
      <c r="B195"/>
      <c r="D195"/>
      <c r="E195"/>
    </row>
    <row r="196" spans="2:5" x14ac:dyDescent="0.15">
      <c r="B196"/>
      <c r="D196"/>
      <c r="E196"/>
    </row>
    <row r="197" spans="2:5" x14ac:dyDescent="0.15">
      <c r="B197"/>
      <c r="D197"/>
      <c r="E197"/>
    </row>
    <row r="198" spans="2:5" x14ac:dyDescent="0.15">
      <c r="B198"/>
      <c r="D198"/>
      <c r="E198"/>
    </row>
    <row r="199" spans="2:5" x14ac:dyDescent="0.15">
      <c r="B199"/>
      <c r="D199"/>
      <c r="E199"/>
    </row>
    <row r="200" spans="2:5" x14ac:dyDescent="0.15">
      <c r="B200"/>
      <c r="D200"/>
      <c r="E200"/>
    </row>
    <row r="201" spans="2:5" x14ac:dyDescent="0.15">
      <c r="B201"/>
      <c r="D201"/>
      <c r="E201"/>
    </row>
    <row r="202" spans="2:5" x14ac:dyDescent="0.15">
      <c r="B202"/>
      <c r="D202"/>
      <c r="E202"/>
    </row>
    <row r="203" spans="2:5" x14ac:dyDescent="0.15">
      <c r="B203"/>
      <c r="D203"/>
      <c r="E203"/>
    </row>
    <row r="204" spans="2:5" x14ac:dyDescent="0.15">
      <c r="B204"/>
      <c r="D204"/>
      <c r="E204"/>
    </row>
    <row r="205" spans="2:5" x14ac:dyDescent="0.15">
      <c r="B205"/>
      <c r="D205"/>
      <c r="E205"/>
    </row>
    <row r="206" spans="2:5" x14ac:dyDescent="0.15">
      <c r="B206"/>
      <c r="D206"/>
      <c r="E206"/>
    </row>
    <row r="207" spans="2:5" x14ac:dyDescent="0.15">
      <c r="B207"/>
      <c r="D207"/>
      <c r="E207"/>
    </row>
    <row r="208" spans="2:5" x14ac:dyDescent="0.15">
      <c r="B208"/>
      <c r="D208"/>
      <c r="E208"/>
    </row>
    <row r="209" spans="2:5" x14ac:dyDescent="0.15">
      <c r="B209"/>
      <c r="D209"/>
      <c r="E209"/>
    </row>
    <row r="210" spans="2:5" x14ac:dyDescent="0.15">
      <c r="B210"/>
      <c r="D210"/>
      <c r="E210"/>
    </row>
    <row r="211" spans="2:5" x14ac:dyDescent="0.15">
      <c r="B211"/>
      <c r="D211"/>
      <c r="E211"/>
    </row>
    <row r="212" spans="2:5" x14ac:dyDescent="0.15">
      <c r="B212"/>
      <c r="D212"/>
      <c r="E212"/>
    </row>
    <row r="213" spans="2:5" x14ac:dyDescent="0.15">
      <c r="B213"/>
      <c r="D213"/>
      <c r="E213"/>
    </row>
    <row r="214" spans="2:5" x14ac:dyDescent="0.15">
      <c r="B214"/>
      <c r="D214"/>
      <c r="E214"/>
    </row>
    <row r="215" spans="2:5" x14ac:dyDescent="0.15">
      <c r="B215"/>
      <c r="D215"/>
      <c r="E215"/>
    </row>
    <row r="216" spans="2:5" x14ac:dyDescent="0.15">
      <c r="B216"/>
      <c r="D216"/>
      <c r="E216"/>
    </row>
    <row r="217" spans="2:5" x14ac:dyDescent="0.15">
      <c r="B217"/>
      <c r="D217"/>
      <c r="E217"/>
    </row>
    <row r="218" spans="2:5" x14ac:dyDescent="0.15">
      <c r="B218"/>
      <c r="D218"/>
      <c r="E218"/>
    </row>
    <row r="219" spans="2:5" x14ac:dyDescent="0.15">
      <c r="B219"/>
      <c r="D219"/>
      <c r="E219"/>
    </row>
    <row r="220" spans="2:5" x14ac:dyDescent="0.15">
      <c r="B220"/>
      <c r="D220"/>
      <c r="E220"/>
    </row>
    <row r="221" spans="2:5" x14ac:dyDescent="0.15">
      <c r="B221"/>
      <c r="D221"/>
      <c r="E221"/>
    </row>
    <row r="222" spans="2:5" x14ac:dyDescent="0.15">
      <c r="B222"/>
      <c r="D222"/>
      <c r="E222"/>
    </row>
    <row r="223" spans="2:5" x14ac:dyDescent="0.15">
      <c r="B223"/>
      <c r="D223"/>
      <c r="E223"/>
    </row>
    <row r="224" spans="2:5" x14ac:dyDescent="0.15">
      <c r="B224"/>
      <c r="D224"/>
      <c r="E224"/>
    </row>
    <row r="225" spans="2:5" x14ac:dyDescent="0.15">
      <c r="B225"/>
      <c r="D225"/>
      <c r="E225"/>
    </row>
    <row r="226" spans="2:5" x14ac:dyDescent="0.15">
      <c r="B226"/>
      <c r="D226"/>
      <c r="E226"/>
    </row>
    <row r="227" spans="2:5" x14ac:dyDescent="0.15">
      <c r="B227"/>
      <c r="D227"/>
      <c r="E227"/>
    </row>
    <row r="228" spans="2:5" x14ac:dyDescent="0.15">
      <c r="B228"/>
      <c r="D228"/>
      <c r="E228"/>
    </row>
    <row r="229" spans="2:5" x14ac:dyDescent="0.15">
      <c r="B229"/>
      <c r="D229"/>
      <c r="E229"/>
    </row>
    <row r="230" spans="2:5" x14ac:dyDescent="0.15">
      <c r="B230"/>
      <c r="D230"/>
      <c r="E230"/>
    </row>
    <row r="231" spans="2:5" x14ac:dyDescent="0.15">
      <c r="B231"/>
      <c r="D231"/>
      <c r="E231"/>
    </row>
    <row r="232" spans="2:5" x14ac:dyDescent="0.15">
      <c r="B232"/>
      <c r="D232"/>
      <c r="E232"/>
    </row>
    <row r="233" spans="2:5" x14ac:dyDescent="0.15">
      <c r="B233"/>
      <c r="D233"/>
      <c r="E233"/>
    </row>
    <row r="234" spans="2:5" x14ac:dyDescent="0.15">
      <c r="B234"/>
      <c r="D234"/>
      <c r="E234"/>
    </row>
    <row r="235" spans="2:5" x14ac:dyDescent="0.15">
      <c r="B235"/>
      <c r="D235"/>
      <c r="E235"/>
    </row>
  </sheetData>
  <mergeCells count="1">
    <mergeCell ref="G10:H10"/>
  </mergeCells>
  <conditionalFormatting sqref="D19:D21">
    <cfRule type="containsText" dxfId="38" priority="16" operator="containsText" text="MEDIO">
      <formula>NOT(ISERROR(SEARCH("MEDIO",D19)))</formula>
    </cfRule>
    <cfRule type="containsText" dxfId="37" priority="17" operator="containsText" text="SIN CONTRATO">
      <formula>NOT(ISERROR(SEARCH("SIN CONTRATO",D19)))</formula>
    </cfRule>
    <cfRule type="containsText" dxfId="36" priority="18" operator="containsText" text="CRÍTICO">
      <formula>NOT(ISERROR(SEARCH("CRÍTICO",D19)))</formula>
    </cfRule>
    <cfRule type="containsText" dxfId="35" priority="19" operator="containsText" text="BAJO">
      <formula>NOT(ISERROR(SEARCH("BAJO",D19)))</formula>
    </cfRule>
  </conditionalFormatting>
  <conditionalFormatting sqref="D11:D18">
    <cfRule type="cellIs" dxfId="34" priority="2" operator="lessThan">
      <formula>40%</formula>
    </cfRule>
    <cfRule type="cellIs" dxfId="33" priority="3" operator="lessThan">
      <formula>60%</formula>
    </cfRule>
    <cfRule type="cellIs" dxfId="32" priority="4" operator="lessThan">
      <formula>70%</formula>
    </cfRule>
    <cfRule type="cellIs" dxfId="31" priority="5" operator="lessThan">
      <formula>0.8</formula>
    </cfRule>
    <cfRule type="cellIs" dxfId="30" priority="6" operator="greaterThanOrEqual">
      <formula>80%</formula>
    </cfRule>
  </conditionalFormatting>
  <conditionalFormatting sqref="E11:E18">
    <cfRule type="containsText" dxfId="29" priority="1" operator="containsText" text="SATISFACTORIO">
      <formula>NOT(ISERROR(SEARCH("SATISFACTORIO",E11)))</formula>
    </cfRule>
  </conditionalFormatting>
  <hyperlinks>
    <hyperlink ref="G11" location="'CRITICOS I TRIMESTRE'!A1" display="'CRITICOS I TRIMESTRE'!A1" xr:uid="{00000000-0004-0000-3200-000000000000}"/>
    <hyperlink ref="G12" location="'BAJOS I TRIMESTRE'!A1" display="'BAJOS I TRIMESTRE'!A1" xr:uid="{00000000-0004-0000-3200-000001000000}"/>
  </hyperlinks>
  <pageMargins left="0.7" right="0.7" top="0.75" bottom="0.75" header="0.3" footer="0.3"/>
  <pageSetup orientation="portrait" horizontalDpi="300" verticalDpi="3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I240"/>
  <sheetViews>
    <sheetView showGridLines="0" zoomScale="70" zoomScaleNormal="70" workbookViewId="0">
      <selection activeCell="E18" sqref="E18"/>
    </sheetView>
  </sheetViews>
  <sheetFormatPr baseColWidth="10" defaultColWidth="11" defaultRowHeight="14" x14ac:dyDescent="0.15"/>
  <cols>
    <col min="2" max="2" width="45.83203125" style="61" customWidth="1"/>
    <col min="3" max="3" width="111.33203125" bestFit="1" customWidth="1"/>
    <col min="4" max="4" width="19.1640625" style="67" customWidth="1"/>
    <col min="5" max="5" width="24.6640625" style="67" bestFit="1" customWidth="1"/>
    <col min="6" max="6" width="13.33203125"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1476</v>
      </c>
    </row>
    <row r="10" spans="2:9" s="106" customFormat="1" ht="30" x14ac:dyDescent="0.15">
      <c r="B10" s="587" t="s">
        <v>13</v>
      </c>
      <c r="C10" s="65" t="s">
        <v>0</v>
      </c>
      <c r="D10" s="579" t="s">
        <v>34</v>
      </c>
      <c r="E10" s="579" t="s">
        <v>38</v>
      </c>
      <c r="G10" s="953" t="s">
        <v>302</v>
      </c>
      <c r="H10" s="953"/>
      <c r="I10" s="580"/>
    </row>
    <row r="11" spans="2:9" ht="15" x14ac:dyDescent="0.15">
      <c r="B11" s="564" t="s">
        <v>428</v>
      </c>
      <c r="C11" s="582" t="s">
        <v>442</v>
      </c>
      <c r="D11" s="584">
        <v>0.61</v>
      </c>
      <c r="E11" s="583" t="s">
        <v>307</v>
      </c>
      <c r="G11" s="159" t="s">
        <v>1085</v>
      </c>
      <c r="H11" s="569" t="s">
        <v>318</v>
      </c>
      <c r="I11" s="43"/>
    </row>
    <row r="12" spans="2:9" ht="15" x14ac:dyDescent="0.15">
      <c r="B12" s="564" t="s">
        <v>351</v>
      </c>
      <c r="C12" s="581" t="s">
        <v>359</v>
      </c>
      <c r="D12" s="584">
        <v>0.67</v>
      </c>
      <c r="E12" s="583" t="s">
        <v>307</v>
      </c>
      <c r="G12" s="163" t="s">
        <v>1086</v>
      </c>
      <c r="H12" s="569" t="s">
        <v>317</v>
      </c>
      <c r="I12" s="40"/>
    </row>
    <row r="13" spans="2:9" ht="15" x14ac:dyDescent="0.15">
      <c r="B13" s="63"/>
      <c r="C13" s="581" t="s">
        <v>353</v>
      </c>
      <c r="D13" s="616">
        <v>0.66</v>
      </c>
      <c r="E13" s="617" t="s">
        <v>307</v>
      </c>
      <c r="G13" s="57"/>
      <c r="H13" s="569" t="s">
        <v>319</v>
      </c>
      <c r="I13" s="40"/>
    </row>
    <row r="14" spans="2:9" x14ac:dyDescent="0.15">
      <c r="B14"/>
      <c r="D14"/>
      <c r="E14"/>
      <c r="G14" s="58"/>
      <c r="H14" s="569" t="s">
        <v>320</v>
      </c>
    </row>
    <row r="15" spans="2:9" x14ac:dyDescent="0.15">
      <c r="B15"/>
      <c r="D15"/>
      <c r="E15"/>
      <c r="G15" s="59"/>
      <c r="H15" s="569" t="s">
        <v>1477</v>
      </c>
    </row>
    <row r="16" spans="2:9" x14ac:dyDescent="0.15">
      <c r="B16"/>
      <c r="D16"/>
      <c r="E16"/>
    </row>
    <row r="17" spans="2:5" x14ac:dyDescent="0.15">
      <c r="B17"/>
      <c r="D17"/>
      <c r="E17"/>
    </row>
    <row r="18" spans="2:5" x14ac:dyDescent="0.15">
      <c r="B18"/>
      <c r="D18"/>
      <c r="E18"/>
    </row>
    <row r="19" spans="2:5" x14ac:dyDescent="0.15">
      <c r="B19"/>
      <c r="D19"/>
      <c r="E19"/>
    </row>
    <row r="20" spans="2:5" x14ac:dyDescent="0.15">
      <c r="B20"/>
      <c r="D20"/>
      <c r="E20"/>
    </row>
    <row r="21" spans="2:5" x14ac:dyDescent="0.15">
      <c r="B21"/>
      <c r="D21"/>
      <c r="E21"/>
    </row>
    <row r="22" spans="2:5" x14ac:dyDescent="0.15">
      <c r="B22"/>
      <c r="D22"/>
      <c r="E22"/>
    </row>
    <row r="23" spans="2:5" x14ac:dyDescent="0.15">
      <c r="B23"/>
      <c r="D23"/>
      <c r="E23"/>
    </row>
    <row r="24" spans="2:5" x14ac:dyDescent="0.15">
      <c r="B24"/>
      <c r="D24"/>
      <c r="E24"/>
    </row>
    <row r="25" spans="2:5" x14ac:dyDescent="0.15">
      <c r="B25"/>
      <c r="D25"/>
      <c r="E25"/>
    </row>
    <row r="26" spans="2:5" x14ac:dyDescent="0.15">
      <c r="B26"/>
      <c r="D26"/>
      <c r="E26"/>
    </row>
    <row r="27" spans="2:5" x14ac:dyDescent="0.15">
      <c r="B27"/>
      <c r="D27"/>
      <c r="E27"/>
    </row>
    <row r="28" spans="2:5" x14ac:dyDescent="0.15">
      <c r="B28"/>
      <c r="D28"/>
      <c r="E28"/>
    </row>
    <row r="29" spans="2:5" x14ac:dyDescent="0.15">
      <c r="B29"/>
      <c r="D29"/>
      <c r="E29"/>
    </row>
    <row r="30" spans="2:5" x14ac:dyDescent="0.15">
      <c r="B30"/>
      <c r="D30"/>
      <c r="E30"/>
    </row>
    <row r="31" spans="2:5" x14ac:dyDescent="0.15">
      <c r="B31"/>
      <c r="D31"/>
      <c r="E31"/>
    </row>
    <row r="32" spans="2:5" x14ac:dyDescent="0.15">
      <c r="B32"/>
      <c r="D32"/>
      <c r="E32"/>
    </row>
    <row r="33" spans="2:5" x14ac:dyDescent="0.15">
      <c r="B33"/>
      <c r="D33"/>
      <c r="E33"/>
    </row>
    <row r="34" spans="2:5" x14ac:dyDescent="0.15">
      <c r="B34"/>
      <c r="D34"/>
      <c r="E34"/>
    </row>
    <row r="35" spans="2:5" x14ac:dyDescent="0.15">
      <c r="B35"/>
      <c r="D35"/>
      <c r="E35"/>
    </row>
    <row r="36" spans="2:5" x14ac:dyDescent="0.15">
      <c r="B36"/>
      <c r="D36"/>
      <c r="E36"/>
    </row>
    <row r="37" spans="2:5" x14ac:dyDescent="0.15">
      <c r="B37"/>
      <c r="D37"/>
      <c r="E37"/>
    </row>
    <row r="38" spans="2:5" x14ac:dyDescent="0.15">
      <c r="B38"/>
      <c r="D38"/>
      <c r="E38"/>
    </row>
    <row r="39" spans="2:5" x14ac:dyDescent="0.15">
      <c r="B39"/>
      <c r="D39"/>
      <c r="E39"/>
    </row>
    <row r="40" spans="2:5" x14ac:dyDescent="0.15">
      <c r="B40"/>
      <c r="D40"/>
      <c r="E40"/>
    </row>
    <row r="41" spans="2:5" x14ac:dyDescent="0.15">
      <c r="B41"/>
      <c r="D41"/>
      <c r="E41"/>
    </row>
    <row r="42" spans="2:5" x14ac:dyDescent="0.15">
      <c r="B42"/>
      <c r="D42"/>
      <c r="E42"/>
    </row>
    <row r="43" spans="2:5" x14ac:dyDescent="0.15">
      <c r="B43"/>
      <c r="D43"/>
      <c r="E43"/>
    </row>
    <row r="44" spans="2:5" x14ac:dyDescent="0.15">
      <c r="B44"/>
      <c r="D44"/>
      <c r="E44"/>
    </row>
    <row r="45" spans="2:5" x14ac:dyDescent="0.15">
      <c r="B45"/>
      <c r="D45"/>
      <c r="E45"/>
    </row>
    <row r="46" spans="2:5" x14ac:dyDescent="0.15">
      <c r="B46"/>
      <c r="D46"/>
      <c r="E46"/>
    </row>
    <row r="47" spans="2:5" x14ac:dyDescent="0.15">
      <c r="B47"/>
      <c r="D47"/>
      <c r="E47"/>
    </row>
    <row r="48" spans="2:5" x14ac:dyDescent="0.15">
      <c r="B48"/>
      <c r="D48"/>
      <c r="E48"/>
    </row>
    <row r="49" spans="2:5" x14ac:dyDescent="0.15">
      <c r="B49"/>
      <c r="D49"/>
      <c r="E49"/>
    </row>
    <row r="50" spans="2:5" x14ac:dyDescent="0.15">
      <c r="B50"/>
      <c r="D50"/>
      <c r="E50"/>
    </row>
    <row r="51" spans="2:5" x14ac:dyDescent="0.15">
      <c r="B51"/>
      <c r="D51"/>
      <c r="E51"/>
    </row>
    <row r="52" spans="2:5" x14ac:dyDescent="0.15">
      <c r="B52"/>
      <c r="D52"/>
      <c r="E52"/>
    </row>
    <row r="53" spans="2:5" x14ac:dyDescent="0.15">
      <c r="B53"/>
      <c r="D53"/>
      <c r="E53"/>
    </row>
    <row r="54" spans="2:5" x14ac:dyDescent="0.15">
      <c r="B54"/>
      <c r="D54"/>
      <c r="E54"/>
    </row>
    <row r="55" spans="2:5" x14ac:dyDescent="0.15">
      <c r="B55"/>
      <c r="D55"/>
      <c r="E55"/>
    </row>
    <row r="56" spans="2:5" x14ac:dyDescent="0.15">
      <c r="B56"/>
      <c r="D56"/>
      <c r="E56"/>
    </row>
    <row r="57" spans="2:5" x14ac:dyDescent="0.15">
      <c r="B57"/>
      <c r="D57"/>
      <c r="E57"/>
    </row>
    <row r="58" spans="2:5" x14ac:dyDescent="0.15">
      <c r="B58"/>
      <c r="D58"/>
      <c r="E58"/>
    </row>
    <row r="59" spans="2:5" x14ac:dyDescent="0.15">
      <c r="B59"/>
      <c r="D59"/>
      <c r="E59"/>
    </row>
    <row r="60" spans="2:5" x14ac:dyDescent="0.15">
      <c r="B60"/>
      <c r="D60"/>
      <c r="E60"/>
    </row>
    <row r="61" spans="2:5" x14ac:dyDescent="0.15">
      <c r="B61"/>
      <c r="D61"/>
      <c r="E61"/>
    </row>
    <row r="62" spans="2:5" x14ac:dyDescent="0.15">
      <c r="B62"/>
      <c r="D62"/>
      <c r="E62"/>
    </row>
    <row r="63" spans="2:5" x14ac:dyDescent="0.15">
      <c r="B63"/>
      <c r="D63"/>
      <c r="E63"/>
    </row>
    <row r="64" spans="2:5" x14ac:dyDescent="0.15">
      <c r="B64"/>
      <c r="D64"/>
      <c r="E64"/>
    </row>
    <row r="65" spans="2:5" x14ac:dyDescent="0.15">
      <c r="B65"/>
      <c r="D65"/>
      <c r="E65"/>
    </row>
    <row r="66" spans="2:5" x14ac:dyDescent="0.15">
      <c r="B66"/>
      <c r="D66"/>
      <c r="E66"/>
    </row>
    <row r="67" spans="2:5" x14ac:dyDescent="0.15">
      <c r="B67"/>
      <c r="D67"/>
      <c r="E67"/>
    </row>
    <row r="68" spans="2:5" x14ac:dyDescent="0.15">
      <c r="B68"/>
      <c r="D68"/>
      <c r="E68"/>
    </row>
    <row r="69" spans="2:5" x14ac:dyDescent="0.15">
      <c r="B69"/>
      <c r="D69"/>
      <c r="E69"/>
    </row>
    <row r="70" spans="2:5" x14ac:dyDescent="0.15">
      <c r="B70"/>
      <c r="D70"/>
      <c r="E70"/>
    </row>
    <row r="71" spans="2:5" x14ac:dyDescent="0.15">
      <c r="B71"/>
      <c r="D71"/>
      <c r="E71"/>
    </row>
    <row r="72" spans="2:5" x14ac:dyDescent="0.15">
      <c r="B72"/>
      <c r="D72"/>
      <c r="E72"/>
    </row>
    <row r="73" spans="2:5" x14ac:dyDescent="0.15">
      <c r="B73"/>
      <c r="D73"/>
      <c r="E73"/>
    </row>
    <row r="74" spans="2:5" x14ac:dyDescent="0.15">
      <c r="B74"/>
      <c r="D74"/>
      <c r="E74"/>
    </row>
    <row r="75" spans="2:5" x14ac:dyDescent="0.15">
      <c r="B75"/>
      <c r="D75"/>
      <c r="E75"/>
    </row>
    <row r="76" spans="2:5" x14ac:dyDescent="0.15">
      <c r="B76"/>
      <c r="D76"/>
      <c r="E76"/>
    </row>
    <row r="77" spans="2:5" x14ac:dyDescent="0.15">
      <c r="B77"/>
      <c r="D77"/>
      <c r="E77"/>
    </row>
    <row r="78" spans="2:5" x14ac:dyDescent="0.15">
      <c r="B78"/>
      <c r="D78"/>
      <c r="E78"/>
    </row>
    <row r="79" spans="2:5" x14ac:dyDescent="0.15">
      <c r="B79"/>
      <c r="D79"/>
      <c r="E79"/>
    </row>
    <row r="80" spans="2:5" x14ac:dyDescent="0.15">
      <c r="B80"/>
      <c r="D80"/>
      <c r="E80"/>
    </row>
    <row r="81" spans="2:5" x14ac:dyDescent="0.15">
      <c r="B81"/>
      <c r="D81"/>
      <c r="E81"/>
    </row>
    <row r="82" spans="2:5" x14ac:dyDescent="0.15">
      <c r="B82"/>
      <c r="D82"/>
      <c r="E82"/>
    </row>
    <row r="83" spans="2:5" x14ac:dyDescent="0.15">
      <c r="B83"/>
      <c r="D83"/>
      <c r="E83"/>
    </row>
    <row r="84" spans="2:5" x14ac:dyDescent="0.15">
      <c r="B84"/>
      <c r="D84"/>
      <c r="E84"/>
    </row>
    <row r="85" spans="2:5" x14ac:dyDescent="0.15">
      <c r="B85"/>
      <c r="D85"/>
      <c r="E85"/>
    </row>
    <row r="86" spans="2:5" x14ac:dyDescent="0.15">
      <c r="B86"/>
      <c r="D86"/>
      <c r="E86"/>
    </row>
    <row r="87" spans="2:5" x14ac:dyDescent="0.15">
      <c r="B87"/>
      <c r="D87"/>
      <c r="E87"/>
    </row>
    <row r="88" spans="2:5" x14ac:dyDescent="0.15">
      <c r="B88"/>
      <c r="D88"/>
      <c r="E88"/>
    </row>
    <row r="89" spans="2:5" x14ac:dyDescent="0.15">
      <c r="B89"/>
      <c r="D89"/>
      <c r="E89"/>
    </row>
    <row r="90" spans="2:5" x14ac:dyDescent="0.15">
      <c r="B90"/>
      <c r="D90"/>
      <c r="E90"/>
    </row>
    <row r="91" spans="2:5" x14ac:dyDescent="0.15">
      <c r="B91"/>
      <c r="D91"/>
      <c r="E91"/>
    </row>
    <row r="92" spans="2:5" x14ac:dyDescent="0.15">
      <c r="B92"/>
      <c r="D92"/>
      <c r="E92"/>
    </row>
    <row r="93" spans="2:5" x14ac:dyDescent="0.15">
      <c r="B93"/>
      <c r="D93"/>
      <c r="E93"/>
    </row>
    <row r="94" spans="2:5" x14ac:dyDescent="0.15">
      <c r="B94"/>
      <c r="D94"/>
      <c r="E94"/>
    </row>
    <row r="95" spans="2:5" x14ac:dyDescent="0.15">
      <c r="B95"/>
      <c r="D95"/>
      <c r="E95"/>
    </row>
    <row r="96" spans="2:5" x14ac:dyDescent="0.15">
      <c r="B96"/>
      <c r="D96"/>
      <c r="E96"/>
    </row>
    <row r="97" spans="2:5" x14ac:dyDescent="0.15">
      <c r="B97"/>
      <c r="D97"/>
      <c r="E97"/>
    </row>
    <row r="98" spans="2:5" x14ac:dyDescent="0.15">
      <c r="B98"/>
      <c r="D98"/>
      <c r="E98"/>
    </row>
    <row r="99" spans="2:5" x14ac:dyDescent="0.15">
      <c r="B99"/>
      <c r="D99"/>
      <c r="E99"/>
    </row>
    <row r="100" spans="2:5" x14ac:dyDescent="0.15">
      <c r="B100"/>
      <c r="D100"/>
      <c r="E100"/>
    </row>
    <row r="101" spans="2:5" x14ac:dyDescent="0.15">
      <c r="B101"/>
      <c r="D101"/>
      <c r="E101"/>
    </row>
    <row r="102" spans="2:5" x14ac:dyDescent="0.15">
      <c r="B102"/>
      <c r="D102"/>
      <c r="E102"/>
    </row>
    <row r="103" spans="2:5" x14ac:dyDescent="0.15">
      <c r="B103"/>
      <c r="D103"/>
      <c r="E103"/>
    </row>
    <row r="104" spans="2:5" x14ac:dyDescent="0.15">
      <c r="B104"/>
      <c r="D104"/>
      <c r="E104"/>
    </row>
    <row r="105" spans="2:5" x14ac:dyDescent="0.15">
      <c r="B105"/>
      <c r="D105"/>
      <c r="E105"/>
    </row>
    <row r="106" spans="2:5" x14ac:dyDescent="0.15">
      <c r="B106"/>
      <c r="D106"/>
      <c r="E106"/>
    </row>
    <row r="107" spans="2:5" x14ac:dyDescent="0.15">
      <c r="B107"/>
      <c r="D107"/>
      <c r="E107"/>
    </row>
    <row r="108" spans="2:5" x14ac:dyDescent="0.15">
      <c r="B108"/>
      <c r="D108"/>
      <c r="E108"/>
    </row>
    <row r="109" spans="2:5" x14ac:dyDescent="0.15">
      <c r="B109"/>
      <c r="D109"/>
      <c r="E109"/>
    </row>
    <row r="110" spans="2:5" x14ac:dyDescent="0.15">
      <c r="B110"/>
      <c r="D110"/>
      <c r="E110"/>
    </row>
    <row r="111" spans="2:5" x14ac:dyDescent="0.15">
      <c r="B111"/>
      <c r="D111"/>
      <c r="E111"/>
    </row>
    <row r="112" spans="2:5" x14ac:dyDescent="0.15">
      <c r="B112"/>
      <c r="D112"/>
      <c r="E112"/>
    </row>
    <row r="113" spans="2:5" x14ac:dyDescent="0.15">
      <c r="B113"/>
      <c r="D113"/>
      <c r="E113"/>
    </row>
    <row r="114" spans="2:5" x14ac:dyDescent="0.15">
      <c r="B114"/>
      <c r="D114"/>
      <c r="E114"/>
    </row>
    <row r="115" spans="2:5" x14ac:dyDescent="0.15">
      <c r="B115"/>
      <c r="D115"/>
      <c r="E115"/>
    </row>
    <row r="116" spans="2:5" x14ac:dyDescent="0.15">
      <c r="B116"/>
      <c r="D116"/>
      <c r="E116"/>
    </row>
    <row r="117" spans="2:5" x14ac:dyDescent="0.15">
      <c r="B117"/>
      <c r="D117"/>
      <c r="E117"/>
    </row>
    <row r="118" spans="2:5" x14ac:dyDescent="0.15">
      <c r="B118"/>
      <c r="D118"/>
      <c r="E118"/>
    </row>
    <row r="119" spans="2:5" x14ac:dyDescent="0.15">
      <c r="B119"/>
      <c r="D119"/>
      <c r="E119"/>
    </row>
    <row r="120" spans="2:5" x14ac:dyDescent="0.15">
      <c r="B120"/>
      <c r="D120"/>
      <c r="E120"/>
    </row>
    <row r="121" spans="2:5" x14ac:dyDescent="0.15">
      <c r="B121"/>
      <c r="D121"/>
      <c r="E121"/>
    </row>
    <row r="122" spans="2:5" x14ac:dyDescent="0.15">
      <c r="B122"/>
      <c r="D122"/>
      <c r="E122"/>
    </row>
    <row r="123" spans="2:5" x14ac:dyDescent="0.15">
      <c r="B123"/>
      <c r="D123"/>
      <c r="E123"/>
    </row>
    <row r="124" spans="2:5" x14ac:dyDescent="0.15">
      <c r="B124"/>
      <c r="D124"/>
      <c r="E124"/>
    </row>
    <row r="125" spans="2:5" x14ac:dyDescent="0.15">
      <c r="B125"/>
      <c r="D125"/>
      <c r="E125"/>
    </row>
    <row r="126" spans="2:5" x14ac:dyDescent="0.15">
      <c r="B126"/>
      <c r="D126"/>
      <c r="E126"/>
    </row>
    <row r="127" spans="2:5" x14ac:dyDescent="0.15">
      <c r="B127"/>
      <c r="D127"/>
      <c r="E127"/>
    </row>
    <row r="128" spans="2:5" x14ac:dyDescent="0.15">
      <c r="B128"/>
      <c r="D128"/>
      <c r="E128"/>
    </row>
    <row r="129" spans="2:5" x14ac:dyDescent="0.15">
      <c r="B129"/>
      <c r="D129"/>
      <c r="E129"/>
    </row>
    <row r="130" spans="2:5" x14ac:dyDescent="0.15">
      <c r="B130"/>
      <c r="D130"/>
      <c r="E130"/>
    </row>
    <row r="131" spans="2:5" x14ac:dyDescent="0.15">
      <c r="B131"/>
      <c r="D131"/>
      <c r="E131"/>
    </row>
    <row r="132" spans="2:5" x14ac:dyDescent="0.15">
      <c r="B132"/>
      <c r="D132"/>
      <c r="E132"/>
    </row>
    <row r="133" spans="2:5" x14ac:dyDescent="0.15">
      <c r="B133"/>
      <c r="D133"/>
      <c r="E133"/>
    </row>
    <row r="134" spans="2:5" x14ac:dyDescent="0.15">
      <c r="B134"/>
      <c r="D134"/>
      <c r="E134"/>
    </row>
    <row r="135" spans="2:5" x14ac:dyDescent="0.15">
      <c r="B135"/>
      <c r="D135"/>
      <c r="E135"/>
    </row>
    <row r="136" spans="2:5" x14ac:dyDescent="0.15">
      <c r="B136"/>
      <c r="D136"/>
      <c r="E136"/>
    </row>
    <row r="137" spans="2:5" x14ac:dyDescent="0.15">
      <c r="B137"/>
      <c r="D137"/>
      <c r="E137"/>
    </row>
    <row r="138" spans="2:5" x14ac:dyDescent="0.15">
      <c r="B138"/>
      <c r="D138"/>
      <c r="E138"/>
    </row>
    <row r="139" spans="2:5" x14ac:dyDescent="0.15">
      <c r="B139"/>
      <c r="D139"/>
      <c r="E139"/>
    </row>
    <row r="140" spans="2:5" x14ac:dyDescent="0.15">
      <c r="B140"/>
      <c r="D140"/>
      <c r="E140"/>
    </row>
    <row r="141" spans="2:5" x14ac:dyDescent="0.15">
      <c r="B141"/>
      <c r="D141"/>
      <c r="E141"/>
    </row>
    <row r="142" spans="2:5" x14ac:dyDescent="0.15">
      <c r="B142"/>
      <c r="D142"/>
      <c r="E142"/>
    </row>
    <row r="143" spans="2:5" x14ac:dyDescent="0.15">
      <c r="B143"/>
      <c r="D143"/>
      <c r="E143"/>
    </row>
    <row r="144" spans="2:5" x14ac:dyDescent="0.15">
      <c r="B144"/>
      <c r="D144"/>
      <c r="E144"/>
    </row>
    <row r="145" spans="2:5" x14ac:dyDescent="0.15">
      <c r="B145"/>
      <c r="D145"/>
      <c r="E145"/>
    </row>
    <row r="146" spans="2:5" x14ac:dyDescent="0.15">
      <c r="B146"/>
      <c r="D146"/>
      <c r="E146"/>
    </row>
    <row r="147" spans="2:5" x14ac:dyDescent="0.15">
      <c r="B147"/>
      <c r="D147"/>
      <c r="E147"/>
    </row>
    <row r="148" spans="2:5" x14ac:dyDescent="0.15">
      <c r="B148"/>
      <c r="D148"/>
      <c r="E148"/>
    </row>
    <row r="149" spans="2:5" x14ac:dyDescent="0.15">
      <c r="B149"/>
      <c r="D149"/>
      <c r="E149"/>
    </row>
    <row r="150" spans="2:5" x14ac:dyDescent="0.15">
      <c r="B150"/>
      <c r="D150"/>
      <c r="E150"/>
    </row>
    <row r="151" spans="2:5" x14ac:dyDescent="0.15">
      <c r="B151"/>
      <c r="D151"/>
      <c r="E151"/>
    </row>
    <row r="152" spans="2:5" x14ac:dyDescent="0.15">
      <c r="B152"/>
      <c r="D152"/>
      <c r="E152"/>
    </row>
    <row r="153" spans="2:5" x14ac:dyDescent="0.15">
      <c r="B153"/>
      <c r="D153"/>
      <c r="E153"/>
    </row>
    <row r="154" spans="2:5" x14ac:dyDescent="0.15">
      <c r="B154"/>
      <c r="D154"/>
      <c r="E154"/>
    </row>
    <row r="155" spans="2:5" x14ac:dyDescent="0.15">
      <c r="B155"/>
      <c r="D155"/>
      <c r="E155"/>
    </row>
    <row r="156" spans="2:5" x14ac:dyDescent="0.15">
      <c r="B156"/>
      <c r="D156"/>
      <c r="E156"/>
    </row>
    <row r="157" spans="2:5" x14ac:dyDescent="0.15">
      <c r="B157"/>
      <c r="D157"/>
      <c r="E157"/>
    </row>
    <row r="158" spans="2:5" x14ac:dyDescent="0.15">
      <c r="B158"/>
      <c r="D158"/>
      <c r="E158"/>
    </row>
    <row r="159" spans="2:5" x14ac:dyDescent="0.15">
      <c r="B159"/>
      <c r="D159"/>
      <c r="E159"/>
    </row>
    <row r="160" spans="2:5" x14ac:dyDescent="0.15">
      <c r="B160"/>
      <c r="D160"/>
      <c r="E160"/>
    </row>
    <row r="161" spans="2:5" x14ac:dyDescent="0.15">
      <c r="B161"/>
      <c r="D161"/>
      <c r="E161"/>
    </row>
    <row r="162" spans="2:5" x14ac:dyDescent="0.15">
      <c r="B162"/>
      <c r="D162"/>
      <c r="E162"/>
    </row>
    <row r="163" spans="2:5" x14ac:dyDescent="0.15">
      <c r="B163"/>
      <c r="D163"/>
      <c r="E163"/>
    </row>
    <row r="164" spans="2:5" x14ac:dyDescent="0.15">
      <c r="B164"/>
      <c r="D164"/>
      <c r="E164"/>
    </row>
    <row r="165" spans="2:5" x14ac:dyDescent="0.15">
      <c r="B165"/>
      <c r="D165"/>
      <c r="E165"/>
    </row>
    <row r="166" spans="2:5" x14ac:dyDescent="0.15">
      <c r="B166"/>
      <c r="D166"/>
      <c r="E166"/>
    </row>
    <row r="167" spans="2:5" x14ac:dyDescent="0.15">
      <c r="B167"/>
      <c r="D167"/>
      <c r="E167"/>
    </row>
    <row r="168" spans="2:5" x14ac:dyDescent="0.15">
      <c r="B168"/>
      <c r="D168"/>
      <c r="E168"/>
    </row>
    <row r="169" spans="2:5" x14ac:dyDescent="0.15">
      <c r="B169"/>
      <c r="D169"/>
      <c r="E169"/>
    </row>
    <row r="170" spans="2:5" x14ac:dyDescent="0.15">
      <c r="B170"/>
      <c r="D170"/>
      <c r="E170"/>
    </row>
    <row r="171" spans="2:5" x14ac:dyDescent="0.15">
      <c r="B171"/>
      <c r="D171"/>
      <c r="E171"/>
    </row>
    <row r="172" spans="2:5" x14ac:dyDescent="0.15">
      <c r="B172"/>
      <c r="D172"/>
      <c r="E172"/>
    </row>
    <row r="173" spans="2:5" x14ac:dyDescent="0.15">
      <c r="B173"/>
      <c r="D173"/>
      <c r="E173"/>
    </row>
    <row r="174" spans="2:5" x14ac:dyDescent="0.15">
      <c r="B174"/>
      <c r="D174"/>
      <c r="E174"/>
    </row>
    <row r="175" spans="2:5" x14ac:dyDescent="0.15">
      <c r="B175"/>
      <c r="D175"/>
      <c r="E175"/>
    </row>
    <row r="176" spans="2:5" x14ac:dyDescent="0.15">
      <c r="B176"/>
      <c r="D176"/>
      <c r="E176"/>
    </row>
    <row r="177" spans="2:5" x14ac:dyDescent="0.15">
      <c r="B177"/>
      <c r="D177"/>
      <c r="E177"/>
    </row>
    <row r="178" spans="2:5" x14ac:dyDescent="0.15">
      <c r="B178"/>
      <c r="D178"/>
      <c r="E178"/>
    </row>
    <row r="179" spans="2:5" x14ac:dyDescent="0.15">
      <c r="B179"/>
      <c r="D179"/>
      <c r="E179"/>
    </row>
    <row r="180" spans="2:5" x14ac:dyDescent="0.15">
      <c r="B180"/>
      <c r="D180"/>
      <c r="E180"/>
    </row>
    <row r="181" spans="2:5" x14ac:dyDescent="0.15">
      <c r="B181"/>
      <c r="D181"/>
      <c r="E181"/>
    </row>
    <row r="182" spans="2:5" x14ac:dyDescent="0.15">
      <c r="B182"/>
      <c r="D182"/>
      <c r="E182"/>
    </row>
    <row r="183" spans="2:5" x14ac:dyDescent="0.15">
      <c r="B183"/>
      <c r="D183"/>
      <c r="E183"/>
    </row>
    <row r="184" spans="2:5" x14ac:dyDescent="0.15">
      <c r="B184"/>
      <c r="D184"/>
      <c r="E184"/>
    </row>
    <row r="185" spans="2:5" x14ac:dyDescent="0.15">
      <c r="B185"/>
      <c r="D185"/>
      <c r="E185"/>
    </row>
    <row r="186" spans="2:5" x14ac:dyDescent="0.15">
      <c r="B186"/>
      <c r="D186"/>
      <c r="E186"/>
    </row>
    <row r="187" spans="2:5" x14ac:dyDescent="0.15">
      <c r="B187"/>
      <c r="D187"/>
      <c r="E187"/>
    </row>
    <row r="188" spans="2:5" x14ac:dyDescent="0.15">
      <c r="B188"/>
      <c r="D188"/>
      <c r="E188"/>
    </row>
    <row r="189" spans="2:5" x14ac:dyDescent="0.15">
      <c r="B189"/>
      <c r="D189"/>
      <c r="E189"/>
    </row>
    <row r="190" spans="2:5" x14ac:dyDescent="0.15">
      <c r="B190"/>
      <c r="D190"/>
      <c r="E190"/>
    </row>
    <row r="191" spans="2:5" x14ac:dyDescent="0.15">
      <c r="B191"/>
      <c r="D191"/>
      <c r="E191"/>
    </row>
    <row r="192" spans="2:5" x14ac:dyDescent="0.15">
      <c r="B192"/>
      <c r="D192"/>
      <c r="E192"/>
    </row>
    <row r="193" spans="2:5" x14ac:dyDescent="0.15">
      <c r="B193"/>
      <c r="D193"/>
      <c r="E193"/>
    </row>
    <row r="194" spans="2:5" x14ac:dyDescent="0.15">
      <c r="B194"/>
      <c r="D194"/>
      <c r="E194"/>
    </row>
    <row r="195" spans="2:5" x14ac:dyDescent="0.15">
      <c r="B195"/>
      <c r="D195"/>
      <c r="E195"/>
    </row>
    <row r="196" spans="2:5" x14ac:dyDescent="0.15">
      <c r="B196"/>
      <c r="D196"/>
      <c r="E196"/>
    </row>
    <row r="197" spans="2:5" x14ac:dyDescent="0.15">
      <c r="B197"/>
      <c r="D197"/>
      <c r="E197"/>
    </row>
    <row r="198" spans="2:5" x14ac:dyDescent="0.15">
      <c r="B198"/>
      <c r="D198"/>
      <c r="E198"/>
    </row>
    <row r="199" spans="2:5" x14ac:dyDescent="0.15">
      <c r="B199"/>
      <c r="D199"/>
      <c r="E199"/>
    </row>
    <row r="200" spans="2:5" x14ac:dyDescent="0.15">
      <c r="B200"/>
      <c r="D200"/>
      <c r="E200"/>
    </row>
    <row r="201" spans="2:5" x14ac:dyDescent="0.15">
      <c r="B201"/>
      <c r="D201"/>
      <c r="E201"/>
    </row>
    <row r="202" spans="2:5" x14ac:dyDescent="0.15">
      <c r="B202"/>
      <c r="D202"/>
      <c r="E202"/>
    </row>
    <row r="203" spans="2:5" x14ac:dyDescent="0.15">
      <c r="B203"/>
      <c r="D203"/>
      <c r="E203"/>
    </row>
    <row r="204" spans="2:5" x14ac:dyDescent="0.15">
      <c r="B204"/>
      <c r="D204"/>
      <c r="E204"/>
    </row>
    <row r="205" spans="2:5" x14ac:dyDescent="0.15">
      <c r="B205"/>
      <c r="D205"/>
      <c r="E205"/>
    </row>
    <row r="206" spans="2:5" x14ac:dyDescent="0.15">
      <c r="B206"/>
      <c r="D206"/>
      <c r="E206"/>
    </row>
    <row r="207" spans="2:5" x14ac:dyDescent="0.15">
      <c r="B207"/>
      <c r="D207"/>
      <c r="E207"/>
    </row>
    <row r="208" spans="2:5" x14ac:dyDescent="0.15">
      <c r="B208"/>
      <c r="D208"/>
      <c r="E208"/>
    </row>
    <row r="209" spans="2:5" x14ac:dyDescent="0.15">
      <c r="B209"/>
      <c r="D209"/>
      <c r="E209"/>
    </row>
    <row r="210" spans="2:5" x14ac:dyDescent="0.15">
      <c r="B210"/>
      <c r="D210"/>
      <c r="E210"/>
    </row>
    <row r="211" spans="2:5" x14ac:dyDescent="0.15">
      <c r="B211"/>
      <c r="D211"/>
      <c r="E211"/>
    </row>
    <row r="212" spans="2:5" x14ac:dyDescent="0.15">
      <c r="B212"/>
      <c r="D212"/>
      <c r="E212"/>
    </row>
    <row r="213" spans="2:5" x14ac:dyDescent="0.15">
      <c r="B213"/>
      <c r="D213"/>
      <c r="E213"/>
    </row>
    <row r="214" spans="2:5" x14ac:dyDescent="0.15">
      <c r="B214"/>
      <c r="D214"/>
      <c r="E214"/>
    </row>
    <row r="215" spans="2:5" x14ac:dyDescent="0.15">
      <c r="B215"/>
      <c r="D215"/>
      <c r="E215"/>
    </row>
    <row r="216" spans="2:5" x14ac:dyDescent="0.15">
      <c r="B216"/>
      <c r="D216"/>
      <c r="E216"/>
    </row>
    <row r="217" spans="2:5" x14ac:dyDescent="0.15">
      <c r="B217"/>
      <c r="D217"/>
      <c r="E217"/>
    </row>
    <row r="218" spans="2:5" x14ac:dyDescent="0.15">
      <c r="B218"/>
      <c r="D218"/>
      <c r="E218"/>
    </row>
    <row r="219" spans="2:5" x14ac:dyDescent="0.15">
      <c r="B219"/>
      <c r="D219"/>
      <c r="E219"/>
    </row>
    <row r="220" spans="2:5" x14ac:dyDescent="0.15">
      <c r="B220"/>
      <c r="D220"/>
      <c r="E220"/>
    </row>
    <row r="221" spans="2:5" x14ac:dyDescent="0.15">
      <c r="B221"/>
      <c r="D221"/>
      <c r="E221"/>
    </row>
    <row r="222" spans="2:5" x14ac:dyDescent="0.15">
      <c r="B222"/>
      <c r="D222"/>
      <c r="E222"/>
    </row>
    <row r="223" spans="2:5" x14ac:dyDescent="0.15">
      <c r="B223"/>
      <c r="D223"/>
      <c r="E223"/>
    </row>
    <row r="224" spans="2:5" x14ac:dyDescent="0.15">
      <c r="B224"/>
      <c r="D224"/>
      <c r="E224"/>
    </row>
    <row r="225" spans="2:5" x14ac:dyDescent="0.15">
      <c r="B225"/>
      <c r="D225"/>
      <c r="E225"/>
    </row>
    <row r="226" spans="2:5" x14ac:dyDescent="0.15">
      <c r="B226"/>
      <c r="D226"/>
      <c r="E226"/>
    </row>
    <row r="227" spans="2:5" x14ac:dyDescent="0.15">
      <c r="B227"/>
      <c r="D227"/>
      <c r="E227"/>
    </row>
    <row r="228" spans="2:5" x14ac:dyDescent="0.15">
      <c r="B228"/>
      <c r="D228"/>
      <c r="E228"/>
    </row>
    <row r="229" spans="2:5" x14ac:dyDescent="0.15">
      <c r="B229"/>
      <c r="D229"/>
      <c r="E229"/>
    </row>
    <row r="230" spans="2:5" x14ac:dyDescent="0.15">
      <c r="B230"/>
      <c r="D230"/>
      <c r="E230"/>
    </row>
    <row r="231" spans="2:5" x14ac:dyDescent="0.15">
      <c r="B231"/>
      <c r="D231"/>
      <c r="E231"/>
    </row>
    <row r="232" spans="2:5" x14ac:dyDescent="0.15">
      <c r="B232"/>
      <c r="D232"/>
      <c r="E232"/>
    </row>
    <row r="233" spans="2:5" x14ac:dyDescent="0.15">
      <c r="B233"/>
      <c r="D233"/>
      <c r="E233"/>
    </row>
    <row r="234" spans="2:5" x14ac:dyDescent="0.15">
      <c r="B234"/>
      <c r="D234"/>
      <c r="E234"/>
    </row>
    <row r="235" spans="2:5" x14ac:dyDescent="0.15">
      <c r="B235"/>
      <c r="D235"/>
      <c r="E235"/>
    </row>
    <row r="236" spans="2:5" x14ac:dyDescent="0.15">
      <c r="B236"/>
      <c r="D236"/>
      <c r="E236"/>
    </row>
    <row r="237" spans="2:5" x14ac:dyDescent="0.15">
      <c r="B237"/>
      <c r="D237"/>
      <c r="E237"/>
    </row>
    <row r="238" spans="2:5" x14ac:dyDescent="0.15">
      <c r="B238"/>
      <c r="D238"/>
      <c r="E238"/>
    </row>
    <row r="239" spans="2:5" x14ac:dyDescent="0.15">
      <c r="B239"/>
      <c r="D239"/>
      <c r="E239"/>
    </row>
    <row r="240" spans="2:5" x14ac:dyDescent="0.15">
      <c r="B240"/>
      <c r="D240"/>
      <c r="E240"/>
    </row>
  </sheetData>
  <mergeCells count="1">
    <mergeCell ref="G10:H10"/>
  </mergeCells>
  <conditionalFormatting sqref="E11:E13">
    <cfRule type="containsText" dxfId="28" priority="2" operator="containsText" text="MEDIO">
      <formula>NOT(ISERROR(SEARCH("MEDIO",E11)))</formula>
    </cfRule>
  </conditionalFormatting>
  <conditionalFormatting sqref="D11:D13">
    <cfRule type="cellIs" dxfId="27" priority="1" operator="between">
      <formula>0.6</formula>
      <formula>0.7</formula>
    </cfRule>
  </conditionalFormatting>
  <hyperlinks>
    <hyperlink ref="G11" location="'CRITICOS I TRIMESTRE'!A1" display="'CRITICOS I TRIMESTRE'!A1" xr:uid="{00000000-0004-0000-3300-000000000000}"/>
    <hyperlink ref="G12" location="'BAJOS I TRIMESTRE'!A1" display="'BAJOS I TRIMESTRE'!A1" xr:uid="{00000000-0004-0000-3300-000001000000}"/>
  </hyperlinks>
  <pageMargins left="0.7" right="0.7" top="0.75" bottom="0.75" header="0.3" footer="0.3"/>
  <pageSetup orientation="portrait" horizontalDpi="300" verticalDpi="30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I241"/>
  <sheetViews>
    <sheetView showGridLines="0" zoomScale="70" zoomScaleNormal="70" workbookViewId="0"/>
  </sheetViews>
  <sheetFormatPr baseColWidth="10" defaultColWidth="11" defaultRowHeight="14" x14ac:dyDescent="0.15"/>
  <cols>
    <col min="1" max="1" width="5.6640625" customWidth="1"/>
    <col min="2" max="2" width="45.83203125" style="61" customWidth="1"/>
    <col min="3" max="3" width="111.33203125" bestFit="1" customWidth="1"/>
    <col min="4" max="4" width="21.1640625" style="67" customWidth="1"/>
    <col min="5" max="5" width="24.6640625" style="67" bestFit="1" customWidth="1"/>
    <col min="6" max="6" width="8.6640625" customWidth="1"/>
  </cols>
  <sheetData>
    <row r="1" spans="2:9" x14ac:dyDescent="0.15">
      <c r="B1"/>
      <c r="C1" s="61"/>
      <c r="E1" s="271"/>
      <c r="F1" s="62"/>
    </row>
    <row r="2" spans="2:9" x14ac:dyDescent="0.15">
      <c r="B2"/>
      <c r="C2" s="61"/>
      <c r="E2" s="271"/>
      <c r="F2" s="62"/>
    </row>
    <row r="3" spans="2:9" x14ac:dyDescent="0.15">
      <c r="B3"/>
      <c r="C3" s="61"/>
      <c r="E3" s="271"/>
      <c r="F3" s="62"/>
    </row>
    <row r="4" spans="2:9" x14ac:dyDescent="0.15">
      <c r="B4"/>
      <c r="C4" s="61"/>
      <c r="E4" s="271"/>
      <c r="F4" s="62"/>
    </row>
    <row r="5" spans="2:9" x14ac:dyDescent="0.15">
      <c r="B5"/>
      <c r="C5" s="61"/>
      <c r="E5" s="271"/>
      <c r="F5" s="62"/>
    </row>
    <row r="6" spans="2:9" x14ac:dyDescent="0.15">
      <c r="B6"/>
      <c r="C6" s="61"/>
      <c r="E6" s="271"/>
      <c r="F6" s="62"/>
    </row>
    <row r="7" spans="2:9" x14ac:dyDescent="0.15">
      <c r="B7"/>
      <c r="C7" s="61"/>
      <c r="E7" s="271"/>
      <c r="F7" s="62"/>
    </row>
    <row r="8" spans="2:9" hidden="1" x14ac:dyDescent="0.15">
      <c r="B8" s="577" t="s">
        <v>1230</v>
      </c>
      <c r="C8" s="578" t="s">
        <v>1226</v>
      </c>
    </row>
    <row r="10" spans="2:9" ht="30" x14ac:dyDescent="0.15">
      <c r="B10" s="587" t="s">
        <v>13</v>
      </c>
      <c r="C10" s="588" t="s">
        <v>0</v>
      </c>
      <c r="D10" s="586" t="s">
        <v>34</v>
      </c>
      <c r="E10" s="586" t="s">
        <v>38</v>
      </c>
      <c r="G10" s="953" t="s">
        <v>302</v>
      </c>
      <c r="H10" s="953"/>
      <c r="I10" s="43"/>
    </row>
    <row r="11" spans="2:9" ht="30" x14ac:dyDescent="0.15">
      <c r="B11" s="262" t="s">
        <v>428</v>
      </c>
      <c r="C11" s="576" t="s">
        <v>1371</v>
      </c>
      <c r="D11" s="557">
        <v>0.52300000000000002</v>
      </c>
      <c r="E11" s="557" t="s">
        <v>306</v>
      </c>
      <c r="G11" s="159" t="s">
        <v>1085</v>
      </c>
      <c r="H11" s="569" t="s">
        <v>318</v>
      </c>
      <c r="I11" s="43"/>
    </row>
    <row r="12" spans="2:9" ht="15" x14ac:dyDescent="0.15">
      <c r="B12" s="576" t="s">
        <v>47</v>
      </c>
      <c r="C12" s="576" t="s">
        <v>114</v>
      </c>
      <c r="D12" s="557">
        <v>0.55555555555555558</v>
      </c>
      <c r="E12" s="557" t="s">
        <v>306</v>
      </c>
      <c r="G12" s="163" t="s">
        <v>1086</v>
      </c>
      <c r="H12" s="569" t="s">
        <v>317</v>
      </c>
      <c r="I12" s="40"/>
    </row>
    <row r="13" spans="2:9" ht="15" x14ac:dyDescent="0.15">
      <c r="B13" s="262" t="s">
        <v>169</v>
      </c>
      <c r="C13" s="576" t="s">
        <v>796</v>
      </c>
      <c r="D13" s="557">
        <v>0.5</v>
      </c>
      <c r="E13" s="557" t="s">
        <v>306</v>
      </c>
      <c r="G13" s="57"/>
      <c r="H13" s="569" t="s">
        <v>319</v>
      </c>
      <c r="I13" s="40"/>
    </row>
    <row r="14" spans="2:9" ht="15" x14ac:dyDescent="0.15">
      <c r="B14" s="262" t="s">
        <v>170</v>
      </c>
      <c r="C14" s="576" t="s">
        <v>1161</v>
      </c>
      <c r="D14" s="616">
        <v>0.42</v>
      </c>
      <c r="E14" s="617" t="s">
        <v>306</v>
      </c>
      <c r="G14" s="58"/>
      <c r="H14" s="569" t="s">
        <v>320</v>
      </c>
      <c r="I14" s="40"/>
    </row>
    <row r="15" spans="2:9" ht="30" x14ac:dyDescent="0.15">
      <c r="B15" s="564" t="s">
        <v>1024</v>
      </c>
      <c r="C15" s="576" t="s">
        <v>748</v>
      </c>
      <c r="D15" s="557">
        <v>0.52628571428571436</v>
      </c>
      <c r="E15" s="557" t="s">
        <v>306</v>
      </c>
      <c r="G15" s="59"/>
      <c r="H15" s="569" t="s">
        <v>1477</v>
      </c>
      <c r="I15" s="40"/>
    </row>
    <row r="16" spans="2:9" ht="30" x14ac:dyDescent="0.15">
      <c r="B16" s="64"/>
      <c r="C16" s="248" t="s">
        <v>763</v>
      </c>
      <c r="D16" s="557">
        <v>0.43319999999999997</v>
      </c>
      <c r="E16" s="557" t="s">
        <v>306</v>
      </c>
      <c r="G16" s="40"/>
      <c r="H16" s="40"/>
      <c r="I16" s="40"/>
    </row>
    <row r="17" spans="2:5" ht="30" x14ac:dyDescent="0.15">
      <c r="B17" s="64"/>
      <c r="C17" s="576" t="s">
        <v>722</v>
      </c>
      <c r="D17" s="557">
        <v>0.51549999999999996</v>
      </c>
      <c r="E17" s="557" t="s">
        <v>306</v>
      </c>
    </row>
    <row r="18" spans="2:5" ht="15" x14ac:dyDescent="0.15">
      <c r="B18" s="63"/>
      <c r="C18" s="576" t="s">
        <v>1216</v>
      </c>
      <c r="D18" s="557">
        <v>0.54120000000000001</v>
      </c>
      <c r="E18" s="557" t="s">
        <v>306</v>
      </c>
    </row>
    <row r="19" spans="2:5" ht="15" x14ac:dyDescent="0.15">
      <c r="B19" s="261" t="s">
        <v>875</v>
      </c>
      <c r="C19" s="576" t="s">
        <v>887</v>
      </c>
      <c r="D19" s="557">
        <v>0.51</v>
      </c>
      <c r="E19" s="557" t="s">
        <v>306</v>
      </c>
    </row>
    <row r="20" spans="2:5" ht="15" x14ac:dyDescent="0.15">
      <c r="B20" s="262" t="s">
        <v>178</v>
      </c>
      <c r="C20" s="576" t="s">
        <v>462</v>
      </c>
      <c r="D20" s="557">
        <v>0.42499999999999999</v>
      </c>
      <c r="E20" s="557" t="s">
        <v>306</v>
      </c>
    </row>
    <row r="21" spans="2:5" ht="15" x14ac:dyDescent="0.15">
      <c r="B21" s="248" t="s">
        <v>186</v>
      </c>
      <c r="C21" s="576" t="s">
        <v>385</v>
      </c>
      <c r="D21" s="557">
        <v>0.4</v>
      </c>
      <c r="E21" s="557" t="s">
        <v>306</v>
      </c>
    </row>
    <row r="22" spans="2:5" x14ac:dyDescent="0.15">
      <c r="B22"/>
      <c r="D22"/>
      <c r="E22"/>
    </row>
    <row r="23" spans="2:5" x14ac:dyDescent="0.15">
      <c r="B23"/>
      <c r="D23"/>
      <c r="E23"/>
    </row>
    <row r="24" spans="2:5" x14ac:dyDescent="0.15">
      <c r="B24"/>
      <c r="D24"/>
      <c r="E24"/>
    </row>
    <row r="25" spans="2:5" x14ac:dyDescent="0.15">
      <c r="B25"/>
      <c r="D25"/>
      <c r="E25"/>
    </row>
    <row r="26" spans="2:5" x14ac:dyDescent="0.15">
      <c r="B26"/>
      <c r="D26"/>
      <c r="E26"/>
    </row>
    <row r="27" spans="2:5" x14ac:dyDescent="0.15">
      <c r="B27"/>
      <c r="D27"/>
      <c r="E27"/>
    </row>
    <row r="28" spans="2:5" x14ac:dyDescent="0.15">
      <c r="B28"/>
      <c r="D28"/>
      <c r="E28"/>
    </row>
    <row r="29" spans="2:5" x14ac:dyDescent="0.15">
      <c r="B29"/>
      <c r="D29"/>
      <c r="E29"/>
    </row>
    <row r="30" spans="2:5" x14ac:dyDescent="0.15">
      <c r="B30"/>
      <c r="D30"/>
      <c r="E30"/>
    </row>
    <row r="31" spans="2:5" x14ac:dyDescent="0.15">
      <c r="B31"/>
      <c r="D31"/>
      <c r="E31"/>
    </row>
    <row r="32" spans="2:5" x14ac:dyDescent="0.15">
      <c r="B32"/>
      <c r="D32"/>
      <c r="E32"/>
    </row>
    <row r="33" spans="2:5" x14ac:dyDescent="0.15">
      <c r="B33"/>
      <c r="D33"/>
      <c r="E33"/>
    </row>
    <row r="34" spans="2:5" x14ac:dyDescent="0.15">
      <c r="B34"/>
      <c r="D34"/>
      <c r="E34"/>
    </row>
    <row r="35" spans="2:5" x14ac:dyDescent="0.15">
      <c r="B35"/>
      <c r="D35"/>
      <c r="E35"/>
    </row>
    <row r="36" spans="2:5" x14ac:dyDescent="0.15">
      <c r="B36"/>
      <c r="D36"/>
      <c r="E36"/>
    </row>
    <row r="37" spans="2:5" x14ac:dyDescent="0.15">
      <c r="B37"/>
      <c r="D37"/>
      <c r="E37"/>
    </row>
    <row r="38" spans="2:5" x14ac:dyDescent="0.15">
      <c r="B38"/>
      <c r="D38"/>
      <c r="E38"/>
    </row>
    <row r="39" spans="2:5" x14ac:dyDescent="0.15">
      <c r="B39"/>
      <c r="D39"/>
      <c r="E39"/>
    </row>
    <row r="40" spans="2:5" x14ac:dyDescent="0.15">
      <c r="B40"/>
      <c r="D40"/>
      <c r="E40"/>
    </row>
    <row r="41" spans="2:5" x14ac:dyDescent="0.15">
      <c r="B41"/>
      <c r="D41"/>
      <c r="E41"/>
    </row>
    <row r="42" spans="2:5" x14ac:dyDescent="0.15">
      <c r="B42"/>
      <c r="D42"/>
      <c r="E42"/>
    </row>
    <row r="43" spans="2:5" x14ac:dyDescent="0.15">
      <c r="B43"/>
      <c r="D43"/>
      <c r="E43"/>
    </row>
    <row r="44" spans="2:5" x14ac:dyDescent="0.15">
      <c r="B44"/>
      <c r="D44"/>
      <c r="E44"/>
    </row>
    <row r="45" spans="2:5" x14ac:dyDescent="0.15">
      <c r="B45"/>
      <c r="D45"/>
      <c r="E45"/>
    </row>
    <row r="46" spans="2:5" x14ac:dyDescent="0.15">
      <c r="B46"/>
      <c r="D46"/>
      <c r="E46"/>
    </row>
    <row r="47" spans="2:5" x14ac:dyDescent="0.15">
      <c r="B47"/>
      <c r="D47"/>
      <c r="E47"/>
    </row>
    <row r="48" spans="2:5" x14ac:dyDescent="0.15">
      <c r="B48"/>
      <c r="D48"/>
      <c r="E48"/>
    </row>
    <row r="49" spans="2:5" x14ac:dyDescent="0.15">
      <c r="B49"/>
      <c r="D49"/>
      <c r="E49"/>
    </row>
    <row r="50" spans="2:5" x14ac:dyDescent="0.15">
      <c r="B50"/>
      <c r="D50"/>
      <c r="E50"/>
    </row>
    <row r="51" spans="2:5" x14ac:dyDescent="0.15">
      <c r="B51"/>
      <c r="D51"/>
      <c r="E51"/>
    </row>
    <row r="52" spans="2:5" x14ac:dyDescent="0.15">
      <c r="B52"/>
      <c r="D52"/>
      <c r="E52"/>
    </row>
    <row r="53" spans="2:5" x14ac:dyDescent="0.15">
      <c r="B53"/>
      <c r="D53"/>
      <c r="E53"/>
    </row>
    <row r="54" spans="2:5" x14ac:dyDescent="0.15">
      <c r="B54"/>
      <c r="D54"/>
      <c r="E54"/>
    </row>
    <row r="55" spans="2:5" x14ac:dyDescent="0.15">
      <c r="B55"/>
      <c r="D55"/>
      <c r="E55"/>
    </row>
    <row r="56" spans="2:5" x14ac:dyDescent="0.15">
      <c r="B56"/>
      <c r="D56"/>
      <c r="E56"/>
    </row>
    <row r="57" spans="2:5" x14ac:dyDescent="0.15">
      <c r="B57"/>
      <c r="D57"/>
      <c r="E57"/>
    </row>
    <row r="58" spans="2:5" x14ac:dyDescent="0.15">
      <c r="B58"/>
      <c r="D58"/>
      <c r="E58"/>
    </row>
    <row r="59" spans="2:5" x14ac:dyDescent="0.15">
      <c r="B59"/>
      <c r="D59"/>
      <c r="E59"/>
    </row>
    <row r="60" spans="2:5" x14ac:dyDescent="0.15">
      <c r="B60"/>
      <c r="D60"/>
      <c r="E60"/>
    </row>
    <row r="61" spans="2:5" x14ac:dyDescent="0.15">
      <c r="B61"/>
      <c r="D61"/>
      <c r="E61"/>
    </row>
    <row r="62" spans="2:5" x14ac:dyDescent="0.15">
      <c r="B62"/>
      <c r="D62"/>
      <c r="E62"/>
    </row>
    <row r="63" spans="2:5" x14ac:dyDescent="0.15">
      <c r="B63"/>
      <c r="D63"/>
      <c r="E63"/>
    </row>
    <row r="64" spans="2:5" x14ac:dyDescent="0.15">
      <c r="B64"/>
      <c r="D64"/>
      <c r="E64"/>
    </row>
    <row r="65" spans="2:5" x14ac:dyDescent="0.15">
      <c r="B65"/>
      <c r="D65"/>
      <c r="E65"/>
    </row>
    <row r="66" spans="2:5" x14ac:dyDescent="0.15">
      <c r="B66"/>
      <c r="D66"/>
      <c r="E66"/>
    </row>
    <row r="67" spans="2:5" x14ac:dyDescent="0.15">
      <c r="B67"/>
      <c r="D67"/>
      <c r="E67"/>
    </row>
    <row r="68" spans="2:5" x14ac:dyDescent="0.15">
      <c r="B68"/>
      <c r="D68"/>
      <c r="E68"/>
    </row>
    <row r="69" spans="2:5" x14ac:dyDescent="0.15">
      <c r="B69"/>
      <c r="D69"/>
      <c r="E69"/>
    </row>
    <row r="70" spans="2:5" x14ac:dyDescent="0.15">
      <c r="B70"/>
      <c r="D70"/>
      <c r="E70"/>
    </row>
    <row r="71" spans="2:5" x14ac:dyDescent="0.15">
      <c r="B71"/>
      <c r="D71"/>
      <c r="E71"/>
    </row>
    <row r="72" spans="2:5" x14ac:dyDescent="0.15">
      <c r="B72"/>
      <c r="D72"/>
      <c r="E72"/>
    </row>
    <row r="73" spans="2:5" x14ac:dyDescent="0.15">
      <c r="B73"/>
      <c r="D73"/>
      <c r="E73"/>
    </row>
    <row r="74" spans="2:5" x14ac:dyDescent="0.15">
      <c r="B74"/>
      <c r="D74"/>
      <c r="E74"/>
    </row>
    <row r="75" spans="2:5" x14ac:dyDescent="0.15">
      <c r="B75"/>
      <c r="D75"/>
      <c r="E75"/>
    </row>
    <row r="76" spans="2:5" x14ac:dyDescent="0.15">
      <c r="B76"/>
      <c r="D76"/>
      <c r="E76"/>
    </row>
    <row r="77" spans="2:5" x14ac:dyDescent="0.15">
      <c r="B77"/>
      <c r="D77"/>
      <c r="E77"/>
    </row>
    <row r="78" spans="2:5" x14ac:dyDescent="0.15">
      <c r="B78"/>
      <c r="D78"/>
      <c r="E78"/>
    </row>
    <row r="79" spans="2:5" x14ac:dyDescent="0.15">
      <c r="B79"/>
      <c r="D79"/>
      <c r="E79"/>
    </row>
    <row r="80" spans="2:5" x14ac:dyDescent="0.15">
      <c r="B80"/>
      <c r="D80"/>
      <c r="E80"/>
    </row>
    <row r="81" spans="2:5" x14ac:dyDescent="0.15">
      <c r="B81"/>
      <c r="D81"/>
      <c r="E81"/>
    </row>
    <row r="82" spans="2:5" x14ac:dyDescent="0.15">
      <c r="B82"/>
      <c r="D82"/>
      <c r="E82"/>
    </row>
    <row r="83" spans="2:5" x14ac:dyDescent="0.15">
      <c r="B83"/>
      <c r="D83"/>
      <c r="E83"/>
    </row>
    <row r="84" spans="2:5" x14ac:dyDescent="0.15">
      <c r="B84"/>
      <c r="D84"/>
      <c r="E84"/>
    </row>
    <row r="85" spans="2:5" x14ac:dyDescent="0.15">
      <c r="B85"/>
      <c r="D85"/>
      <c r="E85"/>
    </row>
    <row r="86" spans="2:5" x14ac:dyDescent="0.15">
      <c r="B86"/>
      <c r="D86"/>
      <c r="E86"/>
    </row>
    <row r="87" spans="2:5" x14ac:dyDescent="0.15">
      <c r="B87"/>
      <c r="D87"/>
      <c r="E87"/>
    </row>
    <row r="88" spans="2:5" x14ac:dyDescent="0.15">
      <c r="B88"/>
      <c r="D88"/>
      <c r="E88"/>
    </row>
    <row r="89" spans="2:5" x14ac:dyDescent="0.15">
      <c r="B89"/>
      <c r="D89"/>
      <c r="E89"/>
    </row>
    <row r="90" spans="2:5" x14ac:dyDescent="0.15">
      <c r="B90"/>
      <c r="D90"/>
      <c r="E90"/>
    </row>
    <row r="91" spans="2:5" x14ac:dyDescent="0.15">
      <c r="B91"/>
      <c r="D91"/>
      <c r="E91"/>
    </row>
    <row r="92" spans="2:5" x14ac:dyDescent="0.15">
      <c r="B92"/>
      <c r="D92"/>
      <c r="E92"/>
    </row>
    <row r="93" spans="2:5" x14ac:dyDescent="0.15">
      <c r="B93"/>
      <c r="D93"/>
      <c r="E93"/>
    </row>
    <row r="94" spans="2:5" x14ac:dyDescent="0.15">
      <c r="B94"/>
      <c r="D94"/>
      <c r="E94"/>
    </row>
    <row r="95" spans="2:5" x14ac:dyDescent="0.15">
      <c r="B95"/>
      <c r="D95"/>
      <c r="E95"/>
    </row>
    <row r="96" spans="2:5" x14ac:dyDescent="0.15">
      <c r="B96"/>
      <c r="D96"/>
      <c r="E96"/>
    </row>
    <row r="97" spans="2:5" x14ac:dyDescent="0.15">
      <c r="B97"/>
      <c r="D97"/>
      <c r="E97"/>
    </row>
    <row r="98" spans="2:5" x14ac:dyDescent="0.15">
      <c r="B98"/>
      <c r="D98"/>
      <c r="E98"/>
    </row>
    <row r="99" spans="2:5" x14ac:dyDescent="0.15">
      <c r="B99"/>
      <c r="D99"/>
      <c r="E99"/>
    </row>
    <row r="100" spans="2:5" x14ac:dyDescent="0.15">
      <c r="B100"/>
      <c r="D100"/>
      <c r="E100"/>
    </row>
    <row r="101" spans="2:5" x14ac:dyDescent="0.15">
      <c r="B101"/>
      <c r="D101"/>
      <c r="E101"/>
    </row>
    <row r="102" spans="2:5" x14ac:dyDescent="0.15">
      <c r="B102"/>
      <c r="D102"/>
      <c r="E102"/>
    </row>
    <row r="103" spans="2:5" x14ac:dyDescent="0.15">
      <c r="B103"/>
      <c r="D103"/>
      <c r="E103"/>
    </row>
    <row r="104" spans="2:5" x14ac:dyDescent="0.15">
      <c r="B104"/>
      <c r="D104"/>
      <c r="E104"/>
    </row>
    <row r="105" spans="2:5" x14ac:dyDescent="0.15">
      <c r="B105"/>
      <c r="D105"/>
      <c r="E105"/>
    </row>
    <row r="106" spans="2:5" x14ac:dyDescent="0.15">
      <c r="B106"/>
      <c r="D106"/>
      <c r="E106"/>
    </row>
    <row r="107" spans="2:5" x14ac:dyDescent="0.15">
      <c r="B107"/>
      <c r="D107"/>
      <c r="E107"/>
    </row>
    <row r="108" spans="2:5" x14ac:dyDescent="0.15">
      <c r="B108"/>
      <c r="D108"/>
      <c r="E108"/>
    </row>
    <row r="109" spans="2:5" x14ac:dyDescent="0.15">
      <c r="B109"/>
      <c r="D109"/>
      <c r="E109"/>
    </row>
    <row r="110" spans="2:5" x14ac:dyDescent="0.15">
      <c r="B110"/>
      <c r="D110"/>
      <c r="E110"/>
    </row>
    <row r="111" spans="2:5" x14ac:dyDescent="0.15">
      <c r="B111"/>
      <c r="D111"/>
      <c r="E111"/>
    </row>
    <row r="112" spans="2:5" x14ac:dyDescent="0.15">
      <c r="B112"/>
      <c r="D112"/>
      <c r="E112"/>
    </row>
    <row r="113" spans="2:5" x14ac:dyDescent="0.15">
      <c r="B113"/>
      <c r="D113"/>
      <c r="E113"/>
    </row>
    <row r="114" spans="2:5" x14ac:dyDescent="0.15">
      <c r="B114"/>
      <c r="D114"/>
      <c r="E114"/>
    </row>
    <row r="115" spans="2:5" x14ac:dyDescent="0.15">
      <c r="B115"/>
      <c r="D115"/>
      <c r="E115"/>
    </row>
    <row r="116" spans="2:5" x14ac:dyDescent="0.15">
      <c r="B116"/>
      <c r="D116"/>
      <c r="E116"/>
    </row>
    <row r="117" spans="2:5" x14ac:dyDescent="0.15">
      <c r="B117"/>
      <c r="D117"/>
      <c r="E117"/>
    </row>
    <row r="118" spans="2:5" x14ac:dyDescent="0.15">
      <c r="B118"/>
      <c r="D118"/>
      <c r="E118"/>
    </row>
    <row r="119" spans="2:5" x14ac:dyDescent="0.15">
      <c r="B119"/>
      <c r="D119"/>
      <c r="E119"/>
    </row>
    <row r="120" spans="2:5" x14ac:dyDescent="0.15">
      <c r="B120"/>
      <c r="D120"/>
      <c r="E120"/>
    </row>
    <row r="121" spans="2:5" x14ac:dyDescent="0.15">
      <c r="B121"/>
      <c r="D121"/>
      <c r="E121"/>
    </row>
    <row r="122" spans="2:5" x14ac:dyDescent="0.15">
      <c r="B122"/>
      <c r="D122"/>
      <c r="E122"/>
    </row>
    <row r="123" spans="2:5" x14ac:dyDescent="0.15">
      <c r="B123"/>
      <c r="D123"/>
      <c r="E123"/>
    </row>
    <row r="124" spans="2:5" x14ac:dyDescent="0.15">
      <c r="B124"/>
      <c r="D124"/>
      <c r="E124"/>
    </row>
    <row r="125" spans="2:5" x14ac:dyDescent="0.15">
      <c r="B125"/>
      <c r="D125"/>
      <c r="E125"/>
    </row>
    <row r="126" spans="2:5" x14ac:dyDescent="0.15">
      <c r="B126"/>
      <c r="D126"/>
      <c r="E126"/>
    </row>
    <row r="127" spans="2:5" x14ac:dyDescent="0.15">
      <c r="B127"/>
      <c r="D127"/>
      <c r="E127"/>
    </row>
    <row r="128" spans="2:5" x14ac:dyDescent="0.15">
      <c r="B128"/>
      <c r="D128"/>
      <c r="E128"/>
    </row>
    <row r="129" spans="2:5" x14ac:dyDescent="0.15">
      <c r="B129"/>
      <c r="D129"/>
      <c r="E129"/>
    </row>
    <row r="130" spans="2:5" x14ac:dyDescent="0.15">
      <c r="B130"/>
      <c r="D130"/>
      <c r="E130"/>
    </row>
    <row r="131" spans="2:5" x14ac:dyDescent="0.15">
      <c r="B131"/>
      <c r="D131"/>
      <c r="E131"/>
    </row>
    <row r="132" spans="2:5" x14ac:dyDescent="0.15">
      <c r="B132"/>
      <c r="D132"/>
      <c r="E132"/>
    </row>
    <row r="133" spans="2:5" x14ac:dyDescent="0.15">
      <c r="B133"/>
      <c r="D133"/>
      <c r="E133"/>
    </row>
    <row r="134" spans="2:5" x14ac:dyDescent="0.15">
      <c r="B134"/>
      <c r="D134"/>
      <c r="E134"/>
    </row>
    <row r="135" spans="2:5" x14ac:dyDescent="0.15">
      <c r="B135"/>
      <c r="D135"/>
      <c r="E135"/>
    </row>
    <row r="136" spans="2:5" x14ac:dyDescent="0.15">
      <c r="B136"/>
      <c r="D136"/>
      <c r="E136"/>
    </row>
    <row r="137" spans="2:5" x14ac:dyDescent="0.15">
      <c r="B137"/>
      <c r="D137"/>
      <c r="E137"/>
    </row>
    <row r="138" spans="2:5" x14ac:dyDescent="0.15">
      <c r="B138"/>
      <c r="D138"/>
      <c r="E138"/>
    </row>
    <row r="139" spans="2:5" x14ac:dyDescent="0.15">
      <c r="B139"/>
      <c r="D139"/>
      <c r="E139"/>
    </row>
    <row r="140" spans="2:5" x14ac:dyDescent="0.15">
      <c r="B140"/>
      <c r="D140"/>
      <c r="E140"/>
    </row>
    <row r="141" spans="2:5" x14ac:dyDescent="0.15">
      <c r="B141"/>
      <c r="D141"/>
      <c r="E141"/>
    </row>
    <row r="142" spans="2:5" x14ac:dyDescent="0.15">
      <c r="B142"/>
      <c r="D142"/>
      <c r="E142"/>
    </row>
    <row r="143" spans="2:5" x14ac:dyDescent="0.15">
      <c r="B143"/>
      <c r="D143"/>
      <c r="E143"/>
    </row>
    <row r="144" spans="2:5" x14ac:dyDescent="0.15">
      <c r="B144"/>
      <c r="D144"/>
      <c r="E144"/>
    </row>
    <row r="145" spans="2:5" x14ac:dyDescent="0.15">
      <c r="B145"/>
      <c r="D145"/>
      <c r="E145"/>
    </row>
    <row r="146" spans="2:5" x14ac:dyDescent="0.15">
      <c r="B146"/>
      <c r="D146"/>
      <c r="E146"/>
    </row>
    <row r="147" spans="2:5" x14ac:dyDescent="0.15">
      <c r="B147"/>
      <c r="D147"/>
      <c r="E147"/>
    </row>
    <row r="148" spans="2:5" x14ac:dyDescent="0.15">
      <c r="B148"/>
      <c r="D148"/>
      <c r="E148"/>
    </row>
    <row r="149" spans="2:5" x14ac:dyDescent="0.15">
      <c r="B149"/>
      <c r="D149"/>
      <c r="E149"/>
    </row>
    <row r="150" spans="2:5" x14ac:dyDescent="0.15">
      <c r="B150"/>
      <c r="D150"/>
      <c r="E150"/>
    </row>
    <row r="151" spans="2:5" x14ac:dyDescent="0.15">
      <c r="B151"/>
      <c r="D151"/>
      <c r="E151"/>
    </row>
    <row r="152" spans="2:5" x14ac:dyDescent="0.15">
      <c r="B152"/>
      <c r="D152"/>
      <c r="E152"/>
    </row>
    <row r="153" spans="2:5" x14ac:dyDescent="0.15">
      <c r="B153"/>
      <c r="D153"/>
      <c r="E153"/>
    </row>
    <row r="154" spans="2:5" x14ac:dyDescent="0.15">
      <c r="B154"/>
      <c r="D154"/>
      <c r="E154"/>
    </row>
    <row r="155" spans="2:5" x14ac:dyDescent="0.15">
      <c r="B155"/>
      <c r="D155"/>
      <c r="E155"/>
    </row>
    <row r="156" spans="2:5" x14ac:dyDescent="0.15">
      <c r="B156"/>
      <c r="D156"/>
      <c r="E156"/>
    </row>
    <row r="157" spans="2:5" x14ac:dyDescent="0.15">
      <c r="B157"/>
      <c r="D157"/>
      <c r="E157"/>
    </row>
    <row r="158" spans="2:5" x14ac:dyDescent="0.15">
      <c r="B158"/>
      <c r="D158"/>
      <c r="E158"/>
    </row>
    <row r="159" spans="2:5" x14ac:dyDescent="0.15">
      <c r="B159"/>
      <c r="D159"/>
      <c r="E159"/>
    </row>
    <row r="160" spans="2:5" x14ac:dyDescent="0.15">
      <c r="B160"/>
      <c r="D160"/>
      <c r="E160"/>
    </row>
    <row r="161" spans="2:5" x14ac:dyDescent="0.15">
      <c r="B161"/>
      <c r="D161"/>
      <c r="E161"/>
    </row>
    <row r="162" spans="2:5" x14ac:dyDescent="0.15">
      <c r="B162"/>
      <c r="D162"/>
      <c r="E162"/>
    </row>
    <row r="163" spans="2:5" x14ac:dyDescent="0.15">
      <c r="B163"/>
      <c r="D163"/>
      <c r="E163"/>
    </row>
    <row r="164" spans="2:5" x14ac:dyDescent="0.15">
      <c r="B164"/>
      <c r="D164"/>
      <c r="E164"/>
    </row>
    <row r="165" spans="2:5" x14ac:dyDescent="0.15">
      <c r="B165"/>
      <c r="D165"/>
      <c r="E165"/>
    </row>
    <row r="166" spans="2:5" x14ac:dyDescent="0.15">
      <c r="B166"/>
      <c r="D166"/>
      <c r="E166"/>
    </row>
    <row r="167" spans="2:5" x14ac:dyDescent="0.15">
      <c r="B167"/>
      <c r="D167"/>
      <c r="E167"/>
    </row>
    <row r="168" spans="2:5" x14ac:dyDescent="0.15">
      <c r="B168"/>
      <c r="D168"/>
      <c r="E168"/>
    </row>
    <row r="169" spans="2:5" x14ac:dyDescent="0.15">
      <c r="B169"/>
      <c r="D169"/>
      <c r="E169"/>
    </row>
    <row r="170" spans="2:5" x14ac:dyDescent="0.15">
      <c r="B170"/>
      <c r="D170"/>
      <c r="E170"/>
    </row>
    <row r="171" spans="2:5" x14ac:dyDescent="0.15">
      <c r="B171"/>
      <c r="D171"/>
      <c r="E171"/>
    </row>
    <row r="172" spans="2:5" x14ac:dyDescent="0.15">
      <c r="B172"/>
      <c r="D172"/>
      <c r="E172"/>
    </row>
    <row r="173" spans="2:5" x14ac:dyDescent="0.15">
      <c r="B173"/>
      <c r="D173"/>
      <c r="E173"/>
    </row>
    <row r="174" spans="2:5" x14ac:dyDescent="0.15">
      <c r="B174"/>
      <c r="D174"/>
      <c r="E174"/>
    </row>
    <row r="175" spans="2:5" x14ac:dyDescent="0.15">
      <c r="B175"/>
      <c r="D175"/>
      <c r="E175"/>
    </row>
    <row r="176" spans="2:5" x14ac:dyDescent="0.15">
      <c r="B176"/>
      <c r="D176"/>
      <c r="E176"/>
    </row>
    <row r="177" spans="2:5" x14ac:dyDescent="0.15">
      <c r="B177"/>
      <c r="D177"/>
      <c r="E177"/>
    </row>
    <row r="178" spans="2:5" x14ac:dyDescent="0.15">
      <c r="B178"/>
      <c r="D178"/>
      <c r="E178"/>
    </row>
    <row r="179" spans="2:5" x14ac:dyDescent="0.15">
      <c r="B179"/>
      <c r="D179"/>
      <c r="E179"/>
    </row>
    <row r="180" spans="2:5" x14ac:dyDescent="0.15">
      <c r="B180"/>
      <c r="D180"/>
      <c r="E180"/>
    </row>
    <row r="181" spans="2:5" x14ac:dyDescent="0.15">
      <c r="B181"/>
      <c r="D181"/>
      <c r="E181"/>
    </row>
    <row r="182" spans="2:5" x14ac:dyDescent="0.15">
      <c r="B182"/>
      <c r="D182"/>
      <c r="E182"/>
    </row>
    <row r="183" spans="2:5" x14ac:dyDescent="0.15">
      <c r="B183"/>
      <c r="D183"/>
      <c r="E183"/>
    </row>
    <row r="184" spans="2:5" x14ac:dyDescent="0.15">
      <c r="B184"/>
      <c r="D184"/>
      <c r="E184"/>
    </row>
    <row r="185" spans="2:5" x14ac:dyDescent="0.15">
      <c r="B185"/>
      <c r="D185"/>
      <c r="E185"/>
    </row>
    <row r="186" spans="2:5" x14ac:dyDescent="0.15">
      <c r="B186"/>
      <c r="D186"/>
      <c r="E186"/>
    </row>
    <row r="187" spans="2:5" x14ac:dyDescent="0.15">
      <c r="B187"/>
      <c r="D187"/>
      <c r="E187"/>
    </row>
    <row r="188" spans="2:5" x14ac:dyDescent="0.15">
      <c r="B188"/>
      <c r="D188"/>
      <c r="E188"/>
    </row>
    <row r="189" spans="2:5" x14ac:dyDescent="0.15">
      <c r="B189"/>
      <c r="D189"/>
      <c r="E189"/>
    </row>
    <row r="190" spans="2:5" x14ac:dyDescent="0.15">
      <c r="B190"/>
      <c r="D190"/>
      <c r="E190"/>
    </row>
    <row r="191" spans="2:5" x14ac:dyDescent="0.15">
      <c r="B191"/>
      <c r="D191"/>
      <c r="E191"/>
    </row>
    <row r="192" spans="2:5" x14ac:dyDescent="0.15">
      <c r="B192"/>
      <c r="D192"/>
      <c r="E192"/>
    </row>
    <row r="193" spans="2:5" x14ac:dyDescent="0.15">
      <c r="B193"/>
      <c r="D193"/>
      <c r="E193"/>
    </row>
    <row r="194" spans="2:5" x14ac:dyDescent="0.15">
      <c r="B194"/>
      <c r="D194"/>
      <c r="E194"/>
    </row>
    <row r="195" spans="2:5" x14ac:dyDescent="0.15">
      <c r="B195"/>
      <c r="D195"/>
      <c r="E195"/>
    </row>
    <row r="196" spans="2:5" x14ac:dyDescent="0.15">
      <c r="B196"/>
      <c r="D196"/>
      <c r="E196"/>
    </row>
    <row r="197" spans="2:5" x14ac:dyDescent="0.15">
      <c r="B197"/>
      <c r="D197"/>
      <c r="E197"/>
    </row>
    <row r="198" spans="2:5" x14ac:dyDescent="0.15">
      <c r="B198"/>
      <c r="D198"/>
      <c r="E198"/>
    </row>
    <row r="199" spans="2:5" x14ac:dyDescent="0.15">
      <c r="B199"/>
      <c r="D199"/>
      <c r="E199"/>
    </row>
    <row r="200" spans="2:5" x14ac:dyDescent="0.15">
      <c r="B200"/>
      <c r="D200"/>
      <c r="E200"/>
    </row>
    <row r="201" spans="2:5" x14ac:dyDescent="0.15">
      <c r="B201"/>
      <c r="D201"/>
      <c r="E201"/>
    </row>
    <row r="202" spans="2:5" x14ac:dyDescent="0.15">
      <c r="B202"/>
      <c r="D202"/>
      <c r="E202"/>
    </row>
    <row r="203" spans="2:5" x14ac:dyDescent="0.15">
      <c r="B203"/>
      <c r="D203"/>
      <c r="E203"/>
    </row>
    <row r="204" spans="2:5" x14ac:dyDescent="0.15">
      <c r="B204"/>
      <c r="D204"/>
      <c r="E204"/>
    </row>
    <row r="205" spans="2:5" x14ac:dyDescent="0.15">
      <c r="B205"/>
      <c r="D205"/>
      <c r="E205"/>
    </row>
    <row r="206" spans="2:5" x14ac:dyDescent="0.15">
      <c r="B206"/>
      <c r="D206"/>
      <c r="E206"/>
    </row>
    <row r="207" spans="2:5" x14ac:dyDescent="0.15">
      <c r="B207"/>
      <c r="D207"/>
      <c r="E207"/>
    </row>
    <row r="208" spans="2:5" x14ac:dyDescent="0.15">
      <c r="B208"/>
      <c r="D208"/>
      <c r="E208"/>
    </row>
    <row r="209" spans="2:5" x14ac:dyDescent="0.15">
      <c r="B209"/>
      <c r="D209"/>
      <c r="E209"/>
    </row>
    <row r="210" spans="2:5" x14ac:dyDescent="0.15">
      <c r="B210"/>
      <c r="D210"/>
      <c r="E210"/>
    </row>
    <row r="211" spans="2:5" x14ac:dyDescent="0.15">
      <c r="B211"/>
      <c r="D211"/>
      <c r="E211"/>
    </row>
    <row r="212" spans="2:5" x14ac:dyDescent="0.15">
      <c r="B212"/>
      <c r="D212"/>
      <c r="E212"/>
    </row>
    <row r="213" spans="2:5" x14ac:dyDescent="0.15">
      <c r="B213"/>
      <c r="D213"/>
      <c r="E213"/>
    </row>
    <row r="214" spans="2:5" x14ac:dyDescent="0.15">
      <c r="B214"/>
      <c r="D214"/>
      <c r="E214"/>
    </row>
    <row r="215" spans="2:5" x14ac:dyDescent="0.15">
      <c r="B215"/>
      <c r="D215"/>
      <c r="E215"/>
    </row>
    <row r="216" spans="2:5" x14ac:dyDescent="0.15">
      <c r="B216"/>
      <c r="D216"/>
      <c r="E216"/>
    </row>
    <row r="217" spans="2:5" x14ac:dyDescent="0.15">
      <c r="B217"/>
      <c r="D217"/>
      <c r="E217"/>
    </row>
    <row r="218" spans="2:5" x14ac:dyDescent="0.15">
      <c r="B218"/>
      <c r="D218"/>
      <c r="E218"/>
    </row>
    <row r="219" spans="2:5" x14ac:dyDescent="0.15">
      <c r="B219"/>
      <c r="D219"/>
      <c r="E219"/>
    </row>
    <row r="220" spans="2:5" x14ac:dyDescent="0.15">
      <c r="B220"/>
      <c r="D220"/>
      <c r="E220"/>
    </row>
    <row r="221" spans="2:5" x14ac:dyDescent="0.15">
      <c r="B221"/>
      <c r="D221"/>
      <c r="E221"/>
    </row>
    <row r="222" spans="2:5" x14ac:dyDescent="0.15">
      <c r="B222"/>
      <c r="D222"/>
      <c r="E222"/>
    </row>
    <row r="223" spans="2:5" x14ac:dyDescent="0.15">
      <c r="B223"/>
      <c r="D223"/>
      <c r="E223"/>
    </row>
    <row r="224" spans="2:5" x14ac:dyDescent="0.15">
      <c r="B224"/>
      <c r="D224"/>
      <c r="E224"/>
    </row>
    <row r="225" spans="2:5" x14ac:dyDescent="0.15">
      <c r="B225"/>
      <c r="D225"/>
      <c r="E225"/>
    </row>
    <row r="226" spans="2:5" x14ac:dyDescent="0.15">
      <c r="B226"/>
      <c r="D226"/>
      <c r="E226"/>
    </row>
    <row r="227" spans="2:5" x14ac:dyDescent="0.15">
      <c r="B227"/>
      <c r="D227"/>
      <c r="E227"/>
    </row>
    <row r="228" spans="2:5" x14ac:dyDescent="0.15">
      <c r="B228"/>
      <c r="D228"/>
      <c r="E228"/>
    </row>
    <row r="229" spans="2:5" x14ac:dyDescent="0.15">
      <c r="B229"/>
      <c r="D229"/>
      <c r="E229"/>
    </row>
    <row r="230" spans="2:5" x14ac:dyDescent="0.15">
      <c r="B230"/>
      <c r="D230"/>
      <c r="E230"/>
    </row>
    <row r="231" spans="2:5" x14ac:dyDescent="0.15">
      <c r="B231"/>
      <c r="D231"/>
      <c r="E231"/>
    </row>
    <row r="232" spans="2:5" x14ac:dyDescent="0.15">
      <c r="B232"/>
      <c r="D232"/>
      <c r="E232"/>
    </row>
    <row r="233" spans="2:5" x14ac:dyDescent="0.15">
      <c r="B233"/>
      <c r="D233"/>
      <c r="E233"/>
    </row>
    <row r="234" spans="2:5" x14ac:dyDescent="0.15">
      <c r="B234"/>
      <c r="D234"/>
      <c r="E234"/>
    </row>
    <row r="235" spans="2:5" x14ac:dyDescent="0.15">
      <c r="B235"/>
      <c r="D235"/>
      <c r="E235"/>
    </row>
    <row r="236" spans="2:5" x14ac:dyDescent="0.15">
      <c r="B236"/>
      <c r="D236"/>
      <c r="E236"/>
    </row>
    <row r="237" spans="2:5" x14ac:dyDescent="0.15">
      <c r="B237"/>
      <c r="D237"/>
      <c r="E237"/>
    </row>
    <row r="238" spans="2:5" x14ac:dyDescent="0.15">
      <c r="B238"/>
      <c r="D238"/>
      <c r="E238"/>
    </row>
    <row r="239" spans="2:5" x14ac:dyDescent="0.15">
      <c r="B239"/>
      <c r="D239"/>
      <c r="E239"/>
    </row>
    <row r="240" spans="2:5" x14ac:dyDescent="0.15">
      <c r="B240"/>
      <c r="D240"/>
      <c r="E240"/>
    </row>
    <row r="241" spans="2:5" x14ac:dyDescent="0.15">
      <c r="B241"/>
      <c r="D241"/>
      <c r="E241"/>
    </row>
  </sheetData>
  <mergeCells count="1">
    <mergeCell ref="G10:H10"/>
  </mergeCells>
  <conditionalFormatting sqref="D21">
    <cfRule type="containsText" dxfId="26" priority="34" operator="containsText" text="SIN CONTRATO">
      <formula>NOT(ISERROR(SEARCH("SIN CONTRATO",D21)))</formula>
    </cfRule>
    <cfRule type="containsText" dxfId="25" priority="35" operator="containsText" text="CRÍTICO">
      <formula>NOT(ISERROR(SEARCH("CRÍTICO",D21)))</formula>
    </cfRule>
    <cfRule type="containsText" dxfId="24" priority="36" operator="containsText" text="BAJO">
      <formula>NOT(ISERROR(SEARCH("BAJO",D21)))</formula>
    </cfRule>
  </conditionalFormatting>
  <conditionalFormatting sqref="D23">
    <cfRule type="containsText" dxfId="23" priority="31" operator="containsText" text="SIN CONTRATO">
      <formula>NOT(ISERROR(SEARCH("SIN CONTRATO",D23)))</formula>
    </cfRule>
    <cfRule type="containsText" dxfId="22" priority="32" operator="containsText" text="CRÍTICO">
      <formula>NOT(ISERROR(SEARCH("CRÍTICO",D23)))</formula>
    </cfRule>
    <cfRule type="containsText" dxfId="21" priority="33" operator="containsText" text="BAJO">
      <formula>NOT(ISERROR(SEARCH("BAJO",D23)))</formula>
    </cfRule>
  </conditionalFormatting>
  <conditionalFormatting sqref="D11:D37">
    <cfRule type="containsText" dxfId="20" priority="30" operator="containsText" text="MEDIO">
      <formula>NOT(ISERROR(SEARCH("MEDIO",D11)))</formula>
    </cfRule>
    <cfRule type="containsText" dxfId="19" priority="42" operator="containsText" text="SIN CONTRATO">
      <formula>NOT(ISERROR(SEARCH("SIN CONTRATO",D11)))</formula>
    </cfRule>
    <cfRule type="containsText" dxfId="18" priority="43" operator="containsText" text="CRÍTICO">
      <formula>NOT(ISERROR(SEARCH("CRÍTICO",D11)))</formula>
    </cfRule>
    <cfRule type="containsText" dxfId="17" priority="44" operator="containsText" text="BAJO">
      <formula>NOT(ISERROR(SEARCH("BAJO",D11)))</formula>
    </cfRule>
  </conditionalFormatting>
  <conditionalFormatting sqref="D38:D40">
    <cfRule type="containsText" dxfId="16" priority="16" operator="containsText" text="MEDIO">
      <formula>NOT(ISERROR(SEARCH("MEDIO",D38)))</formula>
    </cfRule>
    <cfRule type="containsText" dxfId="15" priority="17" operator="containsText" text="SIN CONTRATO">
      <formula>NOT(ISERROR(SEARCH("SIN CONTRATO",D38)))</formula>
    </cfRule>
    <cfRule type="containsText" dxfId="14" priority="18" operator="containsText" text="CRÍTICO">
      <formula>NOT(ISERROR(SEARCH("CRÍTICO",D38)))</formula>
    </cfRule>
    <cfRule type="containsText" dxfId="13" priority="19" operator="containsText" text="BAJO">
      <formula>NOT(ISERROR(SEARCH("BAJO",D38)))</formula>
    </cfRule>
  </conditionalFormatting>
  <conditionalFormatting sqref="E15:E45">
    <cfRule type="containsText" dxfId="12" priority="7" operator="containsText" text="MEDIO">
      <formula>NOT(ISERROR(SEARCH("MEDIO",E15)))</formula>
    </cfRule>
    <cfRule type="containsText" dxfId="11" priority="8" operator="containsText" text="SIN CONTRATO">
      <formula>NOT(ISERROR(SEARCH("SIN CONTRATO",E15)))</formula>
    </cfRule>
    <cfRule type="containsText" dxfId="10" priority="9" operator="containsText" text="CRÍTICO">
      <formula>NOT(ISERROR(SEARCH("CRÍTICO",E15)))</formula>
    </cfRule>
    <cfRule type="containsText" dxfId="9" priority="10" operator="containsText" text="BAJO">
      <formula>NOT(ISERROR(SEARCH("BAJO",E15)))</formula>
    </cfRule>
  </conditionalFormatting>
  <conditionalFormatting sqref="E11:E14">
    <cfRule type="containsText" dxfId="8" priority="3" operator="containsText" text="MEDIO">
      <formula>NOT(ISERROR(SEARCH("MEDIO",E11)))</formula>
    </cfRule>
    <cfRule type="containsText" dxfId="7" priority="4" operator="containsText" text="SIN CONTRATO">
      <formula>NOT(ISERROR(SEARCH("SIN CONTRATO",E11)))</formula>
    </cfRule>
    <cfRule type="containsText" dxfId="6" priority="5" operator="containsText" text="CRÍTICO">
      <formula>NOT(ISERROR(SEARCH("CRÍTICO",E11)))</formula>
    </cfRule>
    <cfRule type="containsText" dxfId="5" priority="6" operator="containsText" text="BAJO">
      <formula>NOT(ISERROR(SEARCH("BAJO",E11)))</formula>
    </cfRule>
  </conditionalFormatting>
  <conditionalFormatting sqref="D10:E20">
    <cfRule type="cellIs" dxfId="4" priority="2" operator="between">
      <formula>0.4</formula>
      <formula>0.6</formula>
    </cfRule>
  </conditionalFormatting>
  <conditionalFormatting sqref="D21">
    <cfRule type="cellIs" dxfId="3" priority="1" operator="between">
      <formula>0.4</formula>
      <formula>0.6</formula>
    </cfRule>
  </conditionalFormatting>
  <hyperlinks>
    <hyperlink ref="G11" location="'CRITICOS I TRIMESTRE'!A1" display="'CRITICOS I TRIMESTRE'!A1" xr:uid="{00000000-0004-0000-3400-000000000000}"/>
    <hyperlink ref="G12" location="'BAJOS I TRIMESTRE'!A1" display="'BAJOS I TRIMESTRE'!A1" xr:uid="{00000000-0004-0000-3400-000001000000}"/>
  </hyperlinks>
  <pageMargins left="0.7" right="0.7" top="0.75" bottom="0.75" header="0.3" footer="0.3"/>
  <pageSetup orientation="portrait" horizontalDpi="300" verticalDpi="30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I235"/>
  <sheetViews>
    <sheetView showGridLines="0" zoomScale="70" zoomScaleNormal="70" workbookViewId="0"/>
  </sheetViews>
  <sheetFormatPr baseColWidth="10" defaultColWidth="11" defaultRowHeight="14" x14ac:dyDescent="0.15"/>
  <cols>
    <col min="2" max="2" width="45.83203125" style="61" customWidth="1"/>
    <col min="3" max="3" width="111.83203125" bestFit="1" customWidth="1"/>
    <col min="4" max="4" width="22.83203125" style="504" customWidth="1"/>
    <col min="5" max="5" width="24.6640625" style="106" bestFit="1" customWidth="1"/>
    <col min="6" max="6" width="12.83203125" customWidth="1"/>
  </cols>
  <sheetData>
    <row r="1" spans="2:9" x14ac:dyDescent="0.15">
      <c r="B1"/>
      <c r="C1" s="61"/>
      <c r="E1" s="253"/>
      <c r="F1" s="62"/>
    </row>
    <row r="2" spans="2:9" x14ac:dyDescent="0.15">
      <c r="B2"/>
      <c r="C2" s="61"/>
      <c r="E2" s="253"/>
      <c r="F2" s="62"/>
    </row>
    <row r="3" spans="2:9" x14ac:dyDescent="0.15">
      <c r="B3"/>
      <c r="C3" s="61"/>
      <c r="E3" s="253"/>
      <c r="F3" s="62"/>
    </row>
    <row r="4" spans="2:9" x14ac:dyDescent="0.15">
      <c r="B4"/>
      <c r="C4" s="61"/>
      <c r="E4" s="253"/>
      <c r="F4" s="62"/>
    </row>
    <row r="5" spans="2:9" x14ac:dyDescent="0.15">
      <c r="B5"/>
      <c r="C5" s="61"/>
      <c r="E5" s="253"/>
      <c r="F5" s="62"/>
    </row>
    <row r="6" spans="2:9" x14ac:dyDescent="0.15">
      <c r="B6"/>
      <c r="C6" s="61"/>
      <c r="E6" s="253"/>
      <c r="F6" s="62"/>
    </row>
    <row r="7" spans="2:9" x14ac:dyDescent="0.15">
      <c r="B7"/>
      <c r="C7" s="61"/>
      <c r="E7" s="253"/>
      <c r="F7" s="62"/>
    </row>
    <row r="8" spans="2:9" hidden="1" x14ac:dyDescent="0.15">
      <c r="B8" s="577" t="s">
        <v>1230</v>
      </c>
      <c r="C8" s="578" t="s">
        <v>1226</v>
      </c>
    </row>
    <row r="10" spans="2:9" ht="30" x14ac:dyDescent="0.15">
      <c r="B10" s="579" t="s">
        <v>13</v>
      </c>
      <c r="C10" s="590" t="s">
        <v>0</v>
      </c>
      <c r="D10" s="589" t="s">
        <v>34</v>
      </c>
      <c r="E10" s="589" t="s">
        <v>38</v>
      </c>
      <c r="G10" s="952" t="s">
        <v>302</v>
      </c>
      <c r="H10" s="952"/>
      <c r="I10" s="43"/>
    </row>
    <row r="11" spans="2:9" ht="15" x14ac:dyDescent="0.15">
      <c r="B11" s="575" t="s">
        <v>428</v>
      </c>
      <c r="C11" s="576" t="s">
        <v>1343</v>
      </c>
      <c r="D11" s="557">
        <v>0.372</v>
      </c>
      <c r="E11" s="635" t="s">
        <v>305</v>
      </c>
      <c r="G11" s="159" t="s">
        <v>1085</v>
      </c>
      <c r="H11" s="269" t="s">
        <v>318</v>
      </c>
      <c r="I11" s="43"/>
    </row>
    <row r="12" spans="2:9" ht="30" x14ac:dyDescent="0.15">
      <c r="B12" s="261"/>
      <c r="C12" s="576" t="s">
        <v>1351</v>
      </c>
      <c r="D12" s="637">
        <v>0.372</v>
      </c>
      <c r="E12" s="635" t="s">
        <v>305</v>
      </c>
      <c r="G12" s="163" t="s">
        <v>1086</v>
      </c>
      <c r="H12" s="269" t="s">
        <v>317</v>
      </c>
      <c r="I12" s="40"/>
    </row>
    <row r="13" spans="2:9" ht="15" x14ac:dyDescent="0.15">
      <c r="B13" s="262" t="s">
        <v>288</v>
      </c>
      <c r="C13" s="576" t="s">
        <v>240</v>
      </c>
      <c r="D13" s="557">
        <v>0</v>
      </c>
      <c r="E13" s="635" t="s">
        <v>305</v>
      </c>
      <c r="G13" s="57"/>
      <c r="H13" s="269" t="s">
        <v>319</v>
      </c>
      <c r="I13" s="40"/>
    </row>
    <row r="14" spans="2:9" ht="15" x14ac:dyDescent="0.15">
      <c r="B14" s="575" t="s">
        <v>165</v>
      </c>
      <c r="C14" s="248" t="s">
        <v>557</v>
      </c>
      <c r="D14" s="617">
        <v>0</v>
      </c>
      <c r="E14" s="635" t="s">
        <v>305</v>
      </c>
      <c r="G14" s="58"/>
      <c r="H14" s="269" t="s">
        <v>320</v>
      </c>
      <c r="I14" s="40"/>
    </row>
    <row r="15" spans="2:9" ht="15" x14ac:dyDescent="0.15">
      <c r="B15" s="261"/>
      <c r="C15" s="576" t="s">
        <v>567</v>
      </c>
      <c r="D15" s="617">
        <v>0</v>
      </c>
      <c r="E15" s="635" t="s">
        <v>305</v>
      </c>
      <c r="G15" s="59"/>
      <c r="H15" s="269" t="s">
        <v>321</v>
      </c>
      <c r="I15" s="40"/>
    </row>
    <row r="16" spans="2:9" ht="15" x14ac:dyDescent="0.15">
      <c r="B16" s="262" t="s">
        <v>166</v>
      </c>
      <c r="C16" s="576" t="s">
        <v>540</v>
      </c>
      <c r="D16" s="617">
        <v>0</v>
      </c>
      <c r="E16" s="635" t="s">
        <v>1481</v>
      </c>
      <c r="G16" s="40"/>
      <c r="H16" s="40"/>
      <c r="I16" s="40"/>
    </row>
    <row r="17" spans="2:9" ht="15" x14ac:dyDescent="0.15">
      <c r="B17" s="575" t="s">
        <v>167</v>
      </c>
      <c r="C17" s="248" t="s">
        <v>529</v>
      </c>
      <c r="D17" s="617">
        <v>0</v>
      </c>
      <c r="E17" s="635" t="s">
        <v>1481</v>
      </c>
      <c r="G17" s="40"/>
      <c r="H17" s="40"/>
      <c r="I17" s="40"/>
    </row>
    <row r="18" spans="2:9" ht="15" x14ac:dyDescent="0.15">
      <c r="B18" s="262"/>
      <c r="C18" s="248" t="s">
        <v>525</v>
      </c>
      <c r="D18" s="617">
        <v>0</v>
      </c>
      <c r="E18" s="635" t="s">
        <v>1481</v>
      </c>
    </row>
    <row r="19" spans="2:9" ht="15" x14ac:dyDescent="0.15">
      <c r="B19" s="262"/>
      <c r="C19" s="576" t="s">
        <v>521</v>
      </c>
      <c r="D19" s="617">
        <v>0</v>
      </c>
      <c r="E19" s="635" t="s">
        <v>1481</v>
      </c>
    </row>
    <row r="20" spans="2:9" ht="15" x14ac:dyDescent="0.15">
      <c r="B20" s="576" t="s">
        <v>47</v>
      </c>
      <c r="C20" s="248" t="s">
        <v>106</v>
      </c>
      <c r="D20" s="557">
        <v>-3.6249999999999996</v>
      </c>
      <c r="E20" s="635" t="s">
        <v>305</v>
      </c>
    </row>
    <row r="21" spans="2:9" ht="15" x14ac:dyDescent="0.15">
      <c r="B21" s="262" t="s">
        <v>169</v>
      </c>
      <c r="C21" s="576" t="s">
        <v>839</v>
      </c>
      <c r="D21" s="557">
        <v>0</v>
      </c>
      <c r="E21" s="635" t="s">
        <v>1481</v>
      </c>
    </row>
    <row r="22" spans="2:9" ht="15" x14ac:dyDescent="0.15">
      <c r="B22" s="262"/>
      <c r="C22" s="576" t="s">
        <v>836</v>
      </c>
      <c r="D22" s="617">
        <v>0</v>
      </c>
      <c r="E22" s="635" t="s">
        <v>1481</v>
      </c>
    </row>
    <row r="23" spans="2:9" ht="15" x14ac:dyDescent="0.15">
      <c r="B23" s="262"/>
      <c r="C23" s="576" t="s">
        <v>842</v>
      </c>
      <c r="D23" s="617">
        <v>0</v>
      </c>
      <c r="E23" s="635" t="s">
        <v>1481</v>
      </c>
    </row>
    <row r="24" spans="2:9" ht="15" x14ac:dyDescent="0.15">
      <c r="B24" s="262"/>
      <c r="C24" s="576" t="s">
        <v>823</v>
      </c>
      <c r="D24" s="617">
        <v>0</v>
      </c>
      <c r="E24" s="635" t="s">
        <v>1481</v>
      </c>
    </row>
    <row r="25" spans="2:9" ht="15" x14ac:dyDescent="0.15">
      <c r="B25" s="262"/>
      <c r="C25" s="576" t="s">
        <v>813</v>
      </c>
      <c r="D25" s="617">
        <v>0</v>
      </c>
      <c r="E25" s="635" t="s">
        <v>1481</v>
      </c>
    </row>
    <row r="26" spans="2:9" ht="15" x14ac:dyDescent="0.15">
      <c r="B26" s="262"/>
      <c r="C26" s="576" t="s">
        <v>830</v>
      </c>
      <c r="D26" s="617">
        <v>0</v>
      </c>
      <c r="E26" s="635" t="s">
        <v>1481</v>
      </c>
    </row>
    <row r="27" spans="2:9" ht="15" x14ac:dyDescent="0.15">
      <c r="B27" s="262"/>
      <c r="C27" s="576" t="s">
        <v>827</v>
      </c>
      <c r="D27" s="617">
        <v>0</v>
      </c>
      <c r="E27" s="635" t="s">
        <v>1481</v>
      </c>
    </row>
    <row r="28" spans="2:9" ht="15" x14ac:dyDescent="0.15">
      <c r="B28" s="262"/>
      <c r="C28" s="576" t="s">
        <v>816</v>
      </c>
      <c r="D28" s="617">
        <v>0</v>
      </c>
      <c r="E28" s="635" t="s">
        <v>1481</v>
      </c>
    </row>
    <row r="29" spans="2:9" ht="15" x14ac:dyDescent="0.15">
      <c r="B29" s="262"/>
      <c r="C29" s="576" t="s">
        <v>832</v>
      </c>
      <c r="D29" s="617">
        <v>0</v>
      </c>
      <c r="E29" s="635" t="s">
        <v>1481</v>
      </c>
    </row>
    <row r="30" spans="2:9" ht="15" x14ac:dyDescent="0.15">
      <c r="B30" s="262"/>
      <c r="C30" s="576" t="s">
        <v>819</v>
      </c>
      <c r="D30" s="617">
        <v>0</v>
      </c>
      <c r="E30" s="635" t="s">
        <v>1481</v>
      </c>
    </row>
    <row r="31" spans="2:9" ht="15" x14ac:dyDescent="0.15">
      <c r="B31" s="262"/>
      <c r="C31" s="576" t="s">
        <v>1317</v>
      </c>
      <c r="D31" s="617">
        <v>0</v>
      </c>
      <c r="E31" s="635" t="s">
        <v>1481</v>
      </c>
    </row>
    <row r="32" spans="2:9" ht="30" x14ac:dyDescent="0.15">
      <c r="B32" s="575" t="s">
        <v>861</v>
      </c>
      <c r="C32" s="576" t="s">
        <v>873</v>
      </c>
      <c r="D32" s="557">
        <v>-44.692500000000003</v>
      </c>
      <c r="E32" s="635" t="s">
        <v>305</v>
      </c>
    </row>
    <row r="33" spans="2:5" ht="30" x14ac:dyDescent="0.15">
      <c r="B33" s="576" t="s">
        <v>936</v>
      </c>
      <c r="C33" s="248" t="s">
        <v>945</v>
      </c>
      <c r="D33" s="557">
        <v>0</v>
      </c>
      <c r="E33" s="635" t="s">
        <v>305</v>
      </c>
    </row>
    <row r="34" spans="2:5" ht="15" x14ac:dyDescent="0.15">
      <c r="B34" s="564" t="s">
        <v>351</v>
      </c>
      <c r="C34" s="576" t="s">
        <v>357</v>
      </c>
      <c r="D34" s="557">
        <v>0.3</v>
      </c>
      <c r="E34" s="635" t="s">
        <v>305</v>
      </c>
    </row>
    <row r="35" spans="2:5" ht="75" x14ac:dyDescent="0.15">
      <c r="B35" s="515" t="s">
        <v>1024</v>
      </c>
      <c r="C35" s="248" t="s">
        <v>1023</v>
      </c>
      <c r="D35" s="557">
        <v>0</v>
      </c>
      <c r="E35" s="635" t="s">
        <v>305</v>
      </c>
    </row>
    <row r="36" spans="2:5" ht="60" x14ac:dyDescent="0.15">
      <c r="B36" s="263"/>
      <c r="C36" s="248" t="s">
        <v>1022</v>
      </c>
      <c r="D36" s="617">
        <v>0</v>
      </c>
      <c r="E36" s="635" t="s">
        <v>305</v>
      </c>
    </row>
    <row r="37" spans="2:5" ht="45" x14ac:dyDescent="0.15">
      <c r="B37" s="263"/>
      <c r="C37" s="576" t="s">
        <v>772</v>
      </c>
      <c r="D37" s="557">
        <v>0.30362499999999998</v>
      </c>
      <c r="E37" s="635" t="s">
        <v>305</v>
      </c>
    </row>
    <row r="38" spans="2:5" ht="45" x14ac:dyDescent="0.15">
      <c r="B38" s="263"/>
      <c r="C38" s="248" t="s">
        <v>778</v>
      </c>
      <c r="D38" s="557">
        <v>0.24</v>
      </c>
      <c r="E38" s="635" t="s">
        <v>305</v>
      </c>
    </row>
    <row r="39" spans="2:5" ht="45" x14ac:dyDescent="0.15">
      <c r="B39" s="263"/>
      <c r="C39" s="248" t="s">
        <v>776</v>
      </c>
      <c r="D39" s="557">
        <v>0</v>
      </c>
      <c r="E39" s="635" t="s">
        <v>305</v>
      </c>
    </row>
    <row r="40" spans="2:5" ht="45" x14ac:dyDescent="0.15">
      <c r="B40" s="263"/>
      <c r="C40" s="248" t="s">
        <v>730</v>
      </c>
      <c r="D40" s="557">
        <v>0.17874999999999996</v>
      </c>
      <c r="E40" s="635" t="s">
        <v>305</v>
      </c>
    </row>
    <row r="41" spans="2:5" ht="30" x14ac:dyDescent="0.15">
      <c r="B41" s="263"/>
      <c r="C41" s="576" t="s">
        <v>751</v>
      </c>
      <c r="D41" s="557">
        <v>0.36840000000000001</v>
      </c>
      <c r="E41" s="635" t="s">
        <v>305</v>
      </c>
    </row>
    <row r="42" spans="2:5" ht="45" x14ac:dyDescent="0.15">
      <c r="B42" s="264"/>
      <c r="C42" s="576" t="s">
        <v>768</v>
      </c>
      <c r="D42" s="557">
        <v>0.30370000000000003</v>
      </c>
      <c r="E42" s="635" t="s">
        <v>305</v>
      </c>
    </row>
    <row r="43" spans="2:5" ht="15" x14ac:dyDescent="0.15">
      <c r="B43" s="262" t="s">
        <v>875</v>
      </c>
      <c r="C43" s="248" t="s">
        <v>1129</v>
      </c>
      <c r="D43" s="557">
        <v>0</v>
      </c>
      <c r="E43" s="635" t="s">
        <v>305</v>
      </c>
    </row>
    <row r="44" spans="2:5" ht="15" x14ac:dyDescent="0.15">
      <c r="B44" s="261"/>
      <c r="C44" s="248" t="s">
        <v>1112</v>
      </c>
      <c r="D44" s="617">
        <v>0</v>
      </c>
      <c r="E44" s="635" t="s">
        <v>305</v>
      </c>
    </row>
    <row r="45" spans="2:5" ht="45" x14ac:dyDescent="0.15">
      <c r="B45" s="248" t="s">
        <v>179</v>
      </c>
      <c r="C45" s="576" t="s">
        <v>790</v>
      </c>
      <c r="D45" s="637">
        <v>1.4084507042253521E-2</v>
      </c>
      <c r="E45" s="517" t="s">
        <v>305</v>
      </c>
    </row>
    <row r="46" spans="2:5" ht="15" x14ac:dyDescent="0.15">
      <c r="B46" s="261" t="s">
        <v>181</v>
      </c>
      <c r="C46" s="576" t="s">
        <v>343</v>
      </c>
      <c r="D46" s="617">
        <v>0</v>
      </c>
      <c r="E46" s="635" t="s">
        <v>1481</v>
      </c>
    </row>
    <row r="47" spans="2:5" ht="15" x14ac:dyDescent="0.15">
      <c r="B47" s="262" t="s">
        <v>407</v>
      </c>
      <c r="C47" s="576" t="s">
        <v>420</v>
      </c>
      <c r="D47" s="617">
        <v>0</v>
      </c>
      <c r="E47" s="635" t="s">
        <v>1481</v>
      </c>
    </row>
    <row r="48" spans="2:5" ht="15" x14ac:dyDescent="0.15">
      <c r="B48" s="262"/>
      <c r="C48" s="576" t="s">
        <v>412</v>
      </c>
      <c r="D48" s="617">
        <v>0</v>
      </c>
      <c r="E48" s="635" t="s">
        <v>1481</v>
      </c>
    </row>
    <row r="49" spans="2:5" ht="15" x14ac:dyDescent="0.15">
      <c r="B49" s="262"/>
      <c r="C49" s="576" t="s">
        <v>416</v>
      </c>
      <c r="D49" s="617">
        <v>0</v>
      </c>
      <c r="E49" s="635" t="s">
        <v>1481</v>
      </c>
    </row>
    <row r="50" spans="2:5" ht="15" x14ac:dyDescent="0.15">
      <c r="B50" s="564" t="s">
        <v>186</v>
      </c>
      <c r="C50" s="576" t="s">
        <v>388</v>
      </c>
      <c r="D50" s="557">
        <v>9.6153846153846159E-2</v>
      </c>
      <c r="E50" s="635" t="s">
        <v>305</v>
      </c>
    </row>
    <row r="51" spans="2:5" ht="15" x14ac:dyDescent="0.15">
      <c r="B51" s="64"/>
      <c r="C51" s="576" t="s">
        <v>400</v>
      </c>
      <c r="D51" s="557">
        <v>0.1</v>
      </c>
      <c r="E51" s="635" t="s">
        <v>305</v>
      </c>
    </row>
    <row r="52" spans="2:5" ht="15" x14ac:dyDescent="0.15">
      <c r="B52" s="63"/>
      <c r="C52" s="576" t="s">
        <v>381</v>
      </c>
      <c r="D52" s="557">
        <v>0.21739130434782608</v>
      </c>
      <c r="E52" s="635" t="s">
        <v>305</v>
      </c>
    </row>
    <row r="53" spans="2:5" ht="30" x14ac:dyDescent="0.15">
      <c r="B53" s="261" t="s">
        <v>188</v>
      </c>
      <c r="C53" s="576" t="s">
        <v>491</v>
      </c>
      <c r="D53" s="557">
        <v>0</v>
      </c>
      <c r="E53" s="635" t="s">
        <v>305</v>
      </c>
    </row>
    <row r="54" spans="2:5" x14ac:dyDescent="0.15">
      <c r="B54"/>
      <c r="E54" s="61"/>
    </row>
    <row r="55" spans="2:5" x14ac:dyDescent="0.15">
      <c r="B55"/>
      <c r="E55" s="61"/>
    </row>
    <row r="56" spans="2:5" x14ac:dyDescent="0.15">
      <c r="B56"/>
      <c r="E56" s="61"/>
    </row>
    <row r="57" spans="2:5" x14ac:dyDescent="0.15">
      <c r="B57"/>
      <c r="E57" s="61"/>
    </row>
    <row r="58" spans="2:5" x14ac:dyDescent="0.15">
      <c r="B58"/>
      <c r="E58" s="61"/>
    </row>
    <row r="59" spans="2:5" x14ac:dyDescent="0.15">
      <c r="B59"/>
      <c r="E59" s="61"/>
    </row>
    <row r="60" spans="2:5" x14ac:dyDescent="0.15">
      <c r="B60"/>
      <c r="E60" s="61"/>
    </row>
    <row r="61" spans="2:5" x14ac:dyDescent="0.15">
      <c r="B61"/>
      <c r="E61" s="61"/>
    </row>
    <row r="62" spans="2:5" x14ac:dyDescent="0.15">
      <c r="B62"/>
      <c r="E62" s="61"/>
    </row>
    <row r="63" spans="2:5" x14ac:dyDescent="0.15">
      <c r="B63"/>
      <c r="E63" s="61"/>
    </row>
    <row r="64" spans="2:5" x14ac:dyDescent="0.15">
      <c r="B64"/>
      <c r="E64" s="61"/>
    </row>
    <row r="65" spans="2:5" x14ac:dyDescent="0.15">
      <c r="B65"/>
      <c r="E65" s="61"/>
    </row>
    <row r="66" spans="2:5" x14ac:dyDescent="0.15">
      <c r="B66"/>
      <c r="E66" s="61"/>
    </row>
    <row r="67" spans="2:5" x14ac:dyDescent="0.15">
      <c r="B67"/>
      <c r="E67" s="61"/>
    </row>
    <row r="68" spans="2:5" x14ac:dyDescent="0.15">
      <c r="B68"/>
      <c r="E68" s="61"/>
    </row>
    <row r="69" spans="2:5" x14ac:dyDescent="0.15">
      <c r="B69"/>
      <c r="E69" s="61"/>
    </row>
    <row r="70" spans="2:5" x14ac:dyDescent="0.15">
      <c r="B70"/>
      <c r="E70" s="61"/>
    </row>
    <row r="71" spans="2:5" x14ac:dyDescent="0.15">
      <c r="B71"/>
      <c r="E71" s="61"/>
    </row>
    <row r="72" spans="2:5" x14ac:dyDescent="0.15">
      <c r="B72"/>
      <c r="E72" s="61"/>
    </row>
    <row r="73" spans="2:5" x14ac:dyDescent="0.15">
      <c r="B73"/>
      <c r="E73" s="61"/>
    </row>
    <row r="74" spans="2:5" x14ac:dyDescent="0.15">
      <c r="B74"/>
      <c r="E74" s="61"/>
    </row>
    <row r="75" spans="2:5" x14ac:dyDescent="0.15">
      <c r="B75"/>
      <c r="E75" s="61"/>
    </row>
    <row r="76" spans="2:5" x14ac:dyDescent="0.15">
      <c r="B76"/>
      <c r="E76" s="61"/>
    </row>
    <row r="77" spans="2:5" x14ac:dyDescent="0.15">
      <c r="B77"/>
      <c r="E77" s="61"/>
    </row>
    <row r="78" spans="2:5" x14ac:dyDescent="0.15">
      <c r="B78"/>
      <c r="E78" s="61"/>
    </row>
    <row r="79" spans="2:5" x14ac:dyDescent="0.15">
      <c r="B79"/>
      <c r="E79" s="61"/>
    </row>
    <row r="80" spans="2:5" x14ac:dyDescent="0.15">
      <c r="B80"/>
      <c r="E80" s="61"/>
    </row>
    <row r="81" spans="2:5" x14ac:dyDescent="0.15">
      <c r="B81"/>
      <c r="E81" s="61"/>
    </row>
    <row r="82" spans="2:5" x14ac:dyDescent="0.15">
      <c r="B82"/>
      <c r="E82" s="61"/>
    </row>
    <row r="83" spans="2:5" x14ac:dyDescent="0.15">
      <c r="B83"/>
      <c r="E83" s="61"/>
    </row>
    <row r="84" spans="2:5" x14ac:dyDescent="0.15">
      <c r="B84"/>
      <c r="E84" s="61"/>
    </row>
    <row r="85" spans="2:5" x14ac:dyDescent="0.15">
      <c r="B85"/>
      <c r="E85" s="61"/>
    </row>
    <row r="86" spans="2:5" x14ac:dyDescent="0.15">
      <c r="B86"/>
      <c r="E86" s="61"/>
    </row>
    <row r="87" spans="2:5" x14ac:dyDescent="0.15">
      <c r="B87"/>
      <c r="E87" s="61"/>
    </row>
    <row r="88" spans="2:5" x14ac:dyDescent="0.15">
      <c r="B88"/>
      <c r="E88" s="61"/>
    </row>
    <row r="89" spans="2:5" x14ac:dyDescent="0.15">
      <c r="B89"/>
      <c r="E89" s="61"/>
    </row>
    <row r="90" spans="2:5" x14ac:dyDescent="0.15">
      <c r="B90"/>
      <c r="E90" s="61"/>
    </row>
    <row r="91" spans="2:5" x14ac:dyDescent="0.15">
      <c r="B91"/>
      <c r="E91" s="61"/>
    </row>
    <row r="92" spans="2:5" x14ac:dyDescent="0.15">
      <c r="B92"/>
      <c r="E92" s="61"/>
    </row>
    <row r="93" spans="2:5" x14ac:dyDescent="0.15">
      <c r="B93"/>
      <c r="E93" s="61"/>
    </row>
    <row r="94" spans="2:5" x14ac:dyDescent="0.15">
      <c r="B94"/>
      <c r="E94" s="61"/>
    </row>
    <row r="95" spans="2:5" x14ac:dyDescent="0.15">
      <c r="B95"/>
      <c r="E95" s="61"/>
    </row>
    <row r="96" spans="2:5" x14ac:dyDescent="0.15">
      <c r="B96"/>
      <c r="E96" s="61"/>
    </row>
    <row r="97" spans="2:5" x14ac:dyDescent="0.15">
      <c r="B97"/>
      <c r="E97" s="61"/>
    </row>
    <row r="98" spans="2:5" x14ac:dyDescent="0.15">
      <c r="B98"/>
      <c r="E98" s="61"/>
    </row>
    <row r="99" spans="2:5" x14ac:dyDescent="0.15">
      <c r="B99"/>
      <c r="E99" s="61"/>
    </row>
    <row r="100" spans="2:5" x14ac:dyDescent="0.15">
      <c r="B100"/>
      <c r="E100" s="61"/>
    </row>
    <row r="101" spans="2:5" x14ac:dyDescent="0.15">
      <c r="B101"/>
      <c r="E101" s="61"/>
    </row>
    <row r="102" spans="2:5" x14ac:dyDescent="0.15">
      <c r="B102"/>
      <c r="E102" s="61"/>
    </row>
    <row r="103" spans="2:5" x14ac:dyDescent="0.15">
      <c r="B103"/>
      <c r="E103" s="61"/>
    </row>
    <row r="104" spans="2:5" x14ac:dyDescent="0.15">
      <c r="B104"/>
      <c r="E104" s="61"/>
    </row>
    <row r="105" spans="2:5" x14ac:dyDescent="0.15">
      <c r="B105"/>
      <c r="E105" s="61"/>
    </row>
    <row r="106" spans="2:5" x14ac:dyDescent="0.15">
      <c r="B106"/>
      <c r="E106" s="61"/>
    </row>
    <row r="107" spans="2:5" x14ac:dyDescent="0.15">
      <c r="B107"/>
      <c r="E107" s="61"/>
    </row>
    <row r="108" spans="2:5" x14ac:dyDescent="0.15">
      <c r="B108"/>
      <c r="E108" s="61"/>
    </row>
    <row r="109" spans="2:5" x14ac:dyDescent="0.15">
      <c r="B109"/>
      <c r="E109" s="61"/>
    </row>
    <row r="110" spans="2:5" x14ac:dyDescent="0.15">
      <c r="B110"/>
      <c r="E110" s="61"/>
    </row>
    <row r="111" spans="2:5" x14ac:dyDescent="0.15">
      <c r="B111"/>
      <c r="E111" s="61"/>
    </row>
    <row r="112" spans="2:5" x14ac:dyDescent="0.15">
      <c r="B112"/>
      <c r="E112" s="61"/>
    </row>
    <row r="113" spans="2:5" x14ac:dyDescent="0.15">
      <c r="B113"/>
      <c r="E113" s="61"/>
    </row>
    <row r="114" spans="2:5" x14ac:dyDescent="0.15">
      <c r="B114"/>
      <c r="E114" s="61"/>
    </row>
    <row r="115" spans="2:5" x14ac:dyDescent="0.15">
      <c r="B115"/>
      <c r="E115" s="61"/>
    </row>
    <row r="116" spans="2:5" x14ac:dyDescent="0.15">
      <c r="B116"/>
      <c r="E116" s="61"/>
    </row>
    <row r="117" spans="2:5" x14ac:dyDescent="0.15">
      <c r="B117"/>
      <c r="E117" s="61"/>
    </row>
    <row r="118" spans="2:5" x14ac:dyDescent="0.15">
      <c r="B118"/>
      <c r="E118" s="61"/>
    </row>
    <row r="119" spans="2:5" x14ac:dyDescent="0.15">
      <c r="B119"/>
      <c r="E119" s="61"/>
    </row>
    <row r="120" spans="2:5" x14ac:dyDescent="0.15">
      <c r="B120"/>
      <c r="E120" s="61"/>
    </row>
    <row r="121" spans="2:5" x14ac:dyDescent="0.15">
      <c r="B121"/>
      <c r="E121" s="61"/>
    </row>
    <row r="122" spans="2:5" x14ac:dyDescent="0.15">
      <c r="B122"/>
      <c r="E122" s="61"/>
    </row>
    <row r="123" spans="2:5" x14ac:dyDescent="0.15">
      <c r="B123"/>
      <c r="E123" s="61"/>
    </row>
    <row r="124" spans="2:5" x14ac:dyDescent="0.15">
      <c r="B124"/>
      <c r="E124" s="61"/>
    </row>
    <row r="125" spans="2:5" x14ac:dyDescent="0.15">
      <c r="B125"/>
      <c r="E125" s="61"/>
    </row>
    <row r="126" spans="2:5" x14ac:dyDescent="0.15">
      <c r="B126"/>
      <c r="E126" s="61"/>
    </row>
    <row r="127" spans="2:5" x14ac:dyDescent="0.15">
      <c r="B127"/>
      <c r="E127" s="61"/>
    </row>
    <row r="128" spans="2:5" x14ac:dyDescent="0.15">
      <c r="B128"/>
      <c r="E128" s="61"/>
    </row>
    <row r="129" spans="2:5" x14ac:dyDescent="0.15">
      <c r="B129"/>
      <c r="E129" s="61"/>
    </row>
    <row r="130" spans="2:5" x14ac:dyDescent="0.15">
      <c r="B130"/>
      <c r="E130" s="61"/>
    </row>
    <row r="131" spans="2:5" x14ac:dyDescent="0.15">
      <c r="B131"/>
      <c r="E131" s="61"/>
    </row>
    <row r="132" spans="2:5" x14ac:dyDescent="0.15">
      <c r="B132"/>
      <c r="E132" s="61"/>
    </row>
    <row r="133" spans="2:5" x14ac:dyDescent="0.15">
      <c r="B133"/>
      <c r="E133" s="61"/>
    </row>
    <row r="134" spans="2:5" x14ac:dyDescent="0.15">
      <c r="B134"/>
      <c r="E134" s="61"/>
    </row>
    <row r="135" spans="2:5" x14ac:dyDescent="0.15">
      <c r="B135"/>
      <c r="E135" s="61"/>
    </row>
    <row r="136" spans="2:5" x14ac:dyDescent="0.15">
      <c r="B136"/>
      <c r="E136" s="61"/>
    </row>
    <row r="137" spans="2:5" x14ac:dyDescent="0.15">
      <c r="B137"/>
      <c r="E137" s="61"/>
    </row>
    <row r="138" spans="2:5" x14ac:dyDescent="0.15">
      <c r="B138"/>
      <c r="E138" s="61"/>
    </row>
    <row r="139" spans="2:5" x14ac:dyDescent="0.15">
      <c r="B139"/>
      <c r="E139" s="61"/>
    </row>
    <row r="140" spans="2:5" x14ac:dyDescent="0.15">
      <c r="B140"/>
      <c r="E140" s="61"/>
    </row>
    <row r="141" spans="2:5" x14ac:dyDescent="0.15">
      <c r="B141"/>
      <c r="E141" s="61"/>
    </row>
    <row r="142" spans="2:5" x14ac:dyDescent="0.15">
      <c r="B142"/>
      <c r="E142" s="61"/>
    </row>
    <row r="143" spans="2:5" x14ac:dyDescent="0.15">
      <c r="B143"/>
      <c r="E143" s="61"/>
    </row>
    <row r="144" spans="2:5" x14ac:dyDescent="0.15">
      <c r="B144"/>
      <c r="E144" s="61"/>
    </row>
    <row r="145" spans="2:5" x14ac:dyDescent="0.15">
      <c r="B145"/>
      <c r="E145" s="61"/>
    </row>
    <row r="146" spans="2:5" x14ac:dyDescent="0.15">
      <c r="B146"/>
      <c r="E146" s="61"/>
    </row>
    <row r="147" spans="2:5" x14ac:dyDescent="0.15">
      <c r="B147"/>
      <c r="E147" s="61"/>
    </row>
    <row r="148" spans="2:5" x14ac:dyDescent="0.15">
      <c r="B148"/>
      <c r="E148" s="61"/>
    </row>
    <row r="149" spans="2:5" x14ac:dyDescent="0.15">
      <c r="B149"/>
      <c r="E149" s="61"/>
    </row>
    <row r="150" spans="2:5" x14ac:dyDescent="0.15">
      <c r="B150"/>
      <c r="E150" s="61"/>
    </row>
    <row r="151" spans="2:5" x14ac:dyDescent="0.15">
      <c r="B151"/>
      <c r="E151" s="61"/>
    </row>
    <row r="152" spans="2:5" x14ac:dyDescent="0.15">
      <c r="B152"/>
      <c r="E152" s="61"/>
    </row>
    <row r="153" spans="2:5" x14ac:dyDescent="0.15">
      <c r="B153"/>
      <c r="E153" s="61"/>
    </row>
    <row r="154" spans="2:5" x14ac:dyDescent="0.15">
      <c r="B154"/>
      <c r="E154" s="61"/>
    </row>
    <row r="155" spans="2:5" x14ac:dyDescent="0.15">
      <c r="B155"/>
      <c r="E155" s="61"/>
    </row>
    <row r="156" spans="2:5" x14ac:dyDescent="0.15">
      <c r="B156"/>
      <c r="E156" s="61"/>
    </row>
    <row r="157" spans="2:5" x14ac:dyDescent="0.15">
      <c r="B157"/>
      <c r="E157" s="61"/>
    </row>
    <row r="158" spans="2:5" x14ac:dyDescent="0.15">
      <c r="B158"/>
      <c r="E158" s="61"/>
    </row>
    <row r="159" spans="2:5" x14ac:dyDescent="0.15">
      <c r="B159"/>
      <c r="E159" s="61"/>
    </row>
    <row r="160" spans="2:5" x14ac:dyDescent="0.15">
      <c r="B160"/>
      <c r="E160" s="61"/>
    </row>
    <row r="161" spans="2:5" x14ac:dyDescent="0.15">
      <c r="B161"/>
      <c r="E161" s="61"/>
    </row>
    <row r="162" spans="2:5" x14ac:dyDescent="0.15">
      <c r="B162"/>
      <c r="E162" s="61"/>
    </row>
    <row r="163" spans="2:5" x14ac:dyDescent="0.15">
      <c r="B163"/>
      <c r="E163" s="61"/>
    </row>
    <row r="164" spans="2:5" x14ac:dyDescent="0.15">
      <c r="B164"/>
      <c r="E164" s="61"/>
    </row>
    <row r="165" spans="2:5" x14ac:dyDescent="0.15">
      <c r="B165"/>
      <c r="E165" s="61"/>
    </row>
    <row r="166" spans="2:5" x14ac:dyDescent="0.15">
      <c r="B166"/>
      <c r="E166" s="61"/>
    </row>
    <row r="167" spans="2:5" x14ac:dyDescent="0.15">
      <c r="B167"/>
      <c r="E167" s="61"/>
    </row>
    <row r="168" spans="2:5" x14ac:dyDescent="0.15">
      <c r="B168"/>
      <c r="E168" s="61"/>
    </row>
    <row r="169" spans="2:5" x14ac:dyDescent="0.15">
      <c r="B169"/>
      <c r="E169" s="61"/>
    </row>
    <row r="170" spans="2:5" x14ac:dyDescent="0.15">
      <c r="B170"/>
      <c r="E170" s="61"/>
    </row>
    <row r="171" spans="2:5" x14ac:dyDescent="0.15">
      <c r="B171"/>
      <c r="E171" s="61"/>
    </row>
    <row r="172" spans="2:5" x14ac:dyDescent="0.15">
      <c r="B172"/>
      <c r="E172" s="61"/>
    </row>
    <row r="173" spans="2:5" x14ac:dyDescent="0.15">
      <c r="B173"/>
      <c r="E173" s="61"/>
    </row>
    <row r="174" spans="2:5" x14ac:dyDescent="0.15">
      <c r="B174"/>
      <c r="E174" s="61"/>
    </row>
    <row r="175" spans="2:5" x14ac:dyDescent="0.15">
      <c r="B175"/>
      <c r="E175" s="61"/>
    </row>
    <row r="176" spans="2:5" x14ac:dyDescent="0.15">
      <c r="B176"/>
      <c r="E176" s="61"/>
    </row>
    <row r="177" spans="2:5" x14ac:dyDescent="0.15">
      <c r="B177"/>
      <c r="E177" s="61"/>
    </row>
    <row r="178" spans="2:5" x14ac:dyDescent="0.15">
      <c r="B178"/>
      <c r="E178" s="61"/>
    </row>
    <row r="179" spans="2:5" x14ac:dyDescent="0.15">
      <c r="B179"/>
      <c r="E179" s="61"/>
    </row>
    <row r="180" spans="2:5" x14ac:dyDescent="0.15">
      <c r="B180"/>
      <c r="E180" s="61"/>
    </row>
    <row r="181" spans="2:5" x14ac:dyDescent="0.15">
      <c r="B181"/>
      <c r="E181" s="61"/>
    </row>
    <row r="182" spans="2:5" x14ac:dyDescent="0.15">
      <c r="B182"/>
      <c r="E182" s="61"/>
    </row>
    <row r="183" spans="2:5" x14ac:dyDescent="0.15">
      <c r="B183"/>
      <c r="E183" s="61"/>
    </row>
    <row r="184" spans="2:5" x14ac:dyDescent="0.15">
      <c r="B184"/>
      <c r="E184" s="61"/>
    </row>
    <row r="185" spans="2:5" x14ac:dyDescent="0.15">
      <c r="B185"/>
      <c r="E185" s="61"/>
    </row>
    <row r="186" spans="2:5" x14ac:dyDescent="0.15">
      <c r="B186"/>
      <c r="E186" s="61"/>
    </row>
    <row r="187" spans="2:5" x14ac:dyDescent="0.15">
      <c r="B187"/>
      <c r="E187" s="61"/>
    </row>
    <row r="188" spans="2:5" x14ac:dyDescent="0.15">
      <c r="B188"/>
      <c r="E188" s="61"/>
    </row>
    <row r="189" spans="2:5" x14ac:dyDescent="0.15">
      <c r="B189"/>
      <c r="E189" s="61"/>
    </row>
    <row r="190" spans="2:5" x14ac:dyDescent="0.15">
      <c r="B190"/>
      <c r="E190" s="61"/>
    </row>
    <row r="191" spans="2:5" x14ac:dyDescent="0.15">
      <c r="B191"/>
      <c r="E191" s="61"/>
    </row>
    <row r="192" spans="2:5" x14ac:dyDescent="0.15">
      <c r="B192"/>
      <c r="E192" s="61"/>
    </row>
    <row r="193" spans="2:5" x14ac:dyDescent="0.15">
      <c r="B193"/>
      <c r="E193" s="61"/>
    </row>
    <row r="194" spans="2:5" x14ac:dyDescent="0.15">
      <c r="B194"/>
      <c r="E194" s="61"/>
    </row>
    <row r="195" spans="2:5" x14ac:dyDescent="0.15">
      <c r="B195"/>
      <c r="E195" s="61"/>
    </row>
    <row r="196" spans="2:5" x14ac:dyDescent="0.15">
      <c r="B196"/>
      <c r="E196" s="61"/>
    </row>
    <row r="197" spans="2:5" x14ac:dyDescent="0.15">
      <c r="B197"/>
      <c r="E197" s="61"/>
    </row>
    <row r="198" spans="2:5" x14ac:dyDescent="0.15">
      <c r="B198"/>
      <c r="E198" s="61"/>
    </row>
    <row r="199" spans="2:5" x14ac:dyDescent="0.15">
      <c r="B199"/>
      <c r="E199" s="61"/>
    </row>
    <row r="200" spans="2:5" x14ac:dyDescent="0.15">
      <c r="B200"/>
      <c r="E200" s="61"/>
    </row>
    <row r="201" spans="2:5" x14ac:dyDescent="0.15">
      <c r="B201"/>
      <c r="E201" s="61"/>
    </row>
    <row r="202" spans="2:5" x14ac:dyDescent="0.15">
      <c r="B202"/>
      <c r="E202" s="61"/>
    </row>
    <row r="203" spans="2:5" x14ac:dyDescent="0.15">
      <c r="B203"/>
      <c r="E203" s="61"/>
    </row>
    <row r="204" spans="2:5" x14ac:dyDescent="0.15">
      <c r="B204"/>
      <c r="E204" s="61"/>
    </row>
    <row r="205" spans="2:5" x14ac:dyDescent="0.15">
      <c r="B205"/>
      <c r="E205" s="61"/>
    </row>
    <row r="206" spans="2:5" x14ac:dyDescent="0.15">
      <c r="B206"/>
      <c r="E206" s="61"/>
    </row>
    <row r="207" spans="2:5" x14ac:dyDescent="0.15">
      <c r="B207"/>
      <c r="E207" s="61"/>
    </row>
    <row r="208" spans="2:5" x14ac:dyDescent="0.15">
      <c r="B208"/>
      <c r="E208" s="61"/>
    </row>
    <row r="209" spans="2:5" x14ac:dyDescent="0.15">
      <c r="B209"/>
      <c r="E209" s="61"/>
    </row>
    <row r="210" spans="2:5" x14ac:dyDescent="0.15">
      <c r="B210"/>
      <c r="E210" s="61"/>
    </row>
    <row r="211" spans="2:5" x14ac:dyDescent="0.15">
      <c r="B211"/>
      <c r="E211" s="61"/>
    </row>
    <row r="212" spans="2:5" x14ac:dyDescent="0.15">
      <c r="B212"/>
      <c r="E212" s="61"/>
    </row>
    <row r="213" spans="2:5" x14ac:dyDescent="0.15">
      <c r="B213"/>
      <c r="E213" s="61"/>
    </row>
    <row r="214" spans="2:5" x14ac:dyDescent="0.15">
      <c r="B214"/>
      <c r="E214" s="61"/>
    </row>
    <row r="215" spans="2:5" x14ac:dyDescent="0.15">
      <c r="B215"/>
      <c r="E215" s="61"/>
    </row>
    <row r="216" spans="2:5" x14ac:dyDescent="0.15">
      <c r="B216"/>
      <c r="E216" s="61"/>
    </row>
    <row r="217" spans="2:5" x14ac:dyDescent="0.15">
      <c r="B217"/>
      <c r="E217" s="61"/>
    </row>
    <row r="218" spans="2:5" x14ac:dyDescent="0.15">
      <c r="B218"/>
      <c r="E218" s="61"/>
    </row>
    <row r="219" spans="2:5" x14ac:dyDescent="0.15">
      <c r="B219"/>
      <c r="E219" s="61"/>
    </row>
    <row r="220" spans="2:5" x14ac:dyDescent="0.15">
      <c r="B220"/>
      <c r="E220" s="61"/>
    </row>
    <row r="221" spans="2:5" x14ac:dyDescent="0.15">
      <c r="B221"/>
      <c r="E221" s="61"/>
    </row>
    <row r="222" spans="2:5" x14ac:dyDescent="0.15">
      <c r="B222"/>
      <c r="E222" s="61"/>
    </row>
    <row r="223" spans="2:5" x14ac:dyDescent="0.15">
      <c r="B223"/>
      <c r="E223" s="61"/>
    </row>
    <row r="224" spans="2:5" x14ac:dyDescent="0.15">
      <c r="B224"/>
      <c r="E224" s="61"/>
    </row>
    <row r="225" spans="2:5" x14ac:dyDescent="0.15">
      <c r="B225"/>
      <c r="E225" s="61"/>
    </row>
    <row r="226" spans="2:5" x14ac:dyDescent="0.15">
      <c r="B226"/>
      <c r="E226" s="61"/>
    </row>
    <row r="227" spans="2:5" x14ac:dyDescent="0.15">
      <c r="B227"/>
      <c r="E227" s="61"/>
    </row>
    <row r="228" spans="2:5" x14ac:dyDescent="0.15">
      <c r="B228"/>
      <c r="E228" s="61"/>
    </row>
    <row r="229" spans="2:5" x14ac:dyDescent="0.15">
      <c r="B229"/>
      <c r="E229" s="61"/>
    </row>
    <row r="230" spans="2:5" x14ac:dyDescent="0.15">
      <c r="B230"/>
      <c r="E230" s="61"/>
    </row>
    <row r="231" spans="2:5" x14ac:dyDescent="0.15">
      <c r="B231"/>
      <c r="E231" s="61"/>
    </row>
    <row r="232" spans="2:5" x14ac:dyDescent="0.15">
      <c r="B232"/>
      <c r="E232" s="61"/>
    </row>
    <row r="233" spans="2:5" x14ac:dyDescent="0.15">
      <c r="B233"/>
      <c r="E233" s="61"/>
    </row>
    <row r="234" spans="2:5" x14ac:dyDescent="0.15">
      <c r="B234"/>
      <c r="E234" s="61"/>
    </row>
    <row r="235" spans="2:5" x14ac:dyDescent="0.15">
      <c r="B235"/>
      <c r="E235" s="61"/>
    </row>
  </sheetData>
  <mergeCells count="1">
    <mergeCell ref="G10:H10"/>
  </mergeCells>
  <conditionalFormatting sqref="E11:E53">
    <cfRule type="containsText" dxfId="2" priority="3" operator="containsText" text="CRÍTICO">
      <formula>NOT(ISERROR(SEARCH("CRÍTICO",E11)))</formula>
    </cfRule>
  </conditionalFormatting>
  <conditionalFormatting sqref="D11:D15 D33:D45 D20 D50:D53">
    <cfRule type="cellIs" dxfId="1" priority="2" operator="lessThan">
      <formula>0.4</formula>
    </cfRule>
  </conditionalFormatting>
  <conditionalFormatting sqref="D32">
    <cfRule type="cellIs" dxfId="0" priority="1" operator="lessThan">
      <formula>0.4</formula>
    </cfRule>
  </conditionalFormatting>
  <hyperlinks>
    <hyperlink ref="G11" location="'CRITICOS I TRIMESTRE'!A1" display="'CRITICOS I TRIMESTRE'!A1" xr:uid="{00000000-0004-0000-3500-000000000000}"/>
    <hyperlink ref="G12" location="'BAJOS I TRIMESTRE'!A1" display="'BAJOS I TRIMESTRE'!A1" xr:uid="{00000000-0004-0000-3500-000001000000}"/>
  </hyperlinks>
  <pageMargins left="0.7" right="0.7" top="0.75" bottom="0.75" header="0.3" footer="0.3"/>
  <pageSetup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M64"/>
  <sheetViews>
    <sheetView showGridLines="0" zoomScale="80" zoomScaleNormal="80" workbookViewId="0"/>
  </sheetViews>
  <sheetFormatPr baseColWidth="10" defaultColWidth="11" defaultRowHeight="14" x14ac:dyDescent="0.15"/>
  <cols>
    <col min="1" max="1" width="1.1640625" style="40" customWidth="1"/>
    <col min="5" max="5" width="15.33203125" customWidth="1"/>
    <col min="6" max="6" width="20.1640625" customWidth="1"/>
    <col min="10" max="10" width="25.1640625" customWidth="1"/>
    <col min="11" max="11" width="16" customWidth="1"/>
    <col min="12" max="12" width="15.6640625" customWidth="1"/>
    <col min="13" max="13" width="14.1640625" customWidth="1"/>
    <col min="16" max="16" width="14.1640625" customWidth="1"/>
    <col min="19" max="39" width="11" style="40"/>
  </cols>
  <sheetData>
    <row r="2" spans="2:18" x14ac:dyDescent="0.15">
      <c r="B2" s="40"/>
      <c r="C2" s="40"/>
      <c r="D2" s="40"/>
      <c r="E2" s="40"/>
      <c r="F2" s="40"/>
      <c r="G2" s="40"/>
      <c r="H2" s="40"/>
      <c r="I2" s="40"/>
      <c r="J2" s="40"/>
      <c r="K2" s="40"/>
      <c r="L2" s="40"/>
      <c r="M2" s="40"/>
      <c r="N2" s="40"/>
      <c r="O2" s="40"/>
      <c r="P2" s="40"/>
      <c r="Q2" s="40"/>
      <c r="R2" s="40"/>
    </row>
    <row r="3" spans="2:18" x14ac:dyDescent="0.15">
      <c r="B3" s="40"/>
      <c r="C3" s="40"/>
      <c r="D3" s="40"/>
      <c r="E3" s="40"/>
      <c r="F3" s="40"/>
      <c r="G3" s="40"/>
      <c r="H3" s="40"/>
      <c r="I3" s="40"/>
      <c r="J3" s="40"/>
      <c r="K3" s="40"/>
      <c r="L3" s="40"/>
      <c r="M3" s="40"/>
      <c r="N3" s="40"/>
      <c r="O3" s="40"/>
      <c r="P3" s="40"/>
      <c r="Q3" s="40"/>
      <c r="R3" s="40"/>
    </row>
    <row r="4" spans="2:18" x14ac:dyDescent="0.15">
      <c r="B4" s="40"/>
      <c r="C4" s="40"/>
      <c r="D4" s="40"/>
      <c r="E4" s="40"/>
      <c r="F4" s="40"/>
      <c r="G4" s="40"/>
      <c r="H4" s="40"/>
      <c r="I4" s="40"/>
      <c r="J4" s="40"/>
      <c r="K4" s="40"/>
      <c r="L4" s="40"/>
      <c r="M4" s="40"/>
      <c r="N4" s="40"/>
      <c r="O4" s="40"/>
      <c r="P4" s="40"/>
      <c r="Q4" s="40"/>
      <c r="R4" s="40"/>
    </row>
    <row r="5" spans="2:18" x14ac:dyDescent="0.15">
      <c r="B5" s="40"/>
      <c r="C5" s="40"/>
      <c r="D5" s="40"/>
      <c r="E5" s="40"/>
      <c r="F5" s="40"/>
      <c r="G5" s="40"/>
      <c r="H5" s="40"/>
      <c r="I5" s="40"/>
      <c r="J5" s="40"/>
      <c r="K5" s="40"/>
      <c r="L5" s="40"/>
      <c r="M5" s="40"/>
      <c r="N5" s="40"/>
      <c r="O5" s="40"/>
      <c r="P5" s="40"/>
      <c r="Q5" s="40"/>
      <c r="R5" s="40"/>
    </row>
    <row r="6" spans="2:18" x14ac:dyDescent="0.15">
      <c r="B6" s="40"/>
      <c r="C6" s="40"/>
      <c r="D6" s="40"/>
      <c r="E6" s="40"/>
      <c r="F6" s="40"/>
      <c r="G6" s="40"/>
      <c r="H6" s="40"/>
      <c r="I6" s="40"/>
      <c r="J6" s="40"/>
      <c r="K6" s="40"/>
      <c r="L6" s="40"/>
      <c r="M6" s="40"/>
      <c r="N6" s="40"/>
      <c r="O6" s="40"/>
      <c r="P6" s="40"/>
      <c r="Q6" s="40"/>
      <c r="R6" s="40"/>
    </row>
    <row r="7" spans="2:18" x14ac:dyDescent="0.15">
      <c r="B7" s="40"/>
      <c r="C7" s="40"/>
      <c r="D7" s="40"/>
      <c r="E7" s="40"/>
      <c r="F7" s="40"/>
      <c r="G7" s="40"/>
      <c r="H7" s="40"/>
      <c r="I7" s="40"/>
      <c r="J7" s="40"/>
      <c r="K7" s="40"/>
      <c r="L7" s="40"/>
      <c r="M7" s="40"/>
      <c r="N7" s="40"/>
      <c r="O7" s="40"/>
      <c r="P7" s="40"/>
      <c r="Q7" s="40"/>
      <c r="R7" s="40"/>
    </row>
    <row r="8" spans="2:18" x14ac:dyDescent="0.15">
      <c r="B8" s="40"/>
      <c r="C8" s="40"/>
      <c r="D8" s="40"/>
      <c r="E8" s="40"/>
      <c r="F8" s="40"/>
      <c r="G8" s="40"/>
      <c r="H8" s="40"/>
      <c r="I8" s="40"/>
      <c r="J8" s="40"/>
      <c r="K8" s="40"/>
      <c r="L8" s="40"/>
      <c r="M8" s="40"/>
      <c r="N8" s="40"/>
      <c r="O8" s="40"/>
      <c r="P8" s="40"/>
      <c r="Q8" s="40"/>
      <c r="R8" s="40"/>
    </row>
    <row r="9" spans="2:18" s="40" customFormat="1" x14ac:dyDescent="0.15"/>
    <row r="10" spans="2:18" s="40" customFormat="1" ht="17.25" customHeight="1" x14ac:dyDescent="0.15">
      <c r="B10" s="861" t="s">
        <v>1063</v>
      </c>
      <c r="C10" s="861" t="s">
        <v>1064</v>
      </c>
      <c r="D10" s="861"/>
      <c r="E10" s="861" t="s">
        <v>1234</v>
      </c>
      <c r="F10" s="861" t="s">
        <v>1235</v>
      </c>
      <c r="G10" s="861" t="s">
        <v>1236</v>
      </c>
      <c r="H10" s="861" t="s">
        <v>1065</v>
      </c>
      <c r="I10" s="861" t="s">
        <v>1237</v>
      </c>
      <c r="J10" s="861" t="s">
        <v>1238</v>
      </c>
      <c r="K10" s="861" t="s">
        <v>1239</v>
      </c>
      <c r="L10" s="861" t="s">
        <v>1240</v>
      </c>
      <c r="M10" s="861" t="s">
        <v>1241</v>
      </c>
      <c r="N10" s="278" t="s">
        <v>1066</v>
      </c>
      <c r="O10" s="552" t="s">
        <v>1066</v>
      </c>
      <c r="P10" s="861" t="s">
        <v>1274</v>
      </c>
      <c r="Q10" s="863" t="s">
        <v>1025</v>
      </c>
      <c r="R10" s="862" t="s">
        <v>1026</v>
      </c>
    </row>
    <row r="11" spans="2:18" s="40" customFormat="1" ht="55.5" customHeight="1" x14ac:dyDescent="0.15">
      <c r="B11" s="861"/>
      <c r="C11" s="861"/>
      <c r="D11" s="861"/>
      <c r="E11" s="861"/>
      <c r="F11" s="861"/>
      <c r="G11" s="861"/>
      <c r="H11" s="861"/>
      <c r="I11" s="861"/>
      <c r="J11" s="861"/>
      <c r="K11" s="861"/>
      <c r="L11" s="861"/>
      <c r="M11" s="861"/>
      <c r="N11" s="279" t="s">
        <v>1242</v>
      </c>
      <c r="O11" s="551" t="s">
        <v>1469</v>
      </c>
      <c r="P11" s="861"/>
      <c r="Q11" s="863" t="s">
        <v>1025</v>
      </c>
      <c r="R11" s="862" t="s">
        <v>1025</v>
      </c>
    </row>
    <row r="12" spans="2:18" s="40" customFormat="1" ht="67.5" customHeight="1" x14ac:dyDescent="0.15">
      <c r="B12" s="843" t="s">
        <v>1027</v>
      </c>
      <c r="C12" s="843" t="s">
        <v>1028</v>
      </c>
      <c r="D12" s="843"/>
      <c r="E12" s="280" t="s">
        <v>1067</v>
      </c>
      <c r="F12" s="281" t="s">
        <v>1029</v>
      </c>
      <c r="G12" s="282">
        <v>0.98</v>
      </c>
      <c r="H12" s="282">
        <v>0.98</v>
      </c>
      <c r="I12" s="283">
        <v>2019</v>
      </c>
      <c r="J12" s="859" t="s">
        <v>1243</v>
      </c>
      <c r="K12" s="851" t="s">
        <v>1244</v>
      </c>
      <c r="L12" s="860" t="s">
        <v>1068</v>
      </c>
      <c r="M12" s="280" t="s">
        <v>20</v>
      </c>
      <c r="N12" s="282">
        <f>'2019'!AB39</f>
        <v>1</v>
      </c>
      <c r="O12" s="549">
        <f>'2019'!AE39</f>
        <v>1</v>
      </c>
      <c r="P12" s="280" t="str">
        <f>IF(Q12="No Aplica","NO APLICA",IF(Q12="","NO APLICA",IF(Q12&lt;40%,"CRÍTICO",IF(Q12&lt;60%,"BAJO",IF(Q12&lt;70%,"MEDIO",IF(Q12&lt;80%,"SATISFACTORIO",IF(Q12&gt;=80%,"SOBRESALIENTE",IF(Q12="","NO APLICA",""))))))))</f>
        <v>SOBRESALIENTE</v>
      </c>
      <c r="Q12" s="284">
        <v>1</v>
      </c>
      <c r="R12" s="858">
        <f>AVERAGE(Q12:Q15)</f>
        <v>1</v>
      </c>
    </row>
    <row r="13" spans="2:18" s="40" customFormat="1" ht="81" customHeight="1" x14ac:dyDescent="0.15">
      <c r="B13" s="843"/>
      <c r="C13" s="843"/>
      <c r="D13" s="843"/>
      <c r="E13" s="280" t="s">
        <v>1067</v>
      </c>
      <c r="F13" s="281" t="s">
        <v>1030</v>
      </c>
      <c r="G13" s="282">
        <v>0.98</v>
      </c>
      <c r="H13" s="282">
        <v>0.98</v>
      </c>
      <c r="I13" s="283">
        <v>2019</v>
      </c>
      <c r="J13" s="859"/>
      <c r="K13" s="851"/>
      <c r="L13" s="860"/>
      <c r="M13" s="280" t="s">
        <v>20</v>
      </c>
      <c r="N13" s="282">
        <f>'2019'!AB40</f>
        <v>0.91</v>
      </c>
      <c r="O13" s="549">
        <f>'2019'!AE40</f>
        <v>0.99</v>
      </c>
      <c r="P13" s="280" t="str">
        <f t="shared" ref="P13:P22" si="0">IF(Q13="No Aplica","NO APLICA",IF(Q13="","NO APLICA",IF(Q13&lt;40%,"CRÍTICO",IF(Q13&lt;60%,"BAJO",IF(Q13&lt;70%,"MEDIO",IF(Q13&lt;80%,"SATISFACTORIO",IF(Q13&gt;=80%,"SOBRESALIENTE",IF(Q13="","NO APLICA",""))))))))</f>
        <v>SOBRESALIENTE</v>
      </c>
      <c r="Q13" s="284">
        <f>IF(O13&gt;0,O13/H13,"")</f>
        <v>1.010204081632653</v>
      </c>
      <c r="R13" s="858"/>
    </row>
    <row r="14" spans="2:18" s="40" customFormat="1" ht="98.25" customHeight="1" x14ac:dyDescent="0.15">
      <c r="B14" s="843"/>
      <c r="C14" s="843"/>
      <c r="D14" s="843"/>
      <c r="E14" s="548" t="s">
        <v>1032</v>
      </c>
      <c r="F14" s="325" t="s">
        <v>1031</v>
      </c>
      <c r="G14" s="282">
        <v>0.93</v>
      </c>
      <c r="H14" s="282">
        <v>0.98</v>
      </c>
      <c r="I14" s="283">
        <v>2019</v>
      </c>
      <c r="J14" s="285" t="s">
        <v>1245</v>
      </c>
      <c r="K14" s="281" t="s">
        <v>1246</v>
      </c>
      <c r="L14" s="281" t="s">
        <v>1069</v>
      </c>
      <c r="M14" s="280" t="s">
        <v>20</v>
      </c>
      <c r="N14" s="286">
        <v>0.96</v>
      </c>
      <c r="O14" s="565">
        <v>0.97</v>
      </c>
      <c r="P14" s="280" t="str">
        <f t="shared" si="0"/>
        <v>SOBRESALIENTE</v>
      </c>
      <c r="Q14" s="563">
        <f>IF(O14&gt;0,O14/H14,"")</f>
        <v>0.98979591836734693</v>
      </c>
      <c r="R14" s="858"/>
    </row>
    <row r="15" spans="2:18" s="40" customFormat="1" ht="68.25" customHeight="1" x14ac:dyDescent="0.15">
      <c r="B15" s="843"/>
      <c r="C15" s="843"/>
      <c r="D15" s="843"/>
      <c r="E15" s="287" t="s">
        <v>1247</v>
      </c>
      <c r="F15" s="288" t="s">
        <v>1248</v>
      </c>
      <c r="G15" s="289" t="s">
        <v>194</v>
      </c>
      <c r="H15" s="289">
        <v>0.9</v>
      </c>
      <c r="I15" s="290">
        <v>2019</v>
      </c>
      <c r="J15" s="291"/>
      <c r="K15" s="292"/>
      <c r="L15" s="293"/>
      <c r="M15" s="294" t="s">
        <v>20</v>
      </c>
      <c r="N15" s="295" t="s">
        <v>224</v>
      </c>
      <c r="O15" s="295">
        <f>'2019'!AE221</f>
        <v>0.95</v>
      </c>
      <c r="P15" s="280" t="str">
        <f t="shared" si="0"/>
        <v>SOBRESALIENTE</v>
      </c>
      <c r="Q15" s="284">
        <v>1</v>
      </c>
      <c r="R15" s="858"/>
    </row>
    <row r="16" spans="2:18" s="40" customFormat="1" ht="98.25" customHeight="1" x14ac:dyDescent="0.15">
      <c r="B16" s="843" t="s">
        <v>1070</v>
      </c>
      <c r="C16" s="854" t="s">
        <v>1071</v>
      </c>
      <c r="D16" s="854"/>
      <c r="E16" s="280" t="s">
        <v>1032</v>
      </c>
      <c r="F16" s="325" t="s">
        <v>1033</v>
      </c>
      <c r="G16" s="316">
        <v>0.64</v>
      </c>
      <c r="H16" s="316">
        <v>0.72</v>
      </c>
      <c r="I16" s="317">
        <v>2019</v>
      </c>
      <c r="J16" s="280" t="s">
        <v>1034</v>
      </c>
      <c r="K16" s="280" t="s">
        <v>1249</v>
      </c>
      <c r="L16" s="280" t="s">
        <v>1069</v>
      </c>
      <c r="M16" s="280" t="s">
        <v>20</v>
      </c>
      <c r="N16" s="326">
        <v>0.7</v>
      </c>
      <c r="O16" s="566">
        <v>0.65</v>
      </c>
      <c r="P16" s="280" t="str">
        <f>IF(Q16="No Aplica","NO APLICA",IF(Q16="","NO APLICA",IF(Q16&lt;40%,"CRÍTICO",IF(Q16&lt;60%,"BAJO",IF(Q16&lt;70%,"MEDIO",IF(Q16&lt;80%,"SATISFACTORIO",IF(Q16&gt;=80%,"SOBRESALIENTE",IF(Q16="","NO APLICA",""))))))))</f>
        <v>SOBRESALIENTE</v>
      </c>
      <c r="Q16" s="284">
        <f>IF(O16="No Aplica", "No Aplica",O16/H16)</f>
        <v>0.90277777777777779</v>
      </c>
      <c r="R16" s="858">
        <f>AVERAGE(Q17:Q28)</f>
        <v>0.92838040054589843</v>
      </c>
    </row>
    <row r="17" spans="2:20" s="40" customFormat="1" ht="63" customHeight="1" x14ac:dyDescent="0.15">
      <c r="B17" s="843"/>
      <c r="C17" s="854"/>
      <c r="D17" s="854"/>
      <c r="E17" s="296" t="s">
        <v>1250</v>
      </c>
      <c r="F17" s="296" t="s">
        <v>1251</v>
      </c>
      <c r="G17" s="289" t="s">
        <v>194</v>
      </c>
      <c r="H17" s="289">
        <v>0.8</v>
      </c>
      <c r="I17" s="290">
        <v>2019</v>
      </c>
      <c r="J17" s="297"/>
      <c r="K17" s="292"/>
      <c r="L17" s="294" t="s">
        <v>1275</v>
      </c>
      <c r="M17" s="294" t="s">
        <v>46</v>
      </c>
      <c r="N17" s="298" t="s">
        <v>224</v>
      </c>
      <c r="O17" s="298">
        <f>'2019'!AB85</f>
        <v>0.99</v>
      </c>
      <c r="P17" s="280" t="str">
        <f t="shared" si="0"/>
        <v>SOBRESALIENTE</v>
      </c>
      <c r="Q17" s="284">
        <v>1</v>
      </c>
      <c r="R17" s="858"/>
    </row>
    <row r="18" spans="2:20" s="40" customFormat="1" ht="57" customHeight="1" x14ac:dyDescent="0.15">
      <c r="B18" s="843"/>
      <c r="C18" s="854"/>
      <c r="D18" s="854"/>
      <c r="E18" s="296" t="s">
        <v>1250</v>
      </c>
      <c r="F18" s="296" t="s">
        <v>505</v>
      </c>
      <c r="G18" s="289" t="s">
        <v>194</v>
      </c>
      <c r="H18" s="289">
        <v>1</v>
      </c>
      <c r="I18" s="290">
        <v>2019</v>
      </c>
      <c r="J18" s="297"/>
      <c r="K18" s="292"/>
      <c r="L18" s="294" t="s">
        <v>1275</v>
      </c>
      <c r="M18" s="294" t="s">
        <v>46</v>
      </c>
      <c r="N18" s="298" t="s">
        <v>224</v>
      </c>
      <c r="O18" s="298">
        <v>1</v>
      </c>
      <c r="P18" s="280" t="str">
        <f t="shared" si="0"/>
        <v>SOBRESALIENTE</v>
      </c>
      <c r="Q18" s="284">
        <f>IF(O18="No Aplica", "No Aplica",O18/H18)</f>
        <v>1</v>
      </c>
      <c r="R18" s="858"/>
    </row>
    <row r="19" spans="2:20" s="40" customFormat="1" ht="50.25" customHeight="1" x14ac:dyDescent="0.15">
      <c r="B19" s="843"/>
      <c r="C19" s="854"/>
      <c r="D19" s="854"/>
      <c r="E19" s="296" t="s">
        <v>1252</v>
      </c>
      <c r="F19" s="296" t="s">
        <v>1172</v>
      </c>
      <c r="G19" s="289" t="s">
        <v>194</v>
      </c>
      <c r="H19" s="289">
        <v>1</v>
      </c>
      <c r="I19" s="290">
        <v>2019</v>
      </c>
      <c r="J19" s="297"/>
      <c r="K19" s="292"/>
      <c r="L19" s="294" t="s">
        <v>1233</v>
      </c>
      <c r="M19" s="294" t="s">
        <v>270</v>
      </c>
      <c r="N19" s="298" t="s">
        <v>224</v>
      </c>
      <c r="O19" s="298" t="s">
        <v>224</v>
      </c>
      <c r="P19" s="280" t="str">
        <f>IF(Q19="No Aplica","NO APLICA",IF(Q19="","NO APLICA",IF(Q19&lt;40%,"CRÍTICO",IF(Q19&lt;60%,"BAJO",IF(Q19&lt;70%,"MEDIO",IF(Q19&lt;80%,"SATISFACTORIO",IF(Q19&gt;=80%,"SOBRESALIENTE",IF(Q19="","NO APLICA",""))))))))</f>
        <v>NO APLICA</v>
      </c>
      <c r="Q19" s="284" t="str">
        <f t="shared" ref="Q19:Q25" si="1">IF(N19="No Aplica", "No Aplica",N19/H19)</f>
        <v>No Aplica</v>
      </c>
      <c r="R19" s="858"/>
    </row>
    <row r="20" spans="2:20" s="40" customFormat="1" ht="48" x14ac:dyDescent="0.15">
      <c r="B20" s="843"/>
      <c r="C20" s="854"/>
      <c r="D20" s="854"/>
      <c r="E20" s="318" t="s">
        <v>1247</v>
      </c>
      <c r="F20" s="296" t="s">
        <v>1150</v>
      </c>
      <c r="G20" s="289" t="s">
        <v>194</v>
      </c>
      <c r="H20" s="289">
        <v>0.5</v>
      </c>
      <c r="I20" s="289" t="s">
        <v>194</v>
      </c>
      <c r="J20" s="297"/>
      <c r="K20" s="292"/>
      <c r="L20" s="294" t="s">
        <v>1276</v>
      </c>
      <c r="M20" s="289" t="s">
        <v>20</v>
      </c>
      <c r="N20" s="289" t="s">
        <v>194</v>
      </c>
      <c r="O20" s="289">
        <f>'2019'!AE222</f>
        <v>0.6</v>
      </c>
      <c r="P20" s="280" t="str">
        <f t="shared" si="0"/>
        <v>SOBRESALIENTE</v>
      </c>
      <c r="Q20" s="560">
        <v>1</v>
      </c>
      <c r="R20" s="858"/>
    </row>
    <row r="21" spans="2:20" ht="48" customHeight="1" x14ac:dyDescent="0.15">
      <c r="B21" s="843"/>
      <c r="C21" s="854"/>
      <c r="D21" s="854"/>
      <c r="E21" s="299" t="s">
        <v>1253</v>
      </c>
      <c r="F21" s="299" t="s">
        <v>1001</v>
      </c>
      <c r="G21" s="289" t="s">
        <v>194</v>
      </c>
      <c r="H21" s="289">
        <v>0.4</v>
      </c>
      <c r="I21" s="290">
        <v>2019</v>
      </c>
      <c r="J21" s="297"/>
      <c r="K21" s="292"/>
      <c r="L21" s="294" t="s">
        <v>1277</v>
      </c>
      <c r="M21" s="294" t="s">
        <v>46</v>
      </c>
      <c r="N21" s="298" t="s">
        <v>224</v>
      </c>
      <c r="O21" s="298">
        <f>'2019'!AB216</f>
        <v>1.1040000000000001</v>
      </c>
      <c r="P21" s="280" t="str">
        <f t="shared" si="0"/>
        <v>SOBRESALIENTE</v>
      </c>
      <c r="Q21" s="284">
        <v>1</v>
      </c>
      <c r="R21" s="858"/>
    </row>
    <row r="22" spans="2:20" ht="48" x14ac:dyDescent="0.15">
      <c r="B22" s="843"/>
      <c r="C22" s="854"/>
      <c r="D22" s="854"/>
      <c r="E22" s="300" t="s">
        <v>1254</v>
      </c>
      <c r="F22" s="300" t="s">
        <v>1255</v>
      </c>
      <c r="G22" s="300" t="s">
        <v>194</v>
      </c>
      <c r="H22" s="300">
        <v>23529</v>
      </c>
      <c r="I22" s="300">
        <v>2019</v>
      </c>
      <c r="J22" s="300"/>
      <c r="K22" s="300"/>
      <c r="L22" s="300" t="s">
        <v>1278</v>
      </c>
      <c r="M22" s="300" t="s">
        <v>255</v>
      </c>
      <c r="N22" s="319">
        <f>'2019'!AD24</f>
        <v>9001</v>
      </c>
      <c r="O22" s="319">
        <f>'2019'!AG24</f>
        <v>19453</v>
      </c>
      <c r="P22" s="280" t="str">
        <f t="shared" si="0"/>
        <v>SOBRESALIENTE</v>
      </c>
      <c r="Q22" s="284">
        <f>IF(O22="No Aplica", "No Aplica",O22/H22)</f>
        <v>0.82676696842194741</v>
      </c>
      <c r="R22" s="858"/>
    </row>
    <row r="23" spans="2:20" ht="60" x14ac:dyDescent="0.15">
      <c r="B23" s="843"/>
      <c r="C23" s="854"/>
      <c r="D23" s="854"/>
      <c r="E23" s="300" t="s">
        <v>1256</v>
      </c>
      <c r="F23" s="300" t="s">
        <v>111</v>
      </c>
      <c r="G23" s="300" t="s">
        <v>194</v>
      </c>
      <c r="H23" s="301">
        <v>0.9</v>
      </c>
      <c r="I23" s="300">
        <v>2019</v>
      </c>
      <c r="J23" s="300"/>
      <c r="K23" s="300"/>
      <c r="L23" s="300" t="s">
        <v>1279</v>
      </c>
      <c r="M23" s="300" t="s">
        <v>46</v>
      </c>
      <c r="N23" s="301" t="s">
        <v>224</v>
      </c>
      <c r="O23" s="301">
        <f>'2019'!AB13</f>
        <v>0.68</v>
      </c>
      <c r="P23" s="280" t="str">
        <f t="shared" ref="P23:P33" si="2">IF(Q23="No Aplica","NO APLICA",IF(Q23="","NO APLICA",IF(Q23&lt;40%,"CRÍTICO",IF(Q23&lt;60%,"BAJO",IF(Q23&lt;70%,"MEDIO",IF(Q23&lt;80%,"SATISFACTORIO",IF(Q23&gt;=80%,"SOBRESALIENTE",IF(Q23="","NO APLICA",""))))))))</f>
        <v>SATISFACTORIO</v>
      </c>
      <c r="Q23" s="284">
        <f>O23/H23</f>
        <v>0.75555555555555554</v>
      </c>
      <c r="R23" s="858"/>
    </row>
    <row r="24" spans="2:20" ht="48" x14ac:dyDescent="0.15">
      <c r="B24" s="843"/>
      <c r="C24" s="854"/>
      <c r="D24" s="854"/>
      <c r="E24" s="302" t="s">
        <v>1257</v>
      </c>
      <c r="F24" s="302" t="s">
        <v>1356</v>
      </c>
      <c r="G24" s="300" t="s">
        <v>194</v>
      </c>
      <c r="H24" s="301">
        <v>1</v>
      </c>
      <c r="I24" s="300">
        <v>2019</v>
      </c>
      <c r="J24" s="300"/>
      <c r="K24" s="300"/>
      <c r="L24" s="300" t="s">
        <v>431</v>
      </c>
      <c r="M24" s="300" t="s">
        <v>20</v>
      </c>
      <c r="N24" s="321" t="s">
        <v>224</v>
      </c>
      <c r="O24" s="321">
        <f>'2019'!AE76</f>
        <v>1</v>
      </c>
      <c r="P24" s="280" t="str">
        <f t="shared" si="2"/>
        <v>SOBRESALIENTE</v>
      </c>
      <c r="Q24" s="284">
        <f>O24/H24</f>
        <v>1</v>
      </c>
      <c r="R24" s="858"/>
    </row>
    <row r="25" spans="2:20" ht="36" x14ac:dyDescent="0.15">
      <c r="B25" s="843"/>
      <c r="C25" s="854"/>
      <c r="D25" s="854"/>
      <c r="E25" s="300" t="s">
        <v>1258</v>
      </c>
      <c r="F25" s="300" t="s">
        <v>560</v>
      </c>
      <c r="G25" s="300" t="s">
        <v>194</v>
      </c>
      <c r="H25" s="300">
        <v>3000</v>
      </c>
      <c r="I25" s="300">
        <v>2019</v>
      </c>
      <c r="J25" s="300"/>
      <c r="K25" s="300"/>
      <c r="L25" s="300" t="s">
        <v>1280</v>
      </c>
      <c r="M25" s="300" t="s">
        <v>270</v>
      </c>
      <c r="N25" s="300" t="s">
        <v>224</v>
      </c>
      <c r="O25" s="300" t="s">
        <v>224</v>
      </c>
      <c r="P25" s="280" t="str">
        <f t="shared" si="2"/>
        <v>NO APLICA</v>
      </c>
      <c r="Q25" s="284" t="str">
        <f t="shared" si="1"/>
        <v>No Aplica</v>
      </c>
      <c r="R25" s="858"/>
    </row>
    <row r="26" spans="2:20" ht="60" x14ac:dyDescent="0.15">
      <c r="B26" s="843"/>
      <c r="C26" s="854"/>
      <c r="D26" s="854"/>
      <c r="E26" s="300" t="s">
        <v>1259</v>
      </c>
      <c r="F26" s="300" t="s">
        <v>536</v>
      </c>
      <c r="G26" s="300" t="s">
        <v>194</v>
      </c>
      <c r="H26" s="301">
        <v>0.9</v>
      </c>
      <c r="I26" s="300">
        <v>2019</v>
      </c>
      <c r="J26" s="300"/>
      <c r="K26" s="300"/>
      <c r="L26" s="300" t="s">
        <v>537</v>
      </c>
      <c r="M26" s="300" t="s">
        <v>20</v>
      </c>
      <c r="N26" s="321">
        <f>AVERAGE('2019'!AB104:AD104)</f>
        <v>0.79333333333333333</v>
      </c>
      <c r="O26" s="321">
        <f>AVERAGE('2019'!AE104:AG104)</f>
        <v>0.70333333333333325</v>
      </c>
      <c r="P26" s="280" t="str">
        <f t="shared" si="2"/>
        <v>SATISFACTORIO</v>
      </c>
      <c r="Q26" s="284">
        <f>IF(O26="No Aplica", "No Aplica",O26/H26)</f>
        <v>0.78148148148148133</v>
      </c>
      <c r="R26" s="858"/>
    </row>
    <row r="27" spans="2:20" ht="48" x14ac:dyDescent="0.15">
      <c r="B27" s="843"/>
      <c r="C27" s="854"/>
      <c r="D27" s="854"/>
      <c r="E27" s="300" t="s">
        <v>1260</v>
      </c>
      <c r="F27" s="300" t="s">
        <v>633</v>
      </c>
      <c r="G27" s="300" t="s">
        <v>194</v>
      </c>
      <c r="H27" s="300">
        <v>40</v>
      </c>
      <c r="I27" s="300">
        <v>2019</v>
      </c>
      <c r="J27" s="300"/>
      <c r="K27" s="300"/>
      <c r="L27" s="300" t="s">
        <v>592</v>
      </c>
      <c r="M27" s="300" t="s">
        <v>255</v>
      </c>
      <c r="N27" s="320">
        <f>AVERAGE('2019'!AB119:AD119)</f>
        <v>34.333333333333336</v>
      </c>
      <c r="O27" s="320">
        <f>AVERAGE('2019'!AE119:AG119)</f>
        <v>49.333333333333336</v>
      </c>
      <c r="P27" s="280" t="str">
        <f t="shared" si="2"/>
        <v>SOBRESALIENTE</v>
      </c>
      <c r="Q27" s="284">
        <v>1</v>
      </c>
      <c r="R27" s="858"/>
      <c r="T27" s="570"/>
    </row>
    <row r="28" spans="2:20" ht="72" x14ac:dyDescent="0.15">
      <c r="B28" s="843"/>
      <c r="C28" s="854"/>
      <c r="D28" s="854"/>
      <c r="E28" s="300" t="s">
        <v>1261</v>
      </c>
      <c r="F28" s="300" t="s">
        <v>1262</v>
      </c>
      <c r="G28" s="300" t="s">
        <v>194</v>
      </c>
      <c r="H28" s="301">
        <v>0.2</v>
      </c>
      <c r="I28" s="300">
        <v>2019</v>
      </c>
      <c r="J28" s="300"/>
      <c r="K28" s="300"/>
      <c r="L28" s="300" t="s">
        <v>339</v>
      </c>
      <c r="M28" s="300" t="s">
        <v>46</v>
      </c>
      <c r="N28" s="321" t="s">
        <v>224</v>
      </c>
      <c r="O28" s="321">
        <v>0.184</v>
      </c>
      <c r="P28" s="280" t="str">
        <f t="shared" si="2"/>
        <v>SOBRESALIENTE</v>
      </c>
      <c r="Q28" s="284">
        <f>O28/H28</f>
        <v>0.91999999999999993</v>
      </c>
      <c r="R28" s="858"/>
    </row>
    <row r="29" spans="2:20" ht="156" x14ac:dyDescent="0.15">
      <c r="B29" s="303" t="s">
        <v>1263</v>
      </c>
      <c r="C29" s="859" t="s">
        <v>1035</v>
      </c>
      <c r="D29" s="859"/>
      <c r="E29" s="322" t="s">
        <v>1036</v>
      </c>
      <c r="F29" s="322" t="s">
        <v>1471</v>
      </c>
      <c r="G29" s="304" t="s">
        <v>194</v>
      </c>
      <c r="H29" s="305">
        <v>7.0000000000000007E-2</v>
      </c>
      <c r="I29" s="306">
        <v>2019</v>
      </c>
      <c r="J29" s="307" t="s">
        <v>1037</v>
      </c>
      <c r="K29" s="304" t="s">
        <v>1038</v>
      </c>
      <c r="L29" s="304" t="s">
        <v>1039</v>
      </c>
      <c r="M29" s="304" t="s">
        <v>46</v>
      </c>
      <c r="N29" s="308" t="s">
        <v>224</v>
      </c>
      <c r="O29" s="648">
        <v>7.0000000000000007E-2</v>
      </c>
      <c r="P29" s="647" t="str">
        <f t="shared" si="2"/>
        <v>SOBRESALIENTE</v>
      </c>
      <c r="Q29" s="646">
        <f>O29/H29</f>
        <v>1</v>
      </c>
      <c r="R29" s="309">
        <f>Q29</f>
        <v>1</v>
      </c>
    </row>
    <row r="30" spans="2:20" ht="84" x14ac:dyDescent="0.15">
      <c r="B30" s="859" t="s">
        <v>1264</v>
      </c>
      <c r="C30" s="859" t="s">
        <v>1072</v>
      </c>
      <c r="D30" s="859"/>
      <c r="E30" s="280" t="s">
        <v>861</v>
      </c>
      <c r="F30" s="548" t="s">
        <v>1040</v>
      </c>
      <c r="G30" s="286">
        <v>0.3</v>
      </c>
      <c r="H30" s="286">
        <v>1</v>
      </c>
      <c r="I30" s="310">
        <v>2019</v>
      </c>
      <c r="J30" s="285" t="s">
        <v>1265</v>
      </c>
      <c r="K30" s="311">
        <v>100000000</v>
      </c>
      <c r="L30" s="285" t="s">
        <v>1041</v>
      </c>
      <c r="M30" s="280" t="s">
        <v>46</v>
      </c>
      <c r="N30" s="308" t="s">
        <v>224</v>
      </c>
      <c r="O30" s="567">
        <v>0.75</v>
      </c>
      <c r="P30" s="280" t="str">
        <f t="shared" si="2"/>
        <v>SATISFACTORIO</v>
      </c>
      <c r="Q30" s="284">
        <f>O30/H30</f>
        <v>0.75</v>
      </c>
      <c r="R30" s="858">
        <f>AVERAGE(Q30:Q33)</f>
        <v>0.9375</v>
      </c>
    </row>
    <row r="31" spans="2:20" ht="295" x14ac:dyDescent="0.15">
      <c r="B31" s="859"/>
      <c r="C31" s="859"/>
      <c r="D31" s="859"/>
      <c r="E31" s="280" t="s">
        <v>1042</v>
      </c>
      <c r="F31" s="312" t="s">
        <v>1043</v>
      </c>
      <c r="G31" s="310">
        <v>0</v>
      </c>
      <c r="H31" s="310">
        <v>1</v>
      </c>
      <c r="I31" s="310">
        <v>2019</v>
      </c>
      <c r="J31" s="285" t="s">
        <v>1266</v>
      </c>
      <c r="K31" s="280" t="s">
        <v>1044</v>
      </c>
      <c r="L31" s="303" t="s">
        <v>1041</v>
      </c>
      <c r="M31" s="280" t="s">
        <v>20</v>
      </c>
      <c r="N31" s="323">
        <v>1</v>
      </c>
      <c r="O31" s="323">
        <v>1</v>
      </c>
      <c r="P31" s="280" t="str">
        <f>IF(Q31="No Aplica","NO APLICA",IF(Q31="","NO APLICA",IF(Q31&lt;40%,"CRÍTICO",IF(Q31&lt;60%,"BAJO",IF(Q31&lt;70%,"MEDIO",IF(Q31&lt;80%,"SATISFACTORIO",IF(Q31&gt;=80%,"SOBRESALIENTE",IF(Q31="","NO APLICA",""))))))))</f>
        <v>SOBRESALIENTE</v>
      </c>
      <c r="Q31" s="284">
        <f>IF(O31="No Aplica", "No Aplica",O31/H31)</f>
        <v>1</v>
      </c>
      <c r="R31" s="858"/>
    </row>
    <row r="32" spans="2:20" ht="96" x14ac:dyDescent="0.15">
      <c r="B32" s="859"/>
      <c r="C32" s="859"/>
      <c r="D32" s="859"/>
      <c r="E32" s="860" t="s">
        <v>1045</v>
      </c>
      <c r="F32" s="281" t="s">
        <v>1046</v>
      </c>
      <c r="G32" s="283">
        <v>1511</v>
      </c>
      <c r="H32" s="283">
        <v>2000</v>
      </c>
      <c r="I32" s="283">
        <v>2019</v>
      </c>
      <c r="J32" s="285" t="s">
        <v>1267</v>
      </c>
      <c r="K32" s="313">
        <v>901023034</v>
      </c>
      <c r="L32" s="303" t="s">
        <v>1041</v>
      </c>
      <c r="M32" s="280" t="s">
        <v>46</v>
      </c>
      <c r="N32" s="678" t="s">
        <v>224</v>
      </c>
      <c r="O32" s="679">
        <v>2639</v>
      </c>
      <c r="P32" s="280" t="str">
        <f t="shared" si="2"/>
        <v>SOBRESALIENTE</v>
      </c>
      <c r="Q32" s="284">
        <v>1</v>
      </c>
      <c r="R32" s="858"/>
    </row>
    <row r="33" spans="2:18" ht="96" x14ac:dyDescent="0.15">
      <c r="B33" s="859"/>
      <c r="C33" s="859"/>
      <c r="D33" s="859"/>
      <c r="E33" s="860"/>
      <c r="F33" s="281" t="s">
        <v>1047</v>
      </c>
      <c r="G33" s="283">
        <v>1</v>
      </c>
      <c r="H33" s="283">
        <v>1</v>
      </c>
      <c r="I33" s="283">
        <v>2019</v>
      </c>
      <c r="J33" s="285" t="s">
        <v>1268</v>
      </c>
      <c r="K33" s="313">
        <v>80000000</v>
      </c>
      <c r="L33" s="285" t="s">
        <v>1041</v>
      </c>
      <c r="M33" s="280" t="s">
        <v>46</v>
      </c>
      <c r="N33" s="678" t="s">
        <v>224</v>
      </c>
      <c r="O33" s="679">
        <v>1</v>
      </c>
      <c r="P33" s="280" t="str">
        <f t="shared" si="2"/>
        <v>SOBRESALIENTE</v>
      </c>
      <c r="Q33" s="284">
        <f>O33/H33</f>
        <v>1</v>
      </c>
      <c r="R33" s="858"/>
    </row>
    <row r="34" spans="2:18" ht="22.5" customHeight="1" x14ac:dyDescent="0.15">
      <c r="B34" s="859" t="s">
        <v>1073</v>
      </c>
      <c r="C34" s="859" t="s">
        <v>1074</v>
      </c>
      <c r="D34" s="859"/>
      <c r="E34" s="843" t="s">
        <v>1048</v>
      </c>
      <c r="F34" s="851" t="s">
        <v>1473</v>
      </c>
      <c r="G34" s="845">
        <v>0</v>
      </c>
      <c r="H34" s="868">
        <v>1</v>
      </c>
      <c r="I34" s="845">
        <v>2019</v>
      </c>
      <c r="J34" s="869" t="s">
        <v>1075</v>
      </c>
      <c r="K34" s="851" t="s">
        <v>1269</v>
      </c>
      <c r="L34" s="843" t="s">
        <v>1076</v>
      </c>
      <c r="M34" s="864" t="s">
        <v>20</v>
      </c>
      <c r="N34" s="550">
        <v>0.74590163934426235</v>
      </c>
      <c r="O34" s="675">
        <v>0.71111111111111114</v>
      </c>
      <c r="P34" s="548" t="s">
        <v>309</v>
      </c>
      <c r="Q34" s="677">
        <v>0.71111111111111114</v>
      </c>
      <c r="R34" s="853">
        <f>Q34+Q35</f>
        <v>0.75555555555555554</v>
      </c>
    </row>
    <row r="35" spans="2:18" x14ac:dyDescent="0.15">
      <c r="B35" s="859"/>
      <c r="C35" s="859"/>
      <c r="D35" s="859"/>
      <c r="E35" s="843"/>
      <c r="F35" s="851"/>
      <c r="G35" s="845"/>
      <c r="H35" s="865"/>
      <c r="I35" s="845"/>
      <c r="J35" s="869"/>
      <c r="K35" s="851"/>
      <c r="L35" s="843"/>
      <c r="M35" s="865"/>
      <c r="N35" s="550">
        <v>6.5573770491803282E-2</v>
      </c>
      <c r="O35" s="675">
        <v>4.3956043956043959E-2</v>
      </c>
      <c r="P35" s="548" t="s">
        <v>308</v>
      </c>
      <c r="Q35" s="677">
        <v>4.4444444444444446E-2</v>
      </c>
      <c r="R35" s="853"/>
    </row>
    <row r="36" spans="2:18" x14ac:dyDescent="0.15">
      <c r="B36" s="859"/>
      <c r="C36" s="859"/>
      <c r="D36" s="859"/>
      <c r="E36" s="843"/>
      <c r="F36" s="851"/>
      <c r="G36" s="845"/>
      <c r="H36" s="865"/>
      <c r="I36" s="845"/>
      <c r="J36" s="869"/>
      <c r="K36" s="851"/>
      <c r="L36" s="843"/>
      <c r="M36" s="865"/>
      <c r="N36" s="550">
        <v>3.2786885245901641E-2</v>
      </c>
      <c r="O36" s="675">
        <v>1.6483516483516484E-2</v>
      </c>
      <c r="P36" s="548" t="s">
        <v>307</v>
      </c>
      <c r="Q36" s="677">
        <v>2.2222222222222223E-2</v>
      </c>
      <c r="R36" s="853"/>
    </row>
    <row r="37" spans="2:18" x14ac:dyDescent="0.15">
      <c r="B37" s="859"/>
      <c r="C37" s="859"/>
      <c r="D37" s="859"/>
      <c r="E37" s="843"/>
      <c r="F37" s="851"/>
      <c r="G37" s="845"/>
      <c r="H37" s="865"/>
      <c r="I37" s="845"/>
      <c r="J37" s="869"/>
      <c r="K37" s="851"/>
      <c r="L37" s="843"/>
      <c r="M37" s="865"/>
      <c r="N37" s="550">
        <v>1.6393442622950821E-2</v>
      </c>
      <c r="O37" s="675">
        <v>6.043956043956044E-2</v>
      </c>
      <c r="P37" s="548" t="s">
        <v>306</v>
      </c>
      <c r="Q37" s="677">
        <v>8.1481481481481488E-2</v>
      </c>
      <c r="R37" s="853"/>
    </row>
    <row r="38" spans="2:18" ht="24.75" customHeight="1" x14ac:dyDescent="0.15">
      <c r="B38" s="859"/>
      <c r="C38" s="859"/>
      <c r="D38" s="859"/>
      <c r="E38" s="843"/>
      <c r="F38" s="851"/>
      <c r="G38" s="845"/>
      <c r="H38" s="866"/>
      <c r="I38" s="845"/>
      <c r="J38" s="869"/>
      <c r="K38" s="851"/>
      <c r="L38" s="843"/>
      <c r="M38" s="866"/>
      <c r="N38" s="550">
        <v>0.13934426229508196</v>
      </c>
      <c r="O38" s="675">
        <v>0.13186813186813187</v>
      </c>
      <c r="P38" s="548" t="s">
        <v>1077</v>
      </c>
      <c r="Q38" s="677">
        <v>0.1037037037037037</v>
      </c>
      <c r="R38" s="853"/>
    </row>
    <row r="39" spans="2:18" ht="14.25" customHeight="1" x14ac:dyDescent="0.15">
      <c r="B39" s="854" t="s">
        <v>1270</v>
      </c>
      <c r="C39" s="851" t="s">
        <v>1049</v>
      </c>
      <c r="D39" s="851"/>
      <c r="E39" s="852" t="s">
        <v>1050</v>
      </c>
      <c r="F39" s="852" t="s">
        <v>1051</v>
      </c>
      <c r="G39" s="845">
        <v>822</v>
      </c>
      <c r="H39" s="845">
        <v>1318</v>
      </c>
      <c r="I39" s="845">
        <v>2019</v>
      </c>
      <c r="J39" s="851" t="s">
        <v>1052</v>
      </c>
      <c r="K39" s="843" t="s">
        <v>1078</v>
      </c>
      <c r="L39" s="851" t="s">
        <v>1079</v>
      </c>
      <c r="M39" s="843" t="s">
        <v>46</v>
      </c>
      <c r="N39" s="855" t="s">
        <v>224</v>
      </c>
      <c r="O39" s="828">
        <v>822</v>
      </c>
      <c r="P39" s="843" t="s">
        <v>309</v>
      </c>
      <c r="Q39" s="841">
        <f>O39/G39</f>
        <v>1</v>
      </c>
      <c r="R39" s="856">
        <f>Q39</f>
        <v>1</v>
      </c>
    </row>
    <row r="40" spans="2:18" ht="37.5" customHeight="1" x14ac:dyDescent="0.15">
      <c r="B40" s="854"/>
      <c r="C40" s="851"/>
      <c r="D40" s="851"/>
      <c r="E40" s="852"/>
      <c r="F40" s="852"/>
      <c r="G40" s="845"/>
      <c r="H40" s="845"/>
      <c r="I40" s="845"/>
      <c r="J40" s="851"/>
      <c r="K40" s="843"/>
      <c r="L40" s="851"/>
      <c r="M40" s="843"/>
      <c r="N40" s="855"/>
      <c r="O40" s="828"/>
      <c r="P40" s="843"/>
      <c r="Q40" s="841"/>
      <c r="R40" s="857"/>
    </row>
    <row r="41" spans="2:18" ht="14.25" customHeight="1" x14ac:dyDescent="0.15">
      <c r="B41" s="854"/>
      <c r="C41" s="843" t="s">
        <v>1053</v>
      </c>
      <c r="D41" s="843"/>
      <c r="E41" s="843" t="s">
        <v>1271</v>
      </c>
      <c r="F41" s="843" t="s">
        <v>1054</v>
      </c>
      <c r="G41" s="845">
        <v>25</v>
      </c>
      <c r="H41" s="845">
        <v>32</v>
      </c>
      <c r="I41" s="845">
        <v>2019</v>
      </c>
      <c r="J41" s="867" t="s">
        <v>1055</v>
      </c>
      <c r="K41" s="847">
        <v>1883117925</v>
      </c>
      <c r="L41" s="843" t="s">
        <v>1080</v>
      </c>
      <c r="M41" s="843" t="s">
        <v>46</v>
      </c>
      <c r="N41" s="850" t="s">
        <v>224</v>
      </c>
      <c r="O41" s="829">
        <v>31</v>
      </c>
      <c r="P41" s="843" t="s">
        <v>308</v>
      </c>
      <c r="Q41" s="841">
        <f>O41/H41</f>
        <v>0.96875</v>
      </c>
      <c r="R41" s="838">
        <f>AVERAGE(Q41:Q57)</f>
        <v>0.93958333333333333</v>
      </c>
    </row>
    <row r="42" spans="2:18" x14ac:dyDescent="0.15">
      <c r="B42" s="854"/>
      <c r="C42" s="843"/>
      <c r="D42" s="843"/>
      <c r="E42" s="843"/>
      <c r="F42" s="843"/>
      <c r="G42" s="845"/>
      <c r="H42" s="845"/>
      <c r="I42" s="845"/>
      <c r="J42" s="867"/>
      <c r="K42" s="847"/>
      <c r="L42" s="843"/>
      <c r="M42" s="843"/>
      <c r="N42" s="850"/>
      <c r="O42" s="830"/>
      <c r="P42" s="843"/>
      <c r="Q42" s="841"/>
      <c r="R42" s="839"/>
    </row>
    <row r="43" spans="2:18" x14ac:dyDescent="0.15">
      <c r="B43" s="854"/>
      <c r="C43" s="843"/>
      <c r="D43" s="843"/>
      <c r="E43" s="843"/>
      <c r="F43" s="843"/>
      <c r="G43" s="845"/>
      <c r="H43" s="845"/>
      <c r="I43" s="845"/>
      <c r="J43" s="867"/>
      <c r="K43" s="847"/>
      <c r="L43" s="843"/>
      <c r="M43" s="843"/>
      <c r="N43" s="850"/>
      <c r="O43" s="830"/>
      <c r="P43" s="843"/>
      <c r="Q43" s="841"/>
      <c r="R43" s="839"/>
    </row>
    <row r="44" spans="2:18" x14ac:dyDescent="0.15">
      <c r="B44" s="854"/>
      <c r="C44" s="843"/>
      <c r="D44" s="843"/>
      <c r="E44" s="843"/>
      <c r="F44" s="843"/>
      <c r="G44" s="845"/>
      <c r="H44" s="845"/>
      <c r="I44" s="845"/>
      <c r="J44" s="867"/>
      <c r="K44" s="847"/>
      <c r="L44" s="843"/>
      <c r="M44" s="843"/>
      <c r="N44" s="850"/>
      <c r="O44" s="830"/>
      <c r="P44" s="843"/>
      <c r="Q44" s="841"/>
      <c r="R44" s="839"/>
    </row>
    <row r="45" spans="2:18" x14ac:dyDescent="0.15">
      <c r="B45" s="854"/>
      <c r="C45" s="843"/>
      <c r="D45" s="843"/>
      <c r="E45" s="843"/>
      <c r="F45" s="843"/>
      <c r="G45" s="845"/>
      <c r="H45" s="845"/>
      <c r="I45" s="845"/>
      <c r="J45" s="867"/>
      <c r="K45" s="847"/>
      <c r="L45" s="843"/>
      <c r="M45" s="843"/>
      <c r="N45" s="850"/>
      <c r="O45" s="831"/>
      <c r="P45" s="843"/>
      <c r="Q45" s="841"/>
      <c r="R45" s="839"/>
    </row>
    <row r="46" spans="2:18" ht="14.25" customHeight="1" x14ac:dyDescent="0.15">
      <c r="B46" s="854"/>
      <c r="C46" s="843"/>
      <c r="D46" s="843"/>
      <c r="E46" s="843"/>
      <c r="F46" s="842" t="s">
        <v>1056</v>
      </c>
      <c r="G46" s="843" t="s">
        <v>1057</v>
      </c>
      <c r="H46" s="844">
        <v>0.996</v>
      </c>
      <c r="I46" s="845">
        <v>2019</v>
      </c>
      <c r="J46" s="846" t="s">
        <v>1058</v>
      </c>
      <c r="K46" s="847">
        <v>650000000</v>
      </c>
      <c r="L46" s="843"/>
      <c r="M46" s="843" t="s">
        <v>46</v>
      </c>
      <c r="N46" s="848" t="s">
        <v>224</v>
      </c>
      <c r="O46" s="832">
        <v>1</v>
      </c>
      <c r="P46" s="843" t="s">
        <v>308</v>
      </c>
      <c r="Q46" s="841">
        <f>O46/O46</f>
        <v>1</v>
      </c>
      <c r="R46" s="839"/>
    </row>
    <row r="47" spans="2:18" x14ac:dyDescent="0.15">
      <c r="B47" s="854"/>
      <c r="C47" s="843"/>
      <c r="D47" s="843"/>
      <c r="E47" s="843"/>
      <c r="F47" s="842"/>
      <c r="G47" s="843"/>
      <c r="H47" s="844"/>
      <c r="I47" s="845"/>
      <c r="J47" s="846"/>
      <c r="K47" s="847"/>
      <c r="L47" s="843"/>
      <c r="M47" s="843"/>
      <c r="N47" s="848"/>
      <c r="O47" s="833"/>
      <c r="P47" s="843"/>
      <c r="Q47" s="841"/>
      <c r="R47" s="839"/>
    </row>
    <row r="48" spans="2:18" x14ac:dyDescent="0.15">
      <c r="B48" s="854"/>
      <c r="C48" s="843"/>
      <c r="D48" s="843"/>
      <c r="E48" s="843"/>
      <c r="F48" s="842"/>
      <c r="G48" s="843"/>
      <c r="H48" s="844"/>
      <c r="I48" s="845"/>
      <c r="J48" s="846"/>
      <c r="K48" s="847"/>
      <c r="L48" s="843"/>
      <c r="M48" s="843"/>
      <c r="N48" s="848"/>
      <c r="O48" s="833"/>
      <c r="P48" s="843"/>
      <c r="Q48" s="841"/>
      <c r="R48" s="839"/>
    </row>
    <row r="49" spans="2:18" x14ac:dyDescent="0.15">
      <c r="B49" s="854"/>
      <c r="C49" s="843"/>
      <c r="D49" s="843"/>
      <c r="E49" s="843"/>
      <c r="F49" s="842"/>
      <c r="G49" s="843"/>
      <c r="H49" s="844"/>
      <c r="I49" s="845"/>
      <c r="J49" s="846"/>
      <c r="K49" s="847"/>
      <c r="L49" s="843"/>
      <c r="M49" s="843"/>
      <c r="N49" s="848"/>
      <c r="O49" s="833"/>
      <c r="P49" s="843"/>
      <c r="Q49" s="841"/>
      <c r="R49" s="839"/>
    </row>
    <row r="50" spans="2:18" x14ac:dyDescent="0.15">
      <c r="B50" s="854"/>
      <c r="C50" s="843"/>
      <c r="D50" s="843"/>
      <c r="E50" s="843"/>
      <c r="F50" s="842"/>
      <c r="G50" s="843"/>
      <c r="H50" s="844"/>
      <c r="I50" s="845"/>
      <c r="J50" s="846"/>
      <c r="K50" s="847"/>
      <c r="L50" s="843"/>
      <c r="M50" s="843"/>
      <c r="N50" s="848"/>
      <c r="O50" s="833"/>
      <c r="P50" s="843"/>
      <c r="Q50" s="841"/>
      <c r="R50" s="839"/>
    </row>
    <row r="51" spans="2:18" x14ac:dyDescent="0.15">
      <c r="B51" s="854"/>
      <c r="C51" s="843"/>
      <c r="D51" s="843"/>
      <c r="E51" s="843"/>
      <c r="F51" s="842"/>
      <c r="G51" s="843"/>
      <c r="H51" s="844"/>
      <c r="I51" s="845"/>
      <c r="J51" s="846"/>
      <c r="K51" s="847"/>
      <c r="L51" s="843"/>
      <c r="M51" s="843"/>
      <c r="N51" s="848"/>
      <c r="O51" s="833"/>
      <c r="P51" s="843"/>
      <c r="Q51" s="841"/>
      <c r="R51" s="839"/>
    </row>
    <row r="52" spans="2:18" x14ac:dyDescent="0.15">
      <c r="B52" s="854"/>
      <c r="C52" s="843"/>
      <c r="D52" s="843"/>
      <c r="E52" s="843"/>
      <c r="F52" s="842"/>
      <c r="G52" s="843"/>
      <c r="H52" s="844"/>
      <c r="I52" s="845"/>
      <c r="J52" s="846"/>
      <c r="K52" s="847"/>
      <c r="L52" s="843"/>
      <c r="M52" s="843"/>
      <c r="N52" s="848"/>
      <c r="O52" s="834"/>
      <c r="P52" s="843"/>
      <c r="Q52" s="841"/>
      <c r="R52" s="839"/>
    </row>
    <row r="53" spans="2:18" ht="14.25" customHeight="1" x14ac:dyDescent="0.15">
      <c r="B53" s="854"/>
      <c r="C53" s="843"/>
      <c r="D53" s="843"/>
      <c r="E53" s="843"/>
      <c r="F53" s="852" t="s">
        <v>1059</v>
      </c>
      <c r="G53" s="845">
        <v>0</v>
      </c>
      <c r="H53" s="845">
        <v>100</v>
      </c>
      <c r="I53" s="845">
        <v>2019</v>
      </c>
      <c r="J53" s="851" t="s">
        <v>1060</v>
      </c>
      <c r="K53" s="843" t="s">
        <v>1081</v>
      </c>
      <c r="L53" s="843"/>
      <c r="M53" s="843" t="s">
        <v>46</v>
      </c>
      <c r="N53" s="850" t="s">
        <v>224</v>
      </c>
      <c r="O53" s="835">
        <v>85</v>
      </c>
      <c r="P53" s="843" t="s">
        <v>308</v>
      </c>
      <c r="Q53" s="841">
        <f>O53/H53</f>
        <v>0.85</v>
      </c>
      <c r="R53" s="839"/>
    </row>
    <row r="54" spans="2:18" x14ac:dyDescent="0.15">
      <c r="B54" s="854"/>
      <c r="C54" s="843"/>
      <c r="D54" s="843"/>
      <c r="E54" s="843"/>
      <c r="F54" s="852"/>
      <c r="G54" s="845"/>
      <c r="H54" s="845"/>
      <c r="I54" s="845"/>
      <c r="J54" s="851"/>
      <c r="K54" s="843"/>
      <c r="L54" s="843"/>
      <c r="M54" s="843"/>
      <c r="N54" s="850"/>
      <c r="O54" s="836"/>
      <c r="P54" s="843"/>
      <c r="Q54" s="841"/>
      <c r="R54" s="839"/>
    </row>
    <row r="55" spans="2:18" x14ac:dyDescent="0.15">
      <c r="B55" s="854"/>
      <c r="C55" s="843"/>
      <c r="D55" s="843"/>
      <c r="E55" s="843"/>
      <c r="F55" s="852"/>
      <c r="G55" s="845"/>
      <c r="H55" s="845"/>
      <c r="I55" s="845"/>
      <c r="J55" s="851"/>
      <c r="K55" s="843"/>
      <c r="L55" s="843"/>
      <c r="M55" s="843"/>
      <c r="N55" s="850"/>
      <c r="O55" s="836"/>
      <c r="P55" s="843"/>
      <c r="Q55" s="841"/>
      <c r="R55" s="839"/>
    </row>
    <row r="56" spans="2:18" x14ac:dyDescent="0.15">
      <c r="B56" s="854"/>
      <c r="C56" s="843"/>
      <c r="D56" s="843"/>
      <c r="E56" s="843"/>
      <c r="F56" s="852"/>
      <c r="G56" s="845"/>
      <c r="H56" s="845"/>
      <c r="I56" s="845"/>
      <c r="J56" s="851"/>
      <c r="K56" s="843"/>
      <c r="L56" s="843"/>
      <c r="M56" s="843"/>
      <c r="N56" s="850"/>
      <c r="O56" s="836"/>
      <c r="P56" s="843"/>
      <c r="Q56" s="841"/>
      <c r="R56" s="839"/>
    </row>
    <row r="57" spans="2:18" x14ac:dyDescent="0.15">
      <c r="B57" s="854"/>
      <c r="C57" s="843"/>
      <c r="D57" s="843"/>
      <c r="E57" s="843"/>
      <c r="F57" s="852"/>
      <c r="G57" s="845"/>
      <c r="H57" s="845"/>
      <c r="I57" s="845"/>
      <c r="J57" s="851"/>
      <c r="K57" s="843"/>
      <c r="L57" s="843"/>
      <c r="M57" s="843"/>
      <c r="N57" s="850"/>
      <c r="O57" s="837"/>
      <c r="P57" s="843"/>
      <c r="Q57" s="841"/>
      <c r="R57" s="840"/>
    </row>
    <row r="58" spans="2:18" ht="96" x14ac:dyDescent="0.15">
      <c r="B58" s="314" t="s">
        <v>1082</v>
      </c>
      <c r="C58" s="849" t="s">
        <v>1061</v>
      </c>
      <c r="D58" s="849"/>
      <c r="E58" s="280" t="s">
        <v>1062</v>
      </c>
      <c r="F58" s="315" t="s">
        <v>1083</v>
      </c>
      <c r="G58" s="283">
        <v>0</v>
      </c>
      <c r="H58" s="283">
        <v>1</v>
      </c>
      <c r="I58" s="283">
        <v>2019</v>
      </c>
      <c r="J58" s="285" t="s">
        <v>1272</v>
      </c>
      <c r="K58" s="281" t="s">
        <v>1273</v>
      </c>
      <c r="L58" s="281" t="s">
        <v>1084</v>
      </c>
      <c r="M58" s="280" t="s">
        <v>270</v>
      </c>
      <c r="N58" s="282" t="s">
        <v>224</v>
      </c>
      <c r="O58" s="549" t="s">
        <v>224</v>
      </c>
      <c r="P58" s="280" t="s">
        <v>308</v>
      </c>
      <c r="Q58" s="563" t="str">
        <f>IF(O58="No Aplica", "No Aplica",O58/H58)</f>
        <v>No Aplica</v>
      </c>
      <c r="R58" s="676" t="s">
        <v>224</v>
      </c>
    </row>
    <row r="64" spans="2:18" x14ac:dyDescent="0.15">
      <c r="J64">
        <f>100-77</f>
        <v>23</v>
      </c>
    </row>
  </sheetData>
  <autoFilter ref="B10:R58" xr:uid="{00000000-0009-0000-0000-000010000000}">
    <filterColumn colId="1" showButton="0"/>
  </autoFilter>
  <mergeCells count="94">
    <mergeCell ref="M34:M38"/>
    <mergeCell ref="F41:F45"/>
    <mergeCell ref="G41:G45"/>
    <mergeCell ref="H41:H45"/>
    <mergeCell ref="I41:I45"/>
    <mergeCell ref="J41:J45"/>
    <mergeCell ref="H34:H38"/>
    <mergeCell ref="I34:I38"/>
    <mergeCell ref="J34:J38"/>
    <mergeCell ref="K34:K38"/>
    <mergeCell ref="L34:L38"/>
    <mergeCell ref="M41:M45"/>
    <mergeCell ref="B34:B38"/>
    <mergeCell ref="C34:D38"/>
    <mergeCell ref="E34:E38"/>
    <mergeCell ref="F34:F38"/>
    <mergeCell ref="G34:G38"/>
    <mergeCell ref="B10:B11"/>
    <mergeCell ref="C10:D11"/>
    <mergeCell ref="E10:E11"/>
    <mergeCell ref="B12:B15"/>
    <mergeCell ref="C12:D15"/>
    <mergeCell ref="R10:R11"/>
    <mergeCell ref="J12:J13"/>
    <mergeCell ref="K12:K13"/>
    <mergeCell ref="L12:L13"/>
    <mergeCell ref="R12:R15"/>
    <mergeCell ref="K10:K11"/>
    <mergeCell ref="L10:L11"/>
    <mergeCell ref="M10:M11"/>
    <mergeCell ref="P10:P11"/>
    <mergeCell ref="Q10:Q11"/>
    <mergeCell ref="F10:F11"/>
    <mergeCell ref="G10:G11"/>
    <mergeCell ref="H10:H11"/>
    <mergeCell ref="I10:I11"/>
    <mergeCell ref="J10:J11"/>
    <mergeCell ref="R16:R28"/>
    <mergeCell ref="C29:D29"/>
    <mergeCell ref="B30:B33"/>
    <mergeCell ref="C30:D33"/>
    <mergeCell ref="R30:R33"/>
    <mergeCell ref="E32:E33"/>
    <mergeCell ref="B16:B28"/>
    <mergeCell ref="C16:D28"/>
    <mergeCell ref="R34:R38"/>
    <mergeCell ref="B39:B57"/>
    <mergeCell ref="C39:D40"/>
    <mergeCell ref="E39:E40"/>
    <mergeCell ref="F39:F40"/>
    <mergeCell ref="G39:G40"/>
    <mergeCell ref="H39:H40"/>
    <mergeCell ref="I39:I40"/>
    <mergeCell ref="J39:J40"/>
    <mergeCell ref="K39:K40"/>
    <mergeCell ref="L39:L40"/>
    <mergeCell ref="M39:M40"/>
    <mergeCell ref="N39:N40"/>
    <mergeCell ref="P39:P40"/>
    <mergeCell ref="Q39:Q40"/>
    <mergeCell ref="R39:R40"/>
    <mergeCell ref="C58:D58"/>
    <mergeCell ref="K53:K57"/>
    <mergeCell ref="M53:M57"/>
    <mergeCell ref="N53:N57"/>
    <mergeCell ref="P53:P57"/>
    <mergeCell ref="I53:I57"/>
    <mergeCell ref="J53:J57"/>
    <mergeCell ref="C41:D57"/>
    <mergeCell ref="E41:E57"/>
    <mergeCell ref="N41:N45"/>
    <mergeCell ref="P41:P45"/>
    <mergeCell ref="F53:F57"/>
    <mergeCell ref="G53:G57"/>
    <mergeCell ref="H53:H57"/>
    <mergeCell ref="K41:K45"/>
    <mergeCell ref="L41:L57"/>
    <mergeCell ref="K46:K52"/>
    <mergeCell ref="M46:M52"/>
    <mergeCell ref="N46:N52"/>
    <mergeCell ref="P46:P52"/>
    <mergeCell ref="Q46:Q52"/>
    <mergeCell ref="F46:F52"/>
    <mergeCell ref="G46:G52"/>
    <mergeCell ref="H46:H52"/>
    <mergeCell ref="I46:I52"/>
    <mergeCell ref="J46:J52"/>
    <mergeCell ref="O39:O40"/>
    <mergeCell ref="O41:O45"/>
    <mergeCell ref="O46:O52"/>
    <mergeCell ref="O53:O57"/>
    <mergeCell ref="R41:R57"/>
    <mergeCell ref="Q53:Q57"/>
    <mergeCell ref="Q41:Q45"/>
  </mergeCells>
  <conditionalFormatting sqref="R12:R57">
    <cfRule type="cellIs" dxfId="201" priority="1" operator="greaterThanOrEqual">
      <formula>0.8</formula>
    </cfRule>
    <cfRule type="cellIs" dxfId="200" priority="2" operator="between">
      <formula>0.7</formula>
      <formula>0.79</formula>
    </cfRule>
    <cfRule type="cellIs" dxfId="199" priority="3" operator="between">
      <formula>0.6</formula>
      <formula>0.69</formula>
    </cfRule>
    <cfRule type="cellIs" dxfId="198" priority="4" operator="between">
      <formula>0.4</formula>
      <formula>0.59</formula>
    </cfRule>
    <cfRule type="cellIs" dxfId="197" priority="5" operator="lessThanOrEqual">
      <formula>0.39</formula>
    </cfRule>
  </conditionalFormatting>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281C-E31B-4589-8887-6448192797A1}">
  <sheetPr>
    <tabColor theme="9" tint="-0.249977111117893"/>
  </sheetPr>
  <dimension ref="A12:B32"/>
  <sheetViews>
    <sheetView showGridLines="0" workbookViewId="0"/>
  </sheetViews>
  <sheetFormatPr baseColWidth="10" defaultRowHeight="14" x14ac:dyDescent="0.15"/>
  <cols>
    <col min="1" max="1" width="35.83203125" customWidth="1"/>
    <col min="2" max="2" width="20.1640625" customWidth="1"/>
    <col min="3" max="5" width="32.1640625" customWidth="1"/>
    <col min="6" max="6" width="7.6640625" customWidth="1"/>
  </cols>
  <sheetData>
    <row r="12" spans="1:2" hidden="1" x14ac:dyDescent="0.15">
      <c r="A12" t="s">
        <v>1229</v>
      </c>
      <c r="B12" t="s">
        <v>1226</v>
      </c>
    </row>
    <row r="13" spans="1:2" hidden="1" x14ac:dyDescent="0.15">
      <c r="A13" t="s">
        <v>4</v>
      </c>
      <c r="B13" t="s">
        <v>1482</v>
      </c>
    </row>
    <row r="14" spans="1:2" hidden="1" x14ac:dyDescent="0.15">
      <c r="A14" t="s">
        <v>37</v>
      </c>
      <c r="B14" t="s">
        <v>1482</v>
      </c>
    </row>
    <row r="16" spans="1:2" x14ac:dyDescent="0.15">
      <c r="A16" t="s">
        <v>13</v>
      </c>
      <c r="B16" t="s">
        <v>1486</v>
      </c>
    </row>
    <row r="17" spans="1:2" x14ac:dyDescent="0.15">
      <c r="A17" t="s">
        <v>167</v>
      </c>
      <c r="B17">
        <v>1</v>
      </c>
    </row>
    <row r="18" spans="1:2" x14ac:dyDescent="0.15">
      <c r="A18" t="s">
        <v>47</v>
      </c>
      <c r="B18">
        <v>1</v>
      </c>
    </row>
    <row r="19" spans="1:2" x14ac:dyDescent="0.15">
      <c r="A19" t="s">
        <v>617</v>
      </c>
      <c r="B19">
        <v>1</v>
      </c>
    </row>
    <row r="20" spans="1:2" x14ac:dyDescent="0.15">
      <c r="A20" t="s">
        <v>283</v>
      </c>
      <c r="B20">
        <v>1</v>
      </c>
    </row>
    <row r="21" spans="1:2" x14ac:dyDescent="0.15">
      <c r="A21" t="s">
        <v>165</v>
      </c>
      <c r="B21">
        <v>1</v>
      </c>
    </row>
    <row r="22" spans="1:2" x14ac:dyDescent="0.15">
      <c r="A22" t="s">
        <v>936</v>
      </c>
      <c r="B22">
        <v>1</v>
      </c>
    </row>
    <row r="23" spans="1:2" x14ac:dyDescent="0.15">
      <c r="A23" t="s">
        <v>164</v>
      </c>
      <c r="B23">
        <v>1</v>
      </c>
    </row>
    <row r="24" spans="1:2" x14ac:dyDescent="0.15">
      <c r="A24" t="s">
        <v>351</v>
      </c>
      <c r="B24">
        <v>1</v>
      </c>
    </row>
    <row r="25" spans="1:2" x14ac:dyDescent="0.15">
      <c r="A25" t="s">
        <v>188</v>
      </c>
      <c r="B25">
        <v>1</v>
      </c>
    </row>
    <row r="26" spans="1:2" x14ac:dyDescent="0.15">
      <c r="A26" t="s">
        <v>179</v>
      </c>
      <c r="B26">
        <v>1</v>
      </c>
    </row>
    <row r="27" spans="1:2" x14ac:dyDescent="0.15">
      <c r="A27" t="s">
        <v>169</v>
      </c>
      <c r="B27">
        <v>2</v>
      </c>
    </row>
    <row r="28" spans="1:2" x14ac:dyDescent="0.15">
      <c r="A28" t="s">
        <v>160</v>
      </c>
      <c r="B28">
        <v>2</v>
      </c>
    </row>
    <row r="29" spans="1:2" x14ac:dyDescent="0.15">
      <c r="A29" t="s">
        <v>186</v>
      </c>
      <c r="B29">
        <v>2</v>
      </c>
    </row>
    <row r="30" spans="1:2" x14ac:dyDescent="0.15">
      <c r="A30" t="s">
        <v>875</v>
      </c>
      <c r="B30">
        <v>2</v>
      </c>
    </row>
    <row r="31" spans="1:2" x14ac:dyDescent="0.15">
      <c r="A31" t="s">
        <v>1024</v>
      </c>
      <c r="B31">
        <v>6</v>
      </c>
    </row>
    <row r="32" spans="1:2" x14ac:dyDescent="0.15">
      <c r="A32" t="s">
        <v>365</v>
      </c>
      <c r="B32">
        <v>24</v>
      </c>
    </row>
  </sheetData>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85D8-7E5C-4CF1-9520-F966A6679180}">
  <sheetPr>
    <tabColor theme="9"/>
  </sheetPr>
  <dimension ref="A9:I36"/>
  <sheetViews>
    <sheetView showGridLines="0" zoomScale="80" zoomScaleNormal="80" workbookViewId="0"/>
  </sheetViews>
  <sheetFormatPr baseColWidth="10" defaultRowHeight="14" x14ac:dyDescent="0.15"/>
  <cols>
    <col min="1" max="1" width="46" bestFit="1" customWidth="1"/>
    <col min="2" max="2" width="21.33203125" customWidth="1"/>
    <col min="3" max="3" width="30" customWidth="1"/>
    <col min="4" max="4" width="33" customWidth="1"/>
    <col min="5" max="5" width="32.1640625" customWidth="1"/>
    <col min="6" max="6" width="7.6640625" customWidth="1"/>
    <col min="8" max="8" width="32.1640625" customWidth="1"/>
    <col min="9" max="9" width="40" customWidth="1"/>
    <col min="10" max="11" width="32.1640625" bestFit="1" customWidth="1"/>
  </cols>
  <sheetData>
    <row r="9" spans="1:9" hidden="1" x14ac:dyDescent="0.15">
      <c r="A9" t="s">
        <v>1229</v>
      </c>
      <c r="B9" t="s">
        <v>1226</v>
      </c>
      <c r="H9" t="s">
        <v>1229</v>
      </c>
      <c r="I9" t="s">
        <v>1226</v>
      </c>
    </row>
    <row r="10" spans="1:9" hidden="1" x14ac:dyDescent="0.15">
      <c r="A10" t="s">
        <v>4</v>
      </c>
      <c r="B10" t="s">
        <v>1482</v>
      </c>
      <c r="H10" t="s">
        <v>4</v>
      </c>
      <c r="I10" t="s">
        <v>1482</v>
      </c>
    </row>
    <row r="12" spans="1:9" x14ac:dyDescent="0.15">
      <c r="A12" t="s">
        <v>13</v>
      </c>
      <c r="B12" t="s">
        <v>5</v>
      </c>
      <c r="C12" t="s">
        <v>42</v>
      </c>
      <c r="D12" t="s">
        <v>33</v>
      </c>
      <c r="E12" t="s">
        <v>37</v>
      </c>
      <c r="H12" t="s">
        <v>37</v>
      </c>
      <c r="I12" t="s">
        <v>1493</v>
      </c>
    </row>
    <row r="13" spans="1:9" x14ac:dyDescent="0.15">
      <c r="A13" t="s">
        <v>283</v>
      </c>
      <c r="B13" t="s">
        <v>222</v>
      </c>
      <c r="C13">
        <v>0.3</v>
      </c>
      <c r="D13" s="656">
        <v>0.55666666666666675</v>
      </c>
      <c r="E13" t="s">
        <v>306</v>
      </c>
      <c r="H13" t="s">
        <v>306</v>
      </c>
      <c r="I13">
        <v>3</v>
      </c>
    </row>
    <row r="14" spans="1:9" x14ac:dyDescent="0.15">
      <c r="A14" t="s">
        <v>160</v>
      </c>
      <c r="B14" t="s">
        <v>1209</v>
      </c>
      <c r="C14">
        <v>0.97</v>
      </c>
      <c r="D14" s="656">
        <v>0.56100000000000005</v>
      </c>
      <c r="E14" t="s">
        <v>306</v>
      </c>
      <c r="H14" t="s">
        <v>305</v>
      </c>
      <c r="I14">
        <v>16</v>
      </c>
    </row>
    <row r="15" spans="1:9" x14ac:dyDescent="0.15">
      <c r="A15" t="s">
        <v>160</v>
      </c>
      <c r="B15" t="s">
        <v>1214</v>
      </c>
      <c r="C15">
        <v>3</v>
      </c>
      <c r="D15" s="656">
        <v>0.63400000000000001</v>
      </c>
      <c r="E15" t="s">
        <v>307</v>
      </c>
      <c r="H15" t="s">
        <v>307</v>
      </c>
      <c r="I15">
        <v>5</v>
      </c>
    </row>
    <row r="16" spans="1:9" x14ac:dyDescent="0.15">
      <c r="A16" t="s">
        <v>617</v>
      </c>
      <c r="B16" t="s">
        <v>627</v>
      </c>
      <c r="C16">
        <v>75</v>
      </c>
      <c r="D16" s="656">
        <v>0.26800000000000002</v>
      </c>
      <c r="E16" t="s">
        <v>305</v>
      </c>
    </row>
    <row r="17" spans="1:5" x14ac:dyDescent="0.15">
      <c r="A17" t="s">
        <v>164</v>
      </c>
      <c r="B17" t="s">
        <v>601</v>
      </c>
      <c r="C17">
        <v>1</v>
      </c>
      <c r="D17" s="656">
        <v>0</v>
      </c>
      <c r="E17" t="s">
        <v>305</v>
      </c>
    </row>
    <row r="18" spans="1:5" x14ac:dyDescent="0.15">
      <c r="A18" t="s">
        <v>165</v>
      </c>
      <c r="B18" t="s">
        <v>556</v>
      </c>
      <c r="C18">
        <v>100</v>
      </c>
      <c r="D18">
        <v>0</v>
      </c>
      <c r="E18" t="s">
        <v>305</v>
      </c>
    </row>
    <row r="19" spans="1:5" x14ac:dyDescent="0.15">
      <c r="A19" t="s">
        <v>167</v>
      </c>
      <c r="B19" t="s">
        <v>1488</v>
      </c>
      <c r="C19">
        <v>1</v>
      </c>
      <c r="D19" s="656">
        <v>0.03</v>
      </c>
      <c r="E19" t="s">
        <v>305</v>
      </c>
    </row>
    <row r="20" spans="1:5" x14ac:dyDescent="0.15">
      <c r="A20" t="s">
        <v>47</v>
      </c>
      <c r="B20" t="s">
        <v>105</v>
      </c>
      <c r="C20">
        <v>0.04</v>
      </c>
      <c r="D20" s="656">
        <v>-2.3249999999999997</v>
      </c>
      <c r="E20" t="s">
        <v>305</v>
      </c>
    </row>
    <row r="21" spans="1:5" x14ac:dyDescent="0.15">
      <c r="A21" t="s">
        <v>169</v>
      </c>
      <c r="B21" t="s">
        <v>1298</v>
      </c>
      <c r="C21">
        <v>10</v>
      </c>
      <c r="D21" s="656">
        <v>0.3</v>
      </c>
      <c r="E21" t="s">
        <v>305</v>
      </c>
    </row>
    <row r="22" spans="1:5" x14ac:dyDescent="0.15">
      <c r="A22" t="s">
        <v>169</v>
      </c>
      <c r="B22" t="s">
        <v>1299</v>
      </c>
      <c r="C22">
        <v>1</v>
      </c>
      <c r="D22" s="656">
        <v>0.1</v>
      </c>
      <c r="E22" t="s">
        <v>305</v>
      </c>
    </row>
    <row r="23" spans="1:5" x14ac:dyDescent="0.15">
      <c r="A23" t="s">
        <v>936</v>
      </c>
      <c r="B23" t="s">
        <v>1320</v>
      </c>
      <c r="C23">
        <v>0</v>
      </c>
      <c r="D23" s="656">
        <v>0</v>
      </c>
      <c r="E23" t="s">
        <v>305</v>
      </c>
    </row>
    <row r="24" spans="1:5" x14ac:dyDescent="0.15">
      <c r="A24" t="s">
        <v>351</v>
      </c>
      <c r="B24" t="s">
        <v>468</v>
      </c>
      <c r="C24">
        <v>1</v>
      </c>
      <c r="D24" s="656">
        <v>0.66669999999999996</v>
      </c>
      <c r="E24" t="s">
        <v>307</v>
      </c>
    </row>
    <row r="25" spans="1:5" x14ac:dyDescent="0.15">
      <c r="A25" t="s">
        <v>1024</v>
      </c>
      <c r="B25" t="s">
        <v>729</v>
      </c>
      <c r="C25">
        <v>0.2</v>
      </c>
      <c r="D25" s="656">
        <v>0</v>
      </c>
      <c r="E25" t="s">
        <v>305</v>
      </c>
    </row>
    <row r="26" spans="1:5" x14ac:dyDescent="0.15">
      <c r="A26" t="s">
        <v>1024</v>
      </c>
      <c r="B26" t="s">
        <v>735</v>
      </c>
      <c r="C26">
        <v>0.8</v>
      </c>
      <c r="D26" s="656">
        <v>0.61789772727272729</v>
      </c>
      <c r="E26" t="s">
        <v>307</v>
      </c>
    </row>
    <row r="27" spans="1:5" x14ac:dyDescent="0.15">
      <c r="A27" t="s">
        <v>1024</v>
      </c>
      <c r="B27" t="s">
        <v>739</v>
      </c>
      <c r="C27">
        <v>0.7</v>
      </c>
      <c r="D27" s="656">
        <v>0.46</v>
      </c>
      <c r="E27" t="s">
        <v>306</v>
      </c>
    </row>
    <row r="28" spans="1:5" x14ac:dyDescent="0.15">
      <c r="A28" t="s">
        <v>1024</v>
      </c>
      <c r="B28" t="s">
        <v>743</v>
      </c>
      <c r="C28">
        <v>0.8</v>
      </c>
      <c r="D28" s="656">
        <v>0.625</v>
      </c>
      <c r="E28" t="s">
        <v>307</v>
      </c>
    </row>
    <row r="29" spans="1:5" x14ac:dyDescent="0.15">
      <c r="A29" t="s">
        <v>1024</v>
      </c>
      <c r="B29" t="s">
        <v>747</v>
      </c>
      <c r="C29">
        <v>0.7</v>
      </c>
      <c r="D29" s="656">
        <v>0.38457142857142856</v>
      </c>
      <c r="E29" t="s">
        <v>305</v>
      </c>
    </row>
    <row r="30" spans="1:5" x14ac:dyDescent="0.15">
      <c r="A30" t="s">
        <v>1024</v>
      </c>
      <c r="B30" t="s">
        <v>983</v>
      </c>
      <c r="C30">
        <v>1</v>
      </c>
      <c r="D30" s="656">
        <v>0.31</v>
      </c>
      <c r="E30" t="s">
        <v>305</v>
      </c>
    </row>
    <row r="31" spans="1:5" x14ac:dyDescent="0.15">
      <c r="A31" t="s">
        <v>875</v>
      </c>
      <c r="B31" t="s">
        <v>1445</v>
      </c>
      <c r="C31">
        <v>-0.1</v>
      </c>
      <c r="D31" s="656">
        <v>0</v>
      </c>
      <c r="E31" t="s">
        <v>305</v>
      </c>
    </row>
    <row r="32" spans="1:5" x14ac:dyDescent="0.15">
      <c r="A32" t="s">
        <v>875</v>
      </c>
      <c r="B32" t="s">
        <v>1455</v>
      </c>
      <c r="C32">
        <v>5</v>
      </c>
      <c r="D32" s="656">
        <v>0.186</v>
      </c>
      <c r="E32" t="s">
        <v>305</v>
      </c>
    </row>
    <row r="33" spans="1:5" x14ac:dyDescent="0.15">
      <c r="A33" t="s">
        <v>179</v>
      </c>
      <c r="B33" t="s">
        <v>789</v>
      </c>
      <c r="C33">
        <v>0.01</v>
      </c>
      <c r="D33" s="656">
        <v>0.01</v>
      </c>
      <c r="E33" t="s">
        <v>305</v>
      </c>
    </row>
    <row r="34" spans="1:5" x14ac:dyDescent="0.15">
      <c r="A34" t="s">
        <v>186</v>
      </c>
      <c r="B34" t="s">
        <v>380</v>
      </c>
      <c r="C34">
        <v>23</v>
      </c>
      <c r="D34" s="656">
        <v>0.69565217391304346</v>
      </c>
      <c r="E34" t="s">
        <v>307</v>
      </c>
    </row>
    <row r="35" spans="1:5" x14ac:dyDescent="0.15">
      <c r="A35" t="s">
        <v>186</v>
      </c>
      <c r="B35" t="s">
        <v>387</v>
      </c>
      <c r="C35">
        <v>0.05</v>
      </c>
      <c r="D35" s="656">
        <v>0.10416666666666667</v>
      </c>
      <c r="E35" t="s">
        <v>305</v>
      </c>
    </row>
    <row r="36" spans="1:5" x14ac:dyDescent="0.15">
      <c r="A36" t="s">
        <v>188</v>
      </c>
      <c r="B36" t="s">
        <v>511</v>
      </c>
      <c r="C36">
        <v>0.95</v>
      </c>
      <c r="D36" s="656">
        <v>0</v>
      </c>
      <c r="E36" t="s">
        <v>305</v>
      </c>
    </row>
  </sheetData>
  <pageMargins left="0.7" right="0.7" top="0.75" bottom="0.75" header="0.3" footer="0.3"/>
  <pageSetup paperSize="9"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0"/>
  <dimension ref="A1:A39"/>
  <sheetViews>
    <sheetView workbookViewId="0">
      <selection activeCell="A2" sqref="A2:A39"/>
    </sheetView>
  </sheetViews>
  <sheetFormatPr baseColWidth="10" defaultColWidth="11" defaultRowHeight="14" x14ac:dyDescent="0.15"/>
  <sheetData>
    <row r="1" spans="1:1" ht="15" x14ac:dyDescent="0.2">
      <c r="A1" s="20" t="s">
        <v>152</v>
      </c>
    </row>
    <row r="2" spans="1:1" ht="15" x14ac:dyDescent="0.2">
      <c r="A2" s="21" t="s">
        <v>153</v>
      </c>
    </row>
    <row r="3" spans="1:1" ht="15" x14ac:dyDescent="0.2">
      <c r="A3" s="21" t="s">
        <v>154</v>
      </c>
    </row>
    <row r="4" spans="1:1" ht="15" x14ac:dyDescent="0.2">
      <c r="A4" s="21" t="s">
        <v>155</v>
      </c>
    </row>
    <row r="5" spans="1:1" ht="15" x14ac:dyDescent="0.2">
      <c r="A5" s="21" t="s">
        <v>156</v>
      </c>
    </row>
    <row r="6" spans="1:1" ht="15" x14ac:dyDescent="0.2">
      <c r="A6" s="21" t="s">
        <v>157</v>
      </c>
    </row>
    <row r="7" spans="1:1" ht="15" x14ac:dyDescent="0.2">
      <c r="A7" s="21" t="s">
        <v>158</v>
      </c>
    </row>
    <row r="8" spans="1:1" ht="15" x14ac:dyDescent="0.2">
      <c r="A8" s="21" t="s">
        <v>159</v>
      </c>
    </row>
    <row r="9" spans="1:1" ht="15" x14ac:dyDescent="0.2">
      <c r="A9" s="21" t="s">
        <v>160</v>
      </c>
    </row>
    <row r="10" spans="1:1" ht="15" x14ac:dyDescent="0.2">
      <c r="A10" s="21" t="s">
        <v>161</v>
      </c>
    </row>
    <row r="11" spans="1:1" ht="15" x14ac:dyDescent="0.2">
      <c r="A11" s="21" t="s">
        <v>162</v>
      </c>
    </row>
    <row r="12" spans="1:1" ht="15" x14ac:dyDescent="0.2">
      <c r="A12" s="21" t="s">
        <v>163</v>
      </c>
    </row>
    <row r="13" spans="1:1" ht="15" x14ac:dyDescent="0.2">
      <c r="A13" s="21" t="s">
        <v>164</v>
      </c>
    </row>
    <row r="14" spans="1:1" ht="15" x14ac:dyDescent="0.2">
      <c r="A14" s="21" t="s">
        <v>165</v>
      </c>
    </row>
    <row r="15" spans="1:1" ht="15" x14ac:dyDescent="0.2">
      <c r="A15" s="21" t="s">
        <v>166</v>
      </c>
    </row>
    <row r="16" spans="1:1" ht="15" x14ac:dyDescent="0.2">
      <c r="A16" s="21" t="s">
        <v>167</v>
      </c>
    </row>
    <row r="17" spans="1:1" ht="15" x14ac:dyDescent="0.2">
      <c r="A17" s="21" t="s">
        <v>168</v>
      </c>
    </row>
    <row r="18" spans="1:1" ht="15" x14ac:dyDescent="0.2">
      <c r="A18" s="21" t="s">
        <v>169</v>
      </c>
    </row>
    <row r="19" spans="1:1" ht="15" x14ac:dyDescent="0.2">
      <c r="A19" s="21" t="s">
        <v>170</v>
      </c>
    </row>
    <row r="20" spans="1:1" ht="15" x14ac:dyDescent="0.2">
      <c r="A20" s="21" t="s">
        <v>171</v>
      </c>
    </row>
    <row r="21" spans="1:1" ht="15" x14ac:dyDescent="0.2">
      <c r="A21" s="21" t="s">
        <v>172</v>
      </c>
    </row>
    <row r="22" spans="1:1" ht="15" x14ac:dyDescent="0.2">
      <c r="A22" s="21" t="s">
        <v>173</v>
      </c>
    </row>
    <row r="23" spans="1:1" ht="15" x14ac:dyDescent="0.2">
      <c r="A23" s="21" t="s">
        <v>174</v>
      </c>
    </row>
    <row r="24" spans="1:1" ht="15" x14ac:dyDescent="0.2">
      <c r="A24" s="21" t="s">
        <v>175</v>
      </c>
    </row>
    <row r="25" spans="1:1" ht="15" x14ac:dyDescent="0.2">
      <c r="A25" s="21" t="s">
        <v>72</v>
      </c>
    </row>
    <row r="26" spans="1:1" ht="15" x14ac:dyDescent="0.2">
      <c r="A26" s="21" t="s">
        <v>176</v>
      </c>
    </row>
    <row r="27" spans="1:1" ht="15" x14ac:dyDescent="0.2">
      <c r="A27" s="21" t="s">
        <v>177</v>
      </c>
    </row>
    <row r="28" spans="1:1" ht="15" x14ac:dyDescent="0.2">
      <c r="A28" s="21" t="s">
        <v>178</v>
      </c>
    </row>
    <row r="29" spans="1:1" ht="15" x14ac:dyDescent="0.2">
      <c r="A29" s="21" t="s">
        <v>179</v>
      </c>
    </row>
    <row r="30" spans="1:1" ht="15" x14ac:dyDescent="0.2">
      <c r="A30" s="21" t="s">
        <v>180</v>
      </c>
    </row>
    <row r="31" spans="1:1" ht="15" x14ac:dyDescent="0.2">
      <c r="A31" s="21" t="s">
        <v>181</v>
      </c>
    </row>
    <row r="32" spans="1:1" ht="15" x14ac:dyDescent="0.2">
      <c r="A32" s="21" t="s">
        <v>182</v>
      </c>
    </row>
    <row r="33" spans="1:1" ht="15" x14ac:dyDescent="0.2">
      <c r="A33" s="21" t="s">
        <v>183</v>
      </c>
    </row>
    <row r="34" spans="1:1" ht="15" x14ac:dyDescent="0.2">
      <c r="A34" s="21" t="s">
        <v>184</v>
      </c>
    </row>
    <row r="35" spans="1:1" ht="15" x14ac:dyDescent="0.2">
      <c r="A35" s="21" t="s">
        <v>185</v>
      </c>
    </row>
    <row r="36" spans="1:1" ht="15" x14ac:dyDescent="0.2">
      <c r="A36" s="21" t="s">
        <v>186</v>
      </c>
    </row>
    <row r="37" spans="1:1" ht="15" x14ac:dyDescent="0.2">
      <c r="A37" s="21" t="s">
        <v>187</v>
      </c>
    </row>
    <row r="38" spans="1:1" ht="15" x14ac:dyDescent="0.2">
      <c r="A38" s="21" t="s">
        <v>188</v>
      </c>
    </row>
    <row r="39" spans="1:1" ht="15" x14ac:dyDescent="0.2">
      <c r="A39" s="21" t="s">
        <v>189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
  <dimension ref="A1:AI22"/>
  <sheetViews>
    <sheetView workbookViewId="0"/>
  </sheetViews>
  <sheetFormatPr baseColWidth="10" defaultColWidth="11" defaultRowHeight="14" x14ac:dyDescent="0.15"/>
  <cols>
    <col min="1" max="1" width="16.6640625" customWidth="1"/>
  </cols>
  <sheetData>
    <row r="1" spans="1:35" ht="65" x14ac:dyDescent="0.15">
      <c r="A1" s="2" t="s">
        <v>13</v>
      </c>
      <c r="B1" s="2" t="s">
        <v>14</v>
      </c>
      <c r="C1" s="2" t="s">
        <v>15</v>
      </c>
      <c r="D1" s="2" t="s">
        <v>5</v>
      </c>
      <c r="E1" s="2" t="s">
        <v>0</v>
      </c>
      <c r="F1" s="3" t="s">
        <v>7</v>
      </c>
      <c r="G1" s="2" t="s">
        <v>6</v>
      </c>
      <c r="H1" s="2" t="s">
        <v>1</v>
      </c>
      <c r="I1" s="2" t="s">
        <v>2</v>
      </c>
      <c r="J1" s="2" t="s">
        <v>3</v>
      </c>
      <c r="K1" s="2" t="s">
        <v>4</v>
      </c>
      <c r="L1" s="2" t="s">
        <v>42</v>
      </c>
      <c r="M1" s="2" t="s">
        <v>43</v>
      </c>
      <c r="N1" s="2" t="s">
        <v>44</v>
      </c>
      <c r="O1" s="2" t="s">
        <v>45</v>
      </c>
      <c r="P1" s="4" t="s">
        <v>21</v>
      </c>
      <c r="Q1" s="4" t="s">
        <v>22</v>
      </c>
      <c r="R1" s="4" t="s">
        <v>23</v>
      </c>
      <c r="S1" s="4" t="s">
        <v>24</v>
      </c>
      <c r="T1" s="4" t="s">
        <v>25</v>
      </c>
      <c r="U1" s="4" t="s">
        <v>26</v>
      </c>
      <c r="V1" s="4" t="s">
        <v>27</v>
      </c>
      <c r="W1" s="4" t="s">
        <v>28</v>
      </c>
      <c r="X1" s="4" t="s">
        <v>29</v>
      </c>
      <c r="Y1" s="4" t="s">
        <v>30</v>
      </c>
      <c r="Z1" s="4" t="s">
        <v>31</v>
      </c>
      <c r="AA1" s="4" t="s">
        <v>32</v>
      </c>
      <c r="AB1" s="2" t="s">
        <v>33</v>
      </c>
      <c r="AC1" s="2" t="s">
        <v>34</v>
      </c>
      <c r="AD1" s="2" t="s">
        <v>35</v>
      </c>
      <c r="AE1" s="2" t="s">
        <v>36</v>
      </c>
      <c r="AF1" s="4" t="s">
        <v>37</v>
      </c>
      <c r="AG1" s="4" t="s">
        <v>38</v>
      </c>
      <c r="AH1" s="4" t="s">
        <v>39</v>
      </c>
      <c r="AI1" s="4" t="s">
        <v>40</v>
      </c>
    </row>
    <row r="2" spans="1:35" x14ac:dyDescent="0.15">
      <c r="A2" s="11" t="s">
        <v>47</v>
      </c>
      <c r="B2" s="12" t="s">
        <v>83</v>
      </c>
      <c r="C2" s="11" t="s">
        <v>84</v>
      </c>
      <c r="D2" s="11" t="s">
        <v>85</v>
      </c>
      <c r="E2" s="11" t="s">
        <v>86</v>
      </c>
      <c r="F2" s="11" t="s">
        <v>87</v>
      </c>
      <c r="G2" s="11" t="s">
        <v>16</v>
      </c>
      <c r="H2" s="9" t="s">
        <v>17</v>
      </c>
      <c r="I2" s="7" t="s">
        <v>48</v>
      </c>
      <c r="J2" s="8" t="s">
        <v>18</v>
      </c>
      <c r="K2" s="9" t="s">
        <v>46</v>
      </c>
      <c r="L2" s="6"/>
      <c r="M2" s="13">
        <v>0.3</v>
      </c>
      <c r="N2" s="6"/>
      <c r="O2" s="13">
        <v>0.35</v>
      </c>
      <c r="P2" s="881">
        <v>0.8</v>
      </c>
      <c r="Q2" s="882"/>
      <c r="R2" s="882"/>
      <c r="S2" s="882"/>
      <c r="T2" s="882"/>
      <c r="U2" s="882"/>
      <c r="V2" s="881">
        <v>0.2</v>
      </c>
      <c r="W2" s="882"/>
      <c r="X2" s="882"/>
      <c r="Y2" s="882"/>
      <c r="Z2" s="882"/>
      <c r="AA2" s="882"/>
      <c r="AB2" s="6"/>
      <c r="AC2" s="13">
        <f t="shared" ref="AC2:AC10" si="0">P2/M2</f>
        <v>2.666666666666667</v>
      </c>
      <c r="AD2" s="14"/>
      <c r="AE2" s="13">
        <f t="shared" ref="AE2:AE10" si="1">V2/O2</f>
        <v>0.57142857142857151</v>
      </c>
      <c r="AF2" s="5" t="str">
        <f t="shared" ref="AF2:AF22" si="2">IF(AB2="","NO APLICA",IF(AB2&lt;40%,"CRÍTICO",IF(AB2&lt;60%,"BAJO",IF(AB2&lt;70%,"MEDIO",IF(AB2&lt;80%,"SATISFACTORIO",IF(AB2&gt;=80%,"SOBRESALIENTE",IF(AB2="","NO APLICA","")))))))</f>
        <v>NO APLICA</v>
      </c>
      <c r="AG2" s="5" t="str">
        <f t="shared" ref="AG2:AG22" si="3">IF(AC2&lt;40%,"CRÍTICO",IF(AC2&lt;60%,"BAJO",IF(AC2&lt;70%,"MEDIO",IF(AC2&lt;80%,"SATISFACTORIO",IF(AC2&gt;=80%,"SOBRESALIENTE","NO APLICA")))))</f>
        <v>SOBRESALIENTE</v>
      </c>
      <c r="AH2" s="5" t="str">
        <f t="shared" ref="AH2:AH22" si="4">IF(AD2="","NO APLICA",IF(AD2&lt;40%,"CRÍTICO",IF(AD2&lt;60%,"BAJO",IF(AD2&lt;70%,"MEDIO",IF(AD2&lt;80%,"SATISFACTORIO",IF(AD2&gt;=80%,"SOBRESALIENTE",IF(AD2="","NO APLICA","")))))))</f>
        <v>NO APLICA</v>
      </c>
      <c r="AI2" s="5" t="str">
        <f t="shared" ref="AI2:AI22" si="5">IF(AE2&lt;40%,"CRÍTICO",IF(AE2&lt;60%,"BAJO",IF(AE2&lt;70%,"MEDIO",IF(AE2&lt;80%,"SATISFACTORIO",IF(AE2&gt;=80%,"SOBRESALIENTE","NO APLICA")))))</f>
        <v>BAJO</v>
      </c>
    </row>
    <row r="3" spans="1:35" x14ac:dyDescent="0.15">
      <c r="A3" s="11" t="s">
        <v>47</v>
      </c>
      <c r="B3" s="12" t="s">
        <v>83</v>
      </c>
      <c r="C3" s="11" t="s">
        <v>88</v>
      </c>
      <c r="D3" s="11" t="s">
        <v>89</v>
      </c>
      <c r="E3" s="11" t="s">
        <v>49</v>
      </c>
      <c r="F3" s="11" t="s">
        <v>87</v>
      </c>
      <c r="G3" s="7" t="s">
        <v>16</v>
      </c>
      <c r="H3" s="7" t="s">
        <v>17</v>
      </c>
      <c r="I3" s="7" t="s">
        <v>50</v>
      </c>
      <c r="J3" s="8" t="s">
        <v>18</v>
      </c>
      <c r="K3" s="7" t="s">
        <v>46</v>
      </c>
      <c r="L3" s="6"/>
      <c r="M3" s="13">
        <v>0.3</v>
      </c>
      <c r="N3" s="6"/>
      <c r="O3" s="13">
        <v>0.95</v>
      </c>
      <c r="P3" s="881">
        <v>0.86</v>
      </c>
      <c r="Q3" s="882"/>
      <c r="R3" s="882"/>
      <c r="S3" s="882"/>
      <c r="T3" s="882"/>
      <c r="U3" s="882"/>
      <c r="V3" s="881">
        <v>1.04</v>
      </c>
      <c r="W3" s="882"/>
      <c r="X3" s="882"/>
      <c r="Y3" s="882"/>
      <c r="Z3" s="882"/>
      <c r="AA3" s="882"/>
      <c r="AB3" s="6"/>
      <c r="AC3" s="13">
        <f t="shared" si="0"/>
        <v>2.8666666666666667</v>
      </c>
      <c r="AD3" s="6"/>
      <c r="AE3" s="13">
        <f t="shared" si="1"/>
        <v>1.0947368421052632</v>
      </c>
      <c r="AF3" s="5" t="str">
        <f t="shared" si="2"/>
        <v>NO APLICA</v>
      </c>
      <c r="AG3" s="5" t="str">
        <f t="shared" si="3"/>
        <v>SOBRESALIENTE</v>
      </c>
      <c r="AH3" s="5" t="str">
        <f t="shared" si="4"/>
        <v>NO APLICA</v>
      </c>
      <c r="AI3" s="5" t="str">
        <f t="shared" si="5"/>
        <v>SOBRESALIENTE</v>
      </c>
    </row>
    <row r="4" spans="1:35" x14ac:dyDescent="0.15">
      <c r="A4" s="11" t="s">
        <v>47</v>
      </c>
      <c r="B4" s="12" t="s">
        <v>83</v>
      </c>
      <c r="C4" s="11" t="s">
        <v>90</v>
      </c>
      <c r="D4" s="11" t="s">
        <v>91</v>
      </c>
      <c r="E4" s="11" t="s">
        <v>51</v>
      </c>
      <c r="F4" s="11" t="s">
        <v>87</v>
      </c>
      <c r="G4" s="7" t="s">
        <v>16</v>
      </c>
      <c r="H4" s="7" t="s">
        <v>17</v>
      </c>
      <c r="I4" s="7" t="s">
        <v>52</v>
      </c>
      <c r="J4" s="8" t="s">
        <v>18</v>
      </c>
      <c r="K4" s="19" t="s">
        <v>46</v>
      </c>
      <c r="L4" s="6"/>
      <c r="M4" s="13">
        <v>0.3</v>
      </c>
      <c r="N4" s="6"/>
      <c r="O4" s="13">
        <v>0.75</v>
      </c>
      <c r="P4" s="870">
        <v>0</v>
      </c>
      <c r="Q4" s="871"/>
      <c r="R4" s="871"/>
      <c r="S4" s="871"/>
      <c r="T4" s="871"/>
      <c r="U4" s="872"/>
      <c r="V4" s="870">
        <v>1</v>
      </c>
      <c r="W4" s="871"/>
      <c r="X4" s="871"/>
      <c r="Y4" s="871"/>
      <c r="Z4" s="871"/>
      <c r="AA4" s="872"/>
      <c r="AB4" s="6"/>
      <c r="AC4" s="13">
        <f t="shared" si="0"/>
        <v>0</v>
      </c>
      <c r="AD4" s="6"/>
      <c r="AE4" s="13">
        <f t="shared" si="1"/>
        <v>1.3333333333333333</v>
      </c>
      <c r="AF4" s="5" t="str">
        <f t="shared" si="2"/>
        <v>NO APLICA</v>
      </c>
      <c r="AG4" s="5" t="str">
        <f t="shared" si="3"/>
        <v>CRÍTICO</v>
      </c>
      <c r="AH4" s="5" t="str">
        <f t="shared" si="4"/>
        <v>NO APLICA</v>
      </c>
      <c r="AI4" s="5" t="str">
        <f t="shared" si="5"/>
        <v>SOBRESALIENTE</v>
      </c>
    </row>
    <row r="5" spans="1:35" x14ac:dyDescent="0.15">
      <c r="A5" s="11" t="s">
        <v>47</v>
      </c>
      <c r="B5" s="12" t="s">
        <v>83</v>
      </c>
      <c r="C5" s="11" t="s">
        <v>92</v>
      </c>
      <c r="D5" s="11" t="s">
        <v>93</v>
      </c>
      <c r="E5" s="11" t="s">
        <v>53</v>
      </c>
      <c r="F5" s="11" t="s">
        <v>87</v>
      </c>
      <c r="G5" s="7" t="s">
        <v>16</v>
      </c>
      <c r="H5" s="7" t="s">
        <v>17</v>
      </c>
      <c r="I5" s="7" t="s">
        <v>54</v>
      </c>
      <c r="J5" s="8" t="s">
        <v>18</v>
      </c>
      <c r="K5" s="19" t="s">
        <v>46</v>
      </c>
      <c r="L5" s="6"/>
      <c r="M5" s="13">
        <v>0.3</v>
      </c>
      <c r="N5" s="6"/>
      <c r="O5" s="13">
        <v>0.75</v>
      </c>
      <c r="P5" s="870">
        <v>0.36</v>
      </c>
      <c r="Q5" s="871"/>
      <c r="R5" s="871"/>
      <c r="S5" s="871"/>
      <c r="T5" s="871"/>
      <c r="U5" s="872"/>
      <c r="V5" s="870">
        <v>1</v>
      </c>
      <c r="W5" s="871"/>
      <c r="X5" s="871"/>
      <c r="Y5" s="871"/>
      <c r="Z5" s="871"/>
      <c r="AA5" s="872"/>
      <c r="AB5" s="6"/>
      <c r="AC5" s="13">
        <f t="shared" si="0"/>
        <v>1.2</v>
      </c>
      <c r="AD5" s="6"/>
      <c r="AE5" s="13">
        <f t="shared" si="1"/>
        <v>1.3333333333333333</v>
      </c>
      <c r="AF5" s="5" t="str">
        <f t="shared" si="2"/>
        <v>NO APLICA</v>
      </c>
      <c r="AG5" s="5" t="str">
        <f t="shared" si="3"/>
        <v>SOBRESALIENTE</v>
      </c>
      <c r="AH5" s="5" t="str">
        <f t="shared" si="4"/>
        <v>NO APLICA</v>
      </c>
      <c r="AI5" s="5" t="str">
        <f t="shared" si="5"/>
        <v>SOBRESALIENTE</v>
      </c>
    </row>
    <row r="6" spans="1:35" x14ac:dyDescent="0.15">
      <c r="A6" s="11" t="s">
        <v>47</v>
      </c>
      <c r="B6" s="12" t="s">
        <v>83</v>
      </c>
      <c r="C6" s="11" t="s">
        <v>94</v>
      </c>
      <c r="D6" s="11" t="s">
        <v>95</v>
      </c>
      <c r="E6" s="11" t="s">
        <v>55</v>
      </c>
      <c r="F6" s="11" t="s">
        <v>87</v>
      </c>
      <c r="G6" s="7" t="s">
        <v>16</v>
      </c>
      <c r="H6" s="7" t="s">
        <v>17</v>
      </c>
      <c r="I6" s="7" t="s">
        <v>56</v>
      </c>
      <c r="J6" s="8" t="s">
        <v>18</v>
      </c>
      <c r="K6" s="19" t="s">
        <v>46</v>
      </c>
      <c r="L6" s="6"/>
      <c r="M6" s="13">
        <v>0.3</v>
      </c>
      <c r="N6" s="6"/>
      <c r="O6" s="13">
        <v>0.6</v>
      </c>
      <c r="P6" s="870">
        <v>0.34</v>
      </c>
      <c r="Q6" s="871"/>
      <c r="R6" s="871"/>
      <c r="S6" s="871"/>
      <c r="T6" s="871"/>
      <c r="U6" s="872"/>
      <c r="V6" s="870">
        <v>0.56000000000000005</v>
      </c>
      <c r="W6" s="871"/>
      <c r="X6" s="871"/>
      <c r="Y6" s="871"/>
      <c r="Z6" s="871"/>
      <c r="AA6" s="872"/>
      <c r="AB6" s="6"/>
      <c r="AC6" s="13">
        <f t="shared" si="0"/>
        <v>1.1333333333333335</v>
      </c>
      <c r="AD6" s="6"/>
      <c r="AE6" s="13">
        <f t="shared" si="1"/>
        <v>0.93333333333333346</v>
      </c>
      <c r="AF6" s="5" t="str">
        <f t="shared" si="2"/>
        <v>NO APLICA</v>
      </c>
      <c r="AG6" s="5" t="str">
        <f t="shared" si="3"/>
        <v>SOBRESALIENTE</v>
      </c>
      <c r="AH6" s="5" t="str">
        <f t="shared" si="4"/>
        <v>NO APLICA</v>
      </c>
      <c r="AI6" s="5" t="str">
        <f t="shared" si="5"/>
        <v>SOBRESALIENTE</v>
      </c>
    </row>
    <row r="7" spans="1:35" x14ac:dyDescent="0.15">
      <c r="A7" s="11" t="s">
        <v>47</v>
      </c>
      <c r="B7" s="12" t="s">
        <v>96</v>
      </c>
      <c r="C7" s="11" t="s">
        <v>94</v>
      </c>
      <c r="D7" s="11" t="s">
        <v>97</v>
      </c>
      <c r="E7" s="11" t="s">
        <v>57</v>
      </c>
      <c r="F7" s="11" t="s">
        <v>87</v>
      </c>
      <c r="G7" s="7" t="s">
        <v>16</v>
      </c>
      <c r="H7" s="7" t="s">
        <v>17</v>
      </c>
      <c r="I7" s="7" t="s">
        <v>58</v>
      </c>
      <c r="J7" s="8" t="s">
        <v>18</v>
      </c>
      <c r="K7" s="19" t="s">
        <v>46</v>
      </c>
      <c r="L7" s="6"/>
      <c r="M7" s="13">
        <v>0.3</v>
      </c>
      <c r="N7" s="6"/>
      <c r="O7" s="13">
        <v>0.9</v>
      </c>
      <c r="P7" s="870">
        <v>0.43</v>
      </c>
      <c r="Q7" s="871"/>
      <c r="R7" s="871"/>
      <c r="S7" s="871"/>
      <c r="T7" s="871"/>
      <c r="U7" s="872"/>
      <c r="V7" s="870">
        <v>1</v>
      </c>
      <c r="W7" s="871"/>
      <c r="X7" s="871"/>
      <c r="Y7" s="871"/>
      <c r="Z7" s="871"/>
      <c r="AA7" s="872"/>
      <c r="AB7" s="6"/>
      <c r="AC7" s="13">
        <f t="shared" si="0"/>
        <v>1.4333333333333333</v>
      </c>
      <c r="AD7" s="6"/>
      <c r="AE7" s="13">
        <f t="shared" si="1"/>
        <v>1.1111111111111112</v>
      </c>
      <c r="AF7" s="5" t="str">
        <f t="shared" si="2"/>
        <v>NO APLICA</v>
      </c>
      <c r="AG7" s="5" t="str">
        <f t="shared" si="3"/>
        <v>SOBRESALIENTE</v>
      </c>
      <c r="AH7" s="5" t="str">
        <f t="shared" si="4"/>
        <v>NO APLICA</v>
      </c>
      <c r="AI7" s="5" t="str">
        <f t="shared" si="5"/>
        <v>SOBRESALIENTE</v>
      </c>
    </row>
    <row r="8" spans="1:35" x14ac:dyDescent="0.15">
      <c r="A8" s="11" t="s">
        <v>47</v>
      </c>
      <c r="B8" s="12" t="s">
        <v>96</v>
      </c>
      <c r="C8" s="11" t="s">
        <v>98</v>
      </c>
      <c r="D8" s="11" t="s">
        <v>99</v>
      </c>
      <c r="E8" s="7" t="s">
        <v>59</v>
      </c>
      <c r="F8" s="11" t="s">
        <v>87</v>
      </c>
      <c r="G8" s="7" t="s">
        <v>16</v>
      </c>
      <c r="H8" s="7" t="s">
        <v>17</v>
      </c>
      <c r="I8" s="7" t="s">
        <v>60</v>
      </c>
      <c r="J8" s="8" t="s">
        <v>18</v>
      </c>
      <c r="K8" s="19" t="s">
        <v>46</v>
      </c>
      <c r="L8" s="6"/>
      <c r="M8" s="13">
        <v>0.3</v>
      </c>
      <c r="N8" s="6"/>
      <c r="O8" s="13">
        <v>0.95</v>
      </c>
      <c r="P8" s="870">
        <v>0.88</v>
      </c>
      <c r="Q8" s="871"/>
      <c r="R8" s="871"/>
      <c r="S8" s="871"/>
      <c r="T8" s="871"/>
      <c r="U8" s="872"/>
      <c r="V8" s="870">
        <v>1.69</v>
      </c>
      <c r="W8" s="871"/>
      <c r="X8" s="871"/>
      <c r="Y8" s="871"/>
      <c r="Z8" s="871"/>
      <c r="AA8" s="872"/>
      <c r="AB8" s="6"/>
      <c r="AC8" s="13">
        <f t="shared" si="0"/>
        <v>2.9333333333333336</v>
      </c>
      <c r="AD8" s="6"/>
      <c r="AE8" s="13">
        <f t="shared" si="1"/>
        <v>1.7789473684210526</v>
      </c>
      <c r="AF8" s="5" t="str">
        <f t="shared" si="2"/>
        <v>NO APLICA</v>
      </c>
      <c r="AG8" s="5" t="str">
        <f t="shared" si="3"/>
        <v>SOBRESALIENTE</v>
      </c>
      <c r="AH8" s="5" t="str">
        <f t="shared" si="4"/>
        <v>NO APLICA</v>
      </c>
      <c r="AI8" s="5" t="str">
        <f t="shared" si="5"/>
        <v>SOBRESALIENTE</v>
      </c>
    </row>
    <row r="9" spans="1:35" x14ac:dyDescent="0.15">
      <c r="A9" s="11" t="s">
        <v>47</v>
      </c>
      <c r="B9" s="12" t="s">
        <v>96</v>
      </c>
      <c r="C9" s="11" t="s">
        <v>98</v>
      </c>
      <c r="D9" s="11" t="s">
        <v>100</v>
      </c>
      <c r="E9" s="7" t="s">
        <v>61</v>
      </c>
      <c r="F9" s="11" t="s">
        <v>87</v>
      </c>
      <c r="G9" s="7" t="s">
        <v>16</v>
      </c>
      <c r="H9" s="7" t="s">
        <v>17</v>
      </c>
      <c r="I9" s="7" t="s">
        <v>62</v>
      </c>
      <c r="J9" s="8" t="s">
        <v>18</v>
      </c>
      <c r="K9" s="19" t="s">
        <v>46</v>
      </c>
      <c r="L9" s="6"/>
      <c r="M9" s="13">
        <v>0.3</v>
      </c>
      <c r="N9" s="6"/>
      <c r="O9" s="13">
        <v>0.9</v>
      </c>
      <c r="P9" s="870">
        <v>1</v>
      </c>
      <c r="Q9" s="871"/>
      <c r="R9" s="871"/>
      <c r="S9" s="871"/>
      <c r="T9" s="871"/>
      <c r="U9" s="872"/>
      <c r="V9" s="870">
        <v>1</v>
      </c>
      <c r="W9" s="871"/>
      <c r="X9" s="871"/>
      <c r="Y9" s="871"/>
      <c r="Z9" s="871"/>
      <c r="AA9" s="872"/>
      <c r="AB9" s="6"/>
      <c r="AC9" s="13">
        <f t="shared" si="0"/>
        <v>3.3333333333333335</v>
      </c>
      <c r="AD9" s="6"/>
      <c r="AE9" s="13">
        <f t="shared" si="1"/>
        <v>1.1111111111111112</v>
      </c>
      <c r="AF9" s="5" t="str">
        <f t="shared" si="2"/>
        <v>NO APLICA</v>
      </c>
      <c r="AG9" s="5" t="str">
        <f t="shared" si="3"/>
        <v>SOBRESALIENTE</v>
      </c>
      <c r="AH9" s="5" t="str">
        <f t="shared" si="4"/>
        <v>NO APLICA</v>
      </c>
      <c r="AI9" s="5" t="str">
        <f t="shared" si="5"/>
        <v>SOBRESALIENTE</v>
      </c>
    </row>
    <row r="10" spans="1:35" x14ac:dyDescent="0.15">
      <c r="A10" s="11" t="s">
        <v>47</v>
      </c>
      <c r="B10" s="12" t="s">
        <v>96</v>
      </c>
      <c r="C10" s="11" t="s">
        <v>98</v>
      </c>
      <c r="D10" s="11" t="s">
        <v>101</v>
      </c>
      <c r="E10" s="11" t="s">
        <v>102</v>
      </c>
      <c r="F10" s="11" t="s">
        <v>87</v>
      </c>
      <c r="G10" s="7" t="s">
        <v>16</v>
      </c>
      <c r="H10" s="7" t="s">
        <v>17</v>
      </c>
      <c r="I10" s="7" t="s">
        <v>63</v>
      </c>
      <c r="J10" s="8" t="s">
        <v>18</v>
      </c>
      <c r="K10" s="19" t="s">
        <v>46</v>
      </c>
      <c r="L10" s="6"/>
      <c r="M10" s="13">
        <v>0.3</v>
      </c>
      <c r="N10" s="6"/>
      <c r="O10" s="13">
        <v>0.95</v>
      </c>
      <c r="P10" s="870">
        <v>1</v>
      </c>
      <c r="Q10" s="871"/>
      <c r="R10" s="871"/>
      <c r="S10" s="871"/>
      <c r="T10" s="871"/>
      <c r="U10" s="872"/>
      <c r="V10" s="870">
        <v>1</v>
      </c>
      <c r="W10" s="871"/>
      <c r="X10" s="871"/>
      <c r="Y10" s="871"/>
      <c r="Z10" s="871"/>
      <c r="AA10" s="872"/>
      <c r="AB10" s="6"/>
      <c r="AC10" s="13">
        <f t="shared" si="0"/>
        <v>3.3333333333333335</v>
      </c>
      <c r="AD10" s="6"/>
      <c r="AE10" s="13">
        <f t="shared" si="1"/>
        <v>1.0526315789473684</v>
      </c>
      <c r="AF10" s="5" t="str">
        <f t="shared" si="2"/>
        <v>NO APLICA</v>
      </c>
      <c r="AG10" s="5" t="str">
        <f t="shared" si="3"/>
        <v>SOBRESALIENTE</v>
      </c>
      <c r="AH10" s="5" t="str">
        <f t="shared" si="4"/>
        <v>NO APLICA</v>
      </c>
      <c r="AI10" s="5" t="str">
        <f t="shared" si="5"/>
        <v>SOBRESALIENTE</v>
      </c>
    </row>
    <row r="11" spans="1:35" x14ac:dyDescent="0.15">
      <c r="A11" s="11" t="s">
        <v>47</v>
      </c>
      <c r="B11" s="12" t="s">
        <v>103</v>
      </c>
      <c r="C11" s="15" t="s">
        <v>104</v>
      </c>
      <c r="D11" s="15" t="s">
        <v>105</v>
      </c>
      <c r="E11" s="15" t="s">
        <v>106</v>
      </c>
      <c r="F11" s="11" t="s">
        <v>87</v>
      </c>
      <c r="G11" s="7" t="s">
        <v>16</v>
      </c>
      <c r="H11" s="7" t="s">
        <v>17</v>
      </c>
      <c r="I11" s="7" t="s">
        <v>64</v>
      </c>
      <c r="J11" s="8" t="s">
        <v>65</v>
      </c>
      <c r="K11" s="19" t="s">
        <v>20</v>
      </c>
      <c r="L11" s="13">
        <v>0.04</v>
      </c>
      <c r="M11" s="13">
        <v>0.04</v>
      </c>
      <c r="N11" s="13">
        <v>0.04</v>
      </c>
      <c r="O11" s="13">
        <v>0.04</v>
      </c>
      <c r="P11" s="878">
        <v>0.05</v>
      </c>
      <c r="Q11" s="879"/>
      <c r="R11" s="880"/>
      <c r="S11" s="878">
        <v>0.247</v>
      </c>
      <c r="T11" s="879"/>
      <c r="U11" s="880"/>
      <c r="V11" s="875">
        <v>-4.7E-2</v>
      </c>
      <c r="W11" s="871"/>
      <c r="X11" s="872"/>
      <c r="Y11" s="870">
        <v>0</v>
      </c>
      <c r="Z11" s="871"/>
      <c r="AA11" s="872"/>
      <c r="AB11" s="13">
        <f>P11/L11</f>
        <v>1.25</v>
      </c>
      <c r="AC11" s="16">
        <f>S11/N11</f>
        <v>6.1749999999999998</v>
      </c>
      <c r="AD11" s="13">
        <f>V11/N11</f>
        <v>-1.175</v>
      </c>
      <c r="AE11" s="13">
        <f>Y11/O11</f>
        <v>0</v>
      </c>
      <c r="AF11" s="5" t="str">
        <f t="shared" si="2"/>
        <v>SOBRESALIENTE</v>
      </c>
      <c r="AG11" s="5" t="str">
        <f t="shared" si="3"/>
        <v>SOBRESALIENTE</v>
      </c>
      <c r="AH11" s="5" t="str">
        <f t="shared" si="4"/>
        <v>CRÍTICO</v>
      </c>
      <c r="AI11" s="5" t="str">
        <f t="shared" si="5"/>
        <v>CRÍTICO</v>
      </c>
    </row>
    <row r="12" spans="1:35" x14ac:dyDescent="0.15">
      <c r="A12" s="11" t="s">
        <v>47</v>
      </c>
      <c r="B12" s="12" t="s">
        <v>103</v>
      </c>
      <c r="C12" s="11" t="s">
        <v>104</v>
      </c>
      <c r="D12" s="11" t="s">
        <v>107</v>
      </c>
      <c r="E12" s="11" t="s">
        <v>108</v>
      </c>
      <c r="F12" s="11" t="s">
        <v>87</v>
      </c>
      <c r="G12" s="7" t="s">
        <v>16</v>
      </c>
      <c r="H12" s="7" t="s">
        <v>17</v>
      </c>
      <c r="I12" s="7" t="s">
        <v>66</v>
      </c>
      <c r="J12" s="8" t="s">
        <v>18</v>
      </c>
      <c r="K12" s="19" t="s">
        <v>46</v>
      </c>
      <c r="L12" s="13"/>
      <c r="M12" s="13">
        <v>0.02</v>
      </c>
      <c r="N12" s="13"/>
      <c r="O12" s="13">
        <v>0.04</v>
      </c>
      <c r="P12" s="870">
        <v>0</v>
      </c>
      <c r="Q12" s="873"/>
      <c r="R12" s="873"/>
      <c r="S12" s="873"/>
      <c r="T12" s="873"/>
      <c r="U12" s="874"/>
      <c r="V12" s="875">
        <v>6.4999999999999997E-3</v>
      </c>
      <c r="W12" s="876"/>
      <c r="X12" s="876"/>
      <c r="Y12" s="876"/>
      <c r="Z12" s="876"/>
      <c r="AA12" s="877"/>
      <c r="AB12" s="13"/>
      <c r="AC12" s="13">
        <f t="shared" ref="AC12:AC22" si="6">P12/M12</f>
        <v>0</v>
      </c>
      <c r="AD12" s="17"/>
      <c r="AE12" s="13">
        <f t="shared" ref="AE12:AE22" si="7">V12/O12</f>
        <v>0.16249999999999998</v>
      </c>
      <c r="AF12" s="5" t="str">
        <f t="shared" si="2"/>
        <v>NO APLICA</v>
      </c>
      <c r="AG12" s="5" t="str">
        <f t="shared" si="3"/>
        <v>CRÍTICO</v>
      </c>
      <c r="AH12" s="5" t="str">
        <f t="shared" si="4"/>
        <v>NO APLICA</v>
      </c>
      <c r="AI12" s="5" t="str">
        <f t="shared" si="5"/>
        <v>CRÍTICO</v>
      </c>
    </row>
    <row r="13" spans="1:35" x14ac:dyDescent="0.15">
      <c r="A13" s="11" t="s">
        <v>47</v>
      </c>
      <c r="B13" s="12" t="s">
        <v>103</v>
      </c>
      <c r="C13" s="11" t="s">
        <v>109</v>
      </c>
      <c r="D13" s="11" t="s">
        <v>110</v>
      </c>
      <c r="E13" s="11" t="s">
        <v>111</v>
      </c>
      <c r="F13" s="11" t="s">
        <v>87</v>
      </c>
      <c r="G13" s="7" t="s">
        <v>16</v>
      </c>
      <c r="H13" s="7" t="s">
        <v>17</v>
      </c>
      <c r="I13" s="7" t="s">
        <v>67</v>
      </c>
      <c r="J13" s="8" t="s">
        <v>18</v>
      </c>
      <c r="K13" s="19" t="s">
        <v>46</v>
      </c>
      <c r="L13" s="6"/>
      <c r="M13" s="13">
        <v>0.3</v>
      </c>
      <c r="N13" s="6"/>
      <c r="O13" s="13">
        <v>0.9</v>
      </c>
      <c r="P13" s="870">
        <v>1.05</v>
      </c>
      <c r="Q13" s="873"/>
      <c r="R13" s="873"/>
      <c r="S13" s="873"/>
      <c r="T13" s="873"/>
      <c r="U13" s="874"/>
      <c r="V13" s="875">
        <v>0.97750000000000004</v>
      </c>
      <c r="W13" s="876"/>
      <c r="X13" s="876"/>
      <c r="Y13" s="876"/>
      <c r="Z13" s="876"/>
      <c r="AA13" s="877"/>
      <c r="AB13" s="6"/>
      <c r="AC13" s="13">
        <f t="shared" si="6"/>
        <v>3.5000000000000004</v>
      </c>
      <c r="AD13" s="6"/>
      <c r="AE13" s="13">
        <f t="shared" si="7"/>
        <v>1.086111111111111</v>
      </c>
      <c r="AF13" s="5" t="str">
        <f t="shared" si="2"/>
        <v>NO APLICA</v>
      </c>
      <c r="AG13" s="5" t="str">
        <f t="shared" si="3"/>
        <v>SOBRESALIENTE</v>
      </c>
      <c r="AH13" s="5" t="str">
        <f t="shared" si="4"/>
        <v>NO APLICA</v>
      </c>
      <c r="AI13" s="5" t="str">
        <f t="shared" si="5"/>
        <v>SOBRESALIENTE</v>
      </c>
    </row>
    <row r="14" spans="1:35" x14ac:dyDescent="0.15">
      <c r="A14" s="11" t="s">
        <v>47</v>
      </c>
      <c r="B14" s="12" t="s">
        <v>103</v>
      </c>
      <c r="C14" s="11" t="s">
        <v>112</v>
      </c>
      <c r="D14" s="11" t="s">
        <v>113</v>
      </c>
      <c r="E14" s="11" t="s">
        <v>114</v>
      </c>
      <c r="F14" s="11" t="s">
        <v>87</v>
      </c>
      <c r="G14" s="7" t="s">
        <v>16</v>
      </c>
      <c r="H14" s="7" t="s">
        <v>17</v>
      </c>
      <c r="I14" s="7" t="s">
        <v>68</v>
      </c>
      <c r="J14" s="8" t="s">
        <v>18</v>
      </c>
      <c r="K14" s="19" t="s">
        <v>46</v>
      </c>
      <c r="L14" s="6"/>
      <c r="M14" s="13">
        <v>0.3</v>
      </c>
      <c r="N14" s="6"/>
      <c r="O14" s="13">
        <v>1</v>
      </c>
      <c r="P14" s="870">
        <v>1</v>
      </c>
      <c r="Q14" s="873"/>
      <c r="R14" s="873"/>
      <c r="S14" s="873"/>
      <c r="T14" s="873"/>
      <c r="U14" s="874"/>
      <c r="V14" s="870">
        <v>1</v>
      </c>
      <c r="W14" s="873"/>
      <c r="X14" s="873"/>
      <c r="Y14" s="873"/>
      <c r="Z14" s="873"/>
      <c r="AA14" s="874"/>
      <c r="AB14" s="6"/>
      <c r="AC14" s="13">
        <f t="shared" si="6"/>
        <v>3.3333333333333335</v>
      </c>
      <c r="AD14" s="6"/>
      <c r="AE14" s="13">
        <f t="shared" si="7"/>
        <v>1</v>
      </c>
      <c r="AF14" s="5" t="str">
        <f t="shared" si="2"/>
        <v>NO APLICA</v>
      </c>
      <c r="AG14" s="5" t="str">
        <f t="shared" si="3"/>
        <v>SOBRESALIENTE</v>
      </c>
      <c r="AH14" s="5" t="str">
        <f t="shared" si="4"/>
        <v>NO APLICA</v>
      </c>
      <c r="AI14" s="5" t="str">
        <f t="shared" si="5"/>
        <v>SOBRESALIENTE</v>
      </c>
    </row>
    <row r="15" spans="1:35" x14ac:dyDescent="0.15">
      <c r="A15" s="11" t="s">
        <v>47</v>
      </c>
      <c r="B15" s="12" t="s">
        <v>115</v>
      </c>
      <c r="C15" s="11" t="s">
        <v>116</v>
      </c>
      <c r="D15" s="11" t="s">
        <v>117</v>
      </c>
      <c r="E15" s="11" t="s">
        <v>118</v>
      </c>
      <c r="F15" s="11" t="s">
        <v>87</v>
      </c>
      <c r="G15" s="7" t="s">
        <v>16</v>
      </c>
      <c r="H15" s="7" t="s">
        <v>17</v>
      </c>
      <c r="I15" s="7" t="s">
        <v>69</v>
      </c>
      <c r="J15" s="8" t="s">
        <v>18</v>
      </c>
      <c r="K15" s="19" t="s">
        <v>46</v>
      </c>
      <c r="L15" s="6"/>
      <c r="M15" s="13">
        <v>0.3</v>
      </c>
      <c r="N15" s="6"/>
      <c r="O15" s="13">
        <v>0.95</v>
      </c>
      <c r="P15" s="870">
        <v>1.31</v>
      </c>
      <c r="Q15" s="873"/>
      <c r="R15" s="873"/>
      <c r="S15" s="873"/>
      <c r="T15" s="873"/>
      <c r="U15" s="874"/>
      <c r="V15" s="870">
        <v>1.34</v>
      </c>
      <c r="W15" s="873"/>
      <c r="X15" s="873"/>
      <c r="Y15" s="873"/>
      <c r="Z15" s="873"/>
      <c r="AA15" s="874"/>
      <c r="AB15" s="6"/>
      <c r="AC15" s="13">
        <f t="shared" si="6"/>
        <v>4.3666666666666671</v>
      </c>
      <c r="AD15" s="6"/>
      <c r="AE15" s="13">
        <f t="shared" si="7"/>
        <v>1.4105263157894739</v>
      </c>
      <c r="AF15" s="5" t="str">
        <f t="shared" si="2"/>
        <v>NO APLICA</v>
      </c>
      <c r="AG15" s="5" t="str">
        <f t="shared" si="3"/>
        <v>SOBRESALIENTE</v>
      </c>
      <c r="AH15" s="5" t="str">
        <f t="shared" si="4"/>
        <v>NO APLICA</v>
      </c>
      <c r="AI15" s="5" t="str">
        <f t="shared" si="5"/>
        <v>SOBRESALIENTE</v>
      </c>
    </row>
    <row r="16" spans="1:35" x14ac:dyDescent="0.15">
      <c r="A16" s="11" t="s">
        <v>47</v>
      </c>
      <c r="B16" s="12" t="s">
        <v>119</v>
      </c>
      <c r="C16" s="11" t="s">
        <v>120</v>
      </c>
      <c r="D16" s="11" t="s">
        <v>121</v>
      </c>
      <c r="E16" s="11" t="s">
        <v>122</v>
      </c>
      <c r="F16" s="11" t="s">
        <v>87</v>
      </c>
      <c r="G16" s="7" t="s">
        <v>16</v>
      </c>
      <c r="H16" s="7" t="s">
        <v>17</v>
      </c>
      <c r="I16" s="7" t="s">
        <v>70</v>
      </c>
      <c r="J16" s="8" t="s">
        <v>18</v>
      </c>
      <c r="K16" s="19" t="s">
        <v>46</v>
      </c>
      <c r="L16" s="6"/>
      <c r="M16" s="13">
        <v>0.3</v>
      </c>
      <c r="N16" s="6"/>
      <c r="O16" s="13">
        <v>0.95</v>
      </c>
      <c r="P16" s="870">
        <v>0.83</v>
      </c>
      <c r="Q16" s="873"/>
      <c r="R16" s="873"/>
      <c r="S16" s="873"/>
      <c r="T16" s="873"/>
      <c r="U16" s="874"/>
      <c r="V16" s="870">
        <v>1.64</v>
      </c>
      <c r="W16" s="873"/>
      <c r="X16" s="873"/>
      <c r="Y16" s="873"/>
      <c r="Z16" s="873"/>
      <c r="AA16" s="874"/>
      <c r="AB16" s="6"/>
      <c r="AC16" s="13">
        <f t="shared" si="6"/>
        <v>2.7666666666666666</v>
      </c>
      <c r="AD16" s="6"/>
      <c r="AE16" s="13">
        <f t="shared" si="7"/>
        <v>1.7263157894736842</v>
      </c>
      <c r="AF16" s="5" t="str">
        <f t="shared" si="2"/>
        <v>NO APLICA</v>
      </c>
      <c r="AG16" s="5" t="str">
        <f t="shared" si="3"/>
        <v>SOBRESALIENTE</v>
      </c>
      <c r="AH16" s="5" t="str">
        <f t="shared" si="4"/>
        <v>NO APLICA</v>
      </c>
      <c r="AI16" s="5" t="str">
        <f t="shared" si="5"/>
        <v>SOBRESALIENTE</v>
      </c>
    </row>
    <row r="17" spans="1:35" x14ac:dyDescent="0.15">
      <c r="A17" s="11" t="s">
        <v>47</v>
      </c>
      <c r="B17" s="12" t="s">
        <v>115</v>
      </c>
      <c r="C17" s="11" t="s">
        <v>120</v>
      </c>
      <c r="D17" s="11" t="s">
        <v>123</v>
      </c>
      <c r="E17" s="11" t="s">
        <v>124</v>
      </c>
      <c r="F17" s="11" t="s">
        <v>87</v>
      </c>
      <c r="G17" s="7" t="s">
        <v>16</v>
      </c>
      <c r="H17" s="7" t="s">
        <v>17</v>
      </c>
      <c r="I17" s="7" t="s">
        <v>71</v>
      </c>
      <c r="J17" s="8" t="s">
        <v>18</v>
      </c>
      <c r="K17" s="19" t="s">
        <v>46</v>
      </c>
      <c r="L17" s="6"/>
      <c r="M17" s="13">
        <v>0.3</v>
      </c>
      <c r="N17" s="6"/>
      <c r="O17" s="13">
        <v>0.9</v>
      </c>
      <c r="P17" s="870">
        <v>0.83</v>
      </c>
      <c r="Q17" s="873"/>
      <c r="R17" s="873"/>
      <c r="S17" s="873"/>
      <c r="T17" s="873"/>
      <c r="U17" s="874"/>
      <c r="V17" s="870">
        <v>2.4</v>
      </c>
      <c r="W17" s="873"/>
      <c r="X17" s="873"/>
      <c r="Y17" s="873"/>
      <c r="Z17" s="873"/>
      <c r="AA17" s="874"/>
      <c r="AB17" s="6"/>
      <c r="AC17" s="13">
        <f t="shared" si="6"/>
        <v>2.7666666666666666</v>
      </c>
      <c r="AD17" s="6"/>
      <c r="AE17" s="13">
        <f t="shared" si="7"/>
        <v>2.6666666666666665</v>
      </c>
      <c r="AF17" s="5" t="str">
        <f t="shared" si="2"/>
        <v>NO APLICA</v>
      </c>
      <c r="AG17" s="5" t="str">
        <f t="shared" si="3"/>
        <v>SOBRESALIENTE</v>
      </c>
      <c r="AH17" s="5" t="str">
        <f t="shared" si="4"/>
        <v>NO APLICA</v>
      </c>
      <c r="AI17" s="5" t="str">
        <f t="shared" si="5"/>
        <v>SOBRESALIENTE</v>
      </c>
    </row>
    <row r="18" spans="1:35" x14ac:dyDescent="0.15">
      <c r="A18" s="11" t="s">
        <v>72</v>
      </c>
      <c r="B18" s="12" t="s">
        <v>126</v>
      </c>
      <c r="C18" s="11" t="s">
        <v>127</v>
      </c>
      <c r="D18" s="11" t="s">
        <v>128</v>
      </c>
      <c r="E18" s="11" t="s">
        <v>129</v>
      </c>
      <c r="F18" s="11" t="s">
        <v>130</v>
      </c>
      <c r="G18" s="7" t="s">
        <v>16</v>
      </c>
      <c r="H18" s="7" t="s">
        <v>17</v>
      </c>
      <c r="I18" s="7" t="s">
        <v>73</v>
      </c>
      <c r="J18" s="8" t="s">
        <v>18</v>
      </c>
      <c r="K18" s="19" t="s">
        <v>20</v>
      </c>
      <c r="L18" s="13">
        <v>1</v>
      </c>
      <c r="M18" s="13">
        <v>1</v>
      </c>
      <c r="N18" s="13">
        <v>1</v>
      </c>
      <c r="O18" s="13">
        <v>1</v>
      </c>
      <c r="P18" s="870">
        <v>0.95</v>
      </c>
      <c r="Q18" s="871"/>
      <c r="R18" s="872"/>
      <c r="S18" s="870">
        <v>0.98</v>
      </c>
      <c r="T18" s="871"/>
      <c r="U18" s="872"/>
      <c r="V18" s="870">
        <v>0.97</v>
      </c>
      <c r="W18" s="871"/>
      <c r="X18" s="872"/>
      <c r="Y18" s="870">
        <v>0.95</v>
      </c>
      <c r="Z18" s="871"/>
      <c r="AA18" s="872"/>
      <c r="AB18" s="13">
        <f>P18/L18</f>
        <v>0.95</v>
      </c>
      <c r="AC18" s="13">
        <f t="shared" si="6"/>
        <v>0.95</v>
      </c>
      <c r="AD18" s="13">
        <f>V18/N18</f>
        <v>0.97</v>
      </c>
      <c r="AE18" s="13">
        <f t="shared" si="7"/>
        <v>0.97</v>
      </c>
      <c r="AF18" s="5" t="str">
        <f t="shared" si="2"/>
        <v>SOBRESALIENTE</v>
      </c>
      <c r="AG18" s="5" t="str">
        <f t="shared" si="3"/>
        <v>SOBRESALIENTE</v>
      </c>
      <c r="AH18" s="5" t="str">
        <f t="shared" si="4"/>
        <v>SOBRESALIENTE</v>
      </c>
      <c r="AI18" s="5" t="str">
        <f t="shared" si="5"/>
        <v>SOBRESALIENTE</v>
      </c>
    </row>
    <row r="19" spans="1:35" x14ac:dyDescent="0.15">
      <c r="A19" s="11" t="s">
        <v>72</v>
      </c>
      <c r="B19" s="12" t="s">
        <v>131</v>
      </c>
      <c r="C19" s="11" t="s">
        <v>132</v>
      </c>
      <c r="D19" s="11" t="s">
        <v>133</v>
      </c>
      <c r="E19" s="11" t="s">
        <v>134</v>
      </c>
      <c r="F19" s="11" t="s">
        <v>130</v>
      </c>
      <c r="G19" s="7" t="s">
        <v>16</v>
      </c>
      <c r="H19" s="7" t="s">
        <v>17</v>
      </c>
      <c r="I19" s="7" t="s">
        <v>74</v>
      </c>
      <c r="J19" s="8" t="s">
        <v>18</v>
      </c>
      <c r="K19" s="19" t="s">
        <v>20</v>
      </c>
      <c r="L19" s="13">
        <v>1</v>
      </c>
      <c r="M19" s="13">
        <v>1</v>
      </c>
      <c r="N19" s="13">
        <v>1</v>
      </c>
      <c r="O19" s="13">
        <v>1</v>
      </c>
      <c r="P19" s="870">
        <v>0.77</v>
      </c>
      <c r="Q19" s="871"/>
      <c r="R19" s="872"/>
      <c r="S19" s="870">
        <v>0.65</v>
      </c>
      <c r="T19" s="871"/>
      <c r="U19" s="872"/>
      <c r="V19" s="870">
        <v>0.71</v>
      </c>
      <c r="W19" s="871"/>
      <c r="X19" s="872"/>
      <c r="Y19" s="870">
        <v>0.77</v>
      </c>
      <c r="Z19" s="871"/>
      <c r="AA19" s="872"/>
      <c r="AB19" s="13">
        <f>P19/L19</f>
        <v>0.77</v>
      </c>
      <c r="AC19" s="13">
        <f t="shared" si="6"/>
        <v>0.77</v>
      </c>
      <c r="AD19" s="13">
        <f>V19/N19</f>
        <v>0.71</v>
      </c>
      <c r="AE19" s="13">
        <f t="shared" si="7"/>
        <v>0.71</v>
      </c>
      <c r="AF19" s="5" t="str">
        <f t="shared" si="2"/>
        <v>SATISFACTORIO</v>
      </c>
      <c r="AG19" s="5" t="str">
        <f t="shared" si="3"/>
        <v>SATISFACTORIO</v>
      </c>
      <c r="AH19" s="5" t="str">
        <f t="shared" si="4"/>
        <v>SATISFACTORIO</v>
      </c>
      <c r="AI19" s="5" t="str">
        <f t="shared" si="5"/>
        <v>SATISFACTORIO</v>
      </c>
    </row>
    <row r="20" spans="1:35" x14ac:dyDescent="0.15">
      <c r="A20" s="11" t="s">
        <v>72</v>
      </c>
      <c r="B20" s="12" t="s">
        <v>131</v>
      </c>
      <c r="C20" s="11" t="s">
        <v>135</v>
      </c>
      <c r="D20" s="11" t="s">
        <v>136</v>
      </c>
      <c r="E20" s="11" t="s">
        <v>137</v>
      </c>
      <c r="F20" s="11" t="s">
        <v>130</v>
      </c>
      <c r="G20" s="7" t="s">
        <v>19</v>
      </c>
      <c r="H20" s="7" t="s">
        <v>17</v>
      </c>
      <c r="I20" s="7" t="s">
        <v>75</v>
      </c>
      <c r="J20" s="8" t="s">
        <v>18</v>
      </c>
      <c r="K20" s="19" t="s">
        <v>20</v>
      </c>
      <c r="L20" s="13">
        <v>1</v>
      </c>
      <c r="M20" s="13">
        <v>1</v>
      </c>
      <c r="N20" s="13">
        <v>1</v>
      </c>
      <c r="O20" s="13">
        <v>1</v>
      </c>
      <c r="P20" s="870">
        <v>0.75</v>
      </c>
      <c r="Q20" s="871"/>
      <c r="R20" s="872"/>
      <c r="S20" s="870">
        <v>0.75</v>
      </c>
      <c r="T20" s="871"/>
      <c r="U20" s="872"/>
      <c r="V20" s="870">
        <v>0.82</v>
      </c>
      <c r="W20" s="871"/>
      <c r="X20" s="872"/>
      <c r="Y20" s="870">
        <v>0.79</v>
      </c>
      <c r="Z20" s="871"/>
      <c r="AA20" s="872"/>
      <c r="AB20" s="13">
        <f>P20/L20</f>
        <v>0.75</v>
      </c>
      <c r="AC20" s="13">
        <f t="shared" si="6"/>
        <v>0.75</v>
      </c>
      <c r="AD20" s="13">
        <f>V20/N20</f>
        <v>0.82</v>
      </c>
      <c r="AE20" s="13">
        <f t="shared" si="7"/>
        <v>0.82</v>
      </c>
      <c r="AF20" s="5" t="str">
        <f t="shared" si="2"/>
        <v>SATISFACTORIO</v>
      </c>
      <c r="AG20" s="5" t="str">
        <f t="shared" si="3"/>
        <v>SATISFACTORIO</v>
      </c>
      <c r="AH20" s="5" t="str">
        <f t="shared" si="4"/>
        <v>SOBRESALIENTE</v>
      </c>
      <c r="AI20" s="5" t="str">
        <f t="shared" si="5"/>
        <v>SOBRESALIENTE</v>
      </c>
    </row>
    <row r="21" spans="1:35" x14ac:dyDescent="0.15">
      <c r="A21" s="11" t="s">
        <v>72</v>
      </c>
      <c r="B21" s="12" t="s">
        <v>126</v>
      </c>
      <c r="C21" s="11" t="s">
        <v>138</v>
      </c>
      <c r="D21" s="11" t="s">
        <v>139</v>
      </c>
      <c r="E21" s="11" t="s">
        <v>140</v>
      </c>
      <c r="F21" s="11" t="s">
        <v>130</v>
      </c>
      <c r="G21" s="7" t="s">
        <v>41</v>
      </c>
      <c r="H21" s="7" t="s">
        <v>17</v>
      </c>
      <c r="I21" s="7" t="s">
        <v>76</v>
      </c>
      <c r="J21" s="8" t="s">
        <v>18</v>
      </c>
      <c r="K21" s="19" t="s">
        <v>20</v>
      </c>
      <c r="L21" s="13">
        <v>0.6</v>
      </c>
      <c r="M21" s="13">
        <v>0.6</v>
      </c>
      <c r="N21" s="13">
        <v>0.6</v>
      </c>
      <c r="O21" s="13">
        <v>0.6</v>
      </c>
      <c r="P21" s="870">
        <v>0.56999999999999995</v>
      </c>
      <c r="Q21" s="871"/>
      <c r="R21" s="872"/>
      <c r="S21" s="870">
        <v>0.67</v>
      </c>
      <c r="T21" s="871"/>
      <c r="U21" s="872"/>
      <c r="V21" s="870">
        <v>1</v>
      </c>
      <c r="W21" s="871"/>
      <c r="X21" s="872"/>
      <c r="Y21" s="870">
        <v>0.95</v>
      </c>
      <c r="Z21" s="871"/>
      <c r="AA21" s="872"/>
      <c r="AB21" s="13">
        <f>P21/L21</f>
        <v>0.95</v>
      </c>
      <c r="AC21" s="13">
        <f t="shared" si="6"/>
        <v>0.95</v>
      </c>
      <c r="AD21" s="13">
        <f>V21/N21</f>
        <v>1.6666666666666667</v>
      </c>
      <c r="AE21" s="13">
        <f t="shared" si="7"/>
        <v>1.6666666666666667</v>
      </c>
      <c r="AF21" s="5" t="str">
        <f t="shared" si="2"/>
        <v>SOBRESALIENTE</v>
      </c>
      <c r="AG21" s="5" t="str">
        <f t="shared" si="3"/>
        <v>SOBRESALIENTE</v>
      </c>
      <c r="AH21" s="5" t="str">
        <f t="shared" si="4"/>
        <v>SOBRESALIENTE</v>
      </c>
      <c r="AI21" s="5" t="str">
        <f t="shared" si="5"/>
        <v>SOBRESALIENTE</v>
      </c>
    </row>
    <row r="22" spans="1:35" x14ac:dyDescent="0.15">
      <c r="A22" s="11" t="s">
        <v>72</v>
      </c>
      <c r="B22" s="12" t="s">
        <v>141</v>
      </c>
      <c r="C22" s="11" t="s">
        <v>141</v>
      </c>
      <c r="D22" s="11" t="s">
        <v>142</v>
      </c>
      <c r="E22" s="11" t="s">
        <v>143</v>
      </c>
      <c r="F22" s="11" t="s">
        <v>130</v>
      </c>
      <c r="G22" s="7" t="s">
        <v>41</v>
      </c>
      <c r="H22" s="7" t="s">
        <v>17</v>
      </c>
      <c r="I22" s="7" t="s">
        <v>77</v>
      </c>
      <c r="J22" s="8" t="s">
        <v>78</v>
      </c>
      <c r="K22" s="19" t="s">
        <v>20</v>
      </c>
      <c r="L22" s="13">
        <v>0.25</v>
      </c>
      <c r="M22" s="13">
        <v>0.5</v>
      </c>
      <c r="N22" s="13">
        <v>0.75</v>
      </c>
      <c r="O22" s="13">
        <v>1</v>
      </c>
      <c r="P22" s="870">
        <v>0.33</v>
      </c>
      <c r="Q22" s="871"/>
      <c r="R22" s="872"/>
      <c r="S22" s="870">
        <v>0.4</v>
      </c>
      <c r="T22" s="871"/>
      <c r="U22" s="872"/>
      <c r="V22" s="870">
        <v>0.4</v>
      </c>
      <c r="W22" s="871"/>
      <c r="X22" s="872"/>
      <c r="Y22" s="870">
        <v>0.95</v>
      </c>
      <c r="Z22" s="871"/>
      <c r="AA22" s="872"/>
      <c r="AB22" s="13">
        <f>P22/L22</f>
        <v>1.32</v>
      </c>
      <c r="AC22" s="13">
        <f t="shared" si="6"/>
        <v>0.66</v>
      </c>
      <c r="AD22" s="13">
        <f>V22/N22</f>
        <v>0.53333333333333333</v>
      </c>
      <c r="AE22" s="13">
        <f t="shared" si="7"/>
        <v>0.4</v>
      </c>
      <c r="AF22" s="5" t="str">
        <f t="shared" si="2"/>
        <v>SOBRESALIENTE</v>
      </c>
      <c r="AG22" s="5" t="str">
        <f t="shared" si="3"/>
        <v>MEDIO</v>
      </c>
      <c r="AH22" s="5" t="str">
        <f t="shared" si="4"/>
        <v>BAJO</v>
      </c>
      <c r="AI22" s="5" t="str">
        <f t="shared" si="5"/>
        <v>BAJO</v>
      </c>
    </row>
  </sheetData>
  <mergeCells count="54">
    <mergeCell ref="P2:U2"/>
    <mergeCell ref="V2:AA2"/>
    <mergeCell ref="P3:U3"/>
    <mergeCell ref="V3:AA3"/>
    <mergeCell ref="P4:U4"/>
    <mergeCell ref="V4:AA4"/>
    <mergeCell ref="P5:U5"/>
    <mergeCell ref="V5:AA5"/>
    <mergeCell ref="P6:U6"/>
    <mergeCell ref="V6:AA6"/>
    <mergeCell ref="P7:U7"/>
    <mergeCell ref="V7:AA7"/>
    <mergeCell ref="P8:U8"/>
    <mergeCell ref="V8:AA8"/>
    <mergeCell ref="P9:U9"/>
    <mergeCell ref="V9:AA9"/>
    <mergeCell ref="P10:U10"/>
    <mergeCell ref="V10:AA10"/>
    <mergeCell ref="P11:R11"/>
    <mergeCell ref="S11:U11"/>
    <mergeCell ref="V11:X11"/>
    <mergeCell ref="Y11:AA11"/>
    <mergeCell ref="P12:U12"/>
    <mergeCell ref="V12:AA12"/>
    <mergeCell ref="P13:U13"/>
    <mergeCell ref="V13:AA13"/>
    <mergeCell ref="P14:U14"/>
    <mergeCell ref="V14:AA14"/>
    <mergeCell ref="P15:U15"/>
    <mergeCell ref="V15:AA15"/>
    <mergeCell ref="P16:U16"/>
    <mergeCell ref="V16:AA16"/>
    <mergeCell ref="P17:U17"/>
    <mergeCell ref="V17:AA17"/>
    <mergeCell ref="P18:R18"/>
    <mergeCell ref="S18:U18"/>
    <mergeCell ref="V18:X18"/>
    <mergeCell ref="Y18:AA18"/>
    <mergeCell ref="P19:R19"/>
    <mergeCell ref="S19:U19"/>
    <mergeCell ref="V19:X19"/>
    <mergeCell ref="Y19:AA19"/>
    <mergeCell ref="P20:R20"/>
    <mergeCell ref="S20:U20"/>
    <mergeCell ref="V20:X20"/>
    <mergeCell ref="Y20:AA20"/>
    <mergeCell ref="P21:R21"/>
    <mergeCell ref="S21:U21"/>
    <mergeCell ref="V21:X21"/>
    <mergeCell ref="Y21:AA21"/>
    <mergeCell ref="P22:R22"/>
    <mergeCell ref="S22:U22"/>
    <mergeCell ref="V22:X22"/>
    <mergeCell ref="Y22:AA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A39"/>
  <sheetViews>
    <sheetView workbookViewId="0">
      <selection activeCell="A19" sqref="A19"/>
    </sheetView>
  </sheetViews>
  <sheetFormatPr baseColWidth="10" defaultColWidth="11" defaultRowHeight="14" x14ac:dyDescent="0.15"/>
  <cols>
    <col min="1" max="1" width="64.5" bestFit="1" customWidth="1"/>
  </cols>
  <sheetData>
    <row r="3" spans="1:1" x14ac:dyDescent="0.15">
      <c r="A3" s="18" t="s">
        <v>364</v>
      </c>
    </row>
    <row r="4" spans="1:1" x14ac:dyDescent="0.15">
      <c r="A4" s="10" t="s">
        <v>281</v>
      </c>
    </row>
    <row r="5" spans="1:1" x14ac:dyDescent="0.15">
      <c r="A5" s="10" t="s">
        <v>665</v>
      </c>
    </row>
    <row r="6" spans="1:1" x14ac:dyDescent="0.15">
      <c r="A6" s="10" t="s">
        <v>899</v>
      </c>
    </row>
    <row r="7" spans="1:1" x14ac:dyDescent="0.15">
      <c r="A7" s="10" t="s">
        <v>428</v>
      </c>
    </row>
    <row r="8" spans="1:1" x14ac:dyDescent="0.15">
      <c r="A8" s="10" t="s">
        <v>283</v>
      </c>
    </row>
    <row r="9" spans="1:1" x14ac:dyDescent="0.15">
      <c r="A9" s="10" t="s">
        <v>286</v>
      </c>
    </row>
    <row r="10" spans="1:1" x14ac:dyDescent="0.15">
      <c r="A10" s="10" t="s">
        <v>160</v>
      </c>
    </row>
    <row r="11" spans="1:1" x14ac:dyDescent="0.15">
      <c r="A11" s="10" t="s">
        <v>161</v>
      </c>
    </row>
    <row r="12" spans="1:1" x14ac:dyDescent="0.15">
      <c r="A12" s="10" t="s">
        <v>288</v>
      </c>
    </row>
    <row r="13" spans="1:1" x14ac:dyDescent="0.15">
      <c r="A13" s="10" t="s">
        <v>617</v>
      </c>
    </row>
    <row r="14" spans="1:1" x14ac:dyDescent="0.15">
      <c r="A14" s="10" t="s">
        <v>164</v>
      </c>
    </row>
    <row r="15" spans="1:1" x14ac:dyDescent="0.15">
      <c r="A15" s="10" t="s">
        <v>165</v>
      </c>
    </row>
    <row r="16" spans="1:1" x14ac:dyDescent="0.15">
      <c r="A16" s="10" t="s">
        <v>166</v>
      </c>
    </row>
    <row r="17" spans="1:1" x14ac:dyDescent="0.15">
      <c r="A17" s="10" t="s">
        <v>167</v>
      </c>
    </row>
    <row r="18" spans="1:1" x14ac:dyDescent="0.15">
      <c r="A18" s="10" t="s">
        <v>47</v>
      </c>
    </row>
    <row r="19" spans="1:1" x14ac:dyDescent="0.15">
      <c r="A19" s="10" t="s">
        <v>169</v>
      </c>
    </row>
    <row r="20" spans="1:1" x14ac:dyDescent="0.15">
      <c r="A20" s="10" t="s">
        <v>861</v>
      </c>
    </row>
    <row r="21" spans="1:1" x14ac:dyDescent="0.15">
      <c r="A21" s="10" t="s">
        <v>936</v>
      </c>
    </row>
    <row r="22" spans="1:1" x14ac:dyDescent="0.15">
      <c r="A22" s="10" t="s">
        <v>950</v>
      </c>
    </row>
    <row r="23" spans="1:1" x14ac:dyDescent="0.15">
      <c r="A23" s="10" t="s">
        <v>174</v>
      </c>
    </row>
    <row r="24" spans="1:1" x14ac:dyDescent="0.15">
      <c r="A24" s="10" t="s">
        <v>351</v>
      </c>
    </row>
    <row r="25" spans="1:1" x14ac:dyDescent="0.15">
      <c r="A25" s="10" t="s">
        <v>72</v>
      </c>
    </row>
    <row r="26" spans="1:1" x14ac:dyDescent="0.15">
      <c r="A26" s="10" t="s">
        <v>1024</v>
      </c>
    </row>
    <row r="27" spans="1:1" x14ac:dyDescent="0.15">
      <c r="A27" s="10" t="s">
        <v>875</v>
      </c>
    </row>
    <row r="28" spans="1:1" x14ac:dyDescent="0.15">
      <c r="A28" s="10" t="s">
        <v>178</v>
      </c>
    </row>
    <row r="29" spans="1:1" x14ac:dyDescent="0.15">
      <c r="A29" s="10" t="s">
        <v>179</v>
      </c>
    </row>
    <row r="30" spans="1:1" x14ac:dyDescent="0.15">
      <c r="A30" s="10" t="s">
        <v>180</v>
      </c>
    </row>
    <row r="31" spans="1:1" x14ac:dyDescent="0.15">
      <c r="A31" s="10" t="s">
        <v>181</v>
      </c>
    </row>
    <row r="32" spans="1:1" x14ac:dyDescent="0.15">
      <c r="A32" s="10" t="s">
        <v>182</v>
      </c>
    </row>
    <row r="33" spans="1:1" x14ac:dyDescent="0.15">
      <c r="A33" s="10" t="s">
        <v>183</v>
      </c>
    </row>
    <row r="34" spans="1:1" x14ac:dyDescent="0.15">
      <c r="A34" s="10" t="s">
        <v>293</v>
      </c>
    </row>
    <row r="35" spans="1:1" x14ac:dyDescent="0.15">
      <c r="A35" s="10" t="s">
        <v>407</v>
      </c>
    </row>
    <row r="36" spans="1:1" x14ac:dyDescent="0.15">
      <c r="A36" s="10" t="s">
        <v>186</v>
      </c>
    </row>
    <row r="37" spans="1:1" x14ac:dyDescent="0.15">
      <c r="A37" s="10" t="s">
        <v>188</v>
      </c>
    </row>
    <row r="38" spans="1:1" x14ac:dyDescent="0.15">
      <c r="A38" s="10" t="s">
        <v>189</v>
      </c>
    </row>
    <row r="39" spans="1:1" x14ac:dyDescent="0.15">
      <c r="A39" s="10" t="s">
        <v>365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41"/>
  <sheetViews>
    <sheetView workbookViewId="0">
      <pane xSplit="1" topLeftCell="B1" activePane="topRight" state="frozen"/>
      <selection pane="topRight"/>
    </sheetView>
  </sheetViews>
  <sheetFormatPr baseColWidth="10" defaultColWidth="11" defaultRowHeight="14" x14ac:dyDescent="0.15"/>
  <cols>
    <col min="1" max="1" width="40.832031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36</v>
      </c>
      <c r="AA9" s="4" t="s">
        <v>40</v>
      </c>
    </row>
    <row r="10" spans="1:27" s="164" customFormat="1" x14ac:dyDescent="0.15">
      <c r="A10" s="132" t="s">
        <v>47</v>
      </c>
      <c r="B10" s="168" t="s">
        <v>105</v>
      </c>
      <c r="C10" s="168" t="s">
        <v>106</v>
      </c>
      <c r="D10" s="132" t="s">
        <v>87</v>
      </c>
      <c r="E10" s="132" t="s">
        <v>16</v>
      </c>
      <c r="F10" s="132" t="s">
        <v>17</v>
      </c>
      <c r="G10" s="132" t="s">
        <v>64</v>
      </c>
      <c r="H10" s="132" t="s">
        <v>65</v>
      </c>
      <c r="I10" s="140" t="s">
        <v>20</v>
      </c>
      <c r="J10" s="90">
        <v>0.04</v>
      </c>
      <c r="K10" s="90">
        <v>0.04</v>
      </c>
      <c r="L10" s="90">
        <v>0.04</v>
      </c>
      <c r="M10" s="90">
        <v>0.04</v>
      </c>
      <c r="N10" s="905">
        <v>0.05</v>
      </c>
      <c r="O10" s="906"/>
      <c r="P10" s="907"/>
      <c r="Q10" s="905">
        <v>0.247</v>
      </c>
      <c r="R10" s="906"/>
      <c r="S10" s="907"/>
      <c r="T10" s="903">
        <v>-4.7E-2</v>
      </c>
      <c r="U10" s="897"/>
      <c r="V10" s="908"/>
      <c r="W10" s="896">
        <v>0</v>
      </c>
      <c r="X10" s="897"/>
      <c r="Y10" s="908"/>
      <c r="Z10" s="90">
        <v>0</v>
      </c>
      <c r="AA10" s="138" t="s">
        <v>305</v>
      </c>
    </row>
    <row r="11" spans="1:27" s="164" customFormat="1" x14ac:dyDescent="0.15">
      <c r="A11" s="132" t="s">
        <v>47</v>
      </c>
      <c r="B11" s="132" t="s">
        <v>107</v>
      </c>
      <c r="C11" s="132" t="s">
        <v>108</v>
      </c>
      <c r="D11" s="132" t="s">
        <v>87</v>
      </c>
      <c r="E11" s="132" t="s">
        <v>16</v>
      </c>
      <c r="F11" s="132" t="s">
        <v>17</v>
      </c>
      <c r="G11" s="132" t="s">
        <v>66</v>
      </c>
      <c r="H11" s="132" t="s">
        <v>18</v>
      </c>
      <c r="I11" s="140" t="s">
        <v>46</v>
      </c>
      <c r="J11" s="90"/>
      <c r="K11" s="90">
        <v>0.02</v>
      </c>
      <c r="L11" s="90"/>
      <c r="M11" s="90">
        <v>0.04</v>
      </c>
      <c r="N11" s="896">
        <v>0</v>
      </c>
      <c r="O11" s="909"/>
      <c r="P11" s="909"/>
      <c r="Q11" s="909"/>
      <c r="R11" s="909"/>
      <c r="S11" s="910"/>
      <c r="T11" s="903">
        <v>6.4999999999999997E-3</v>
      </c>
      <c r="U11" s="911"/>
      <c r="V11" s="911"/>
      <c r="W11" s="911"/>
      <c r="X11" s="911"/>
      <c r="Y11" s="912"/>
      <c r="Z11" s="90">
        <v>0.16249999999999998</v>
      </c>
      <c r="AA11" s="138" t="s">
        <v>305</v>
      </c>
    </row>
    <row r="12" spans="1:27" s="164" customFormat="1" x14ac:dyDescent="0.15">
      <c r="A12" s="132" t="s">
        <v>161</v>
      </c>
      <c r="B12" s="117" t="s">
        <v>207</v>
      </c>
      <c r="C12" s="132" t="s">
        <v>208</v>
      </c>
      <c r="D12" s="133" t="s">
        <v>334</v>
      </c>
      <c r="E12" s="133" t="s">
        <v>19</v>
      </c>
      <c r="F12" s="133" t="s">
        <v>299</v>
      </c>
      <c r="G12" s="133" t="s">
        <v>260</v>
      </c>
      <c r="H12" s="133" t="s">
        <v>257</v>
      </c>
      <c r="I12" s="133" t="s">
        <v>255</v>
      </c>
      <c r="J12" s="134">
        <v>14</v>
      </c>
      <c r="K12" s="134">
        <v>14</v>
      </c>
      <c r="L12" s="134">
        <v>14</v>
      </c>
      <c r="M12" s="134">
        <v>14</v>
      </c>
      <c r="N12" s="135">
        <v>11</v>
      </c>
      <c r="O12" s="135">
        <v>6</v>
      </c>
      <c r="P12" s="135">
        <v>5</v>
      </c>
      <c r="Q12" s="135">
        <v>7</v>
      </c>
      <c r="R12" s="135">
        <v>6</v>
      </c>
      <c r="S12" s="135">
        <v>7</v>
      </c>
      <c r="T12" s="135">
        <v>5</v>
      </c>
      <c r="U12" s="136">
        <v>6</v>
      </c>
      <c r="V12" s="136">
        <v>10</v>
      </c>
      <c r="W12" s="136">
        <v>7</v>
      </c>
      <c r="X12" s="136">
        <v>6</v>
      </c>
      <c r="Y12" s="136">
        <v>5</v>
      </c>
      <c r="Z12" s="137">
        <v>0.35714285714285715</v>
      </c>
      <c r="AA12" s="138" t="s">
        <v>305</v>
      </c>
    </row>
    <row r="13" spans="1:27" s="164" customFormat="1" x14ac:dyDescent="0.15">
      <c r="A13" s="132" t="s">
        <v>288</v>
      </c>
      <c r="B13" s="117" t="s">
        <v>1019</v>
      </c>
      <c r="C13" s="132" t="s">
        <v>238</v>
      </c>
      <c r="D13" s="117" t="s">
        <v>337</v>
      </c>
      <c r="E13" s="133" t="s">
        <v>19</v>
      </c>
      <c r="F13" s="133" t="s">
        <v>253</v>
      </c>
      <c r="G13" s="133" t="s">
        <v>271</v>
      </c>
      <c r="H13" s="133" t="s">
        <v>254</v>
      </c>
      <c r="I13" s="133" t="s">
        <v>46</v>
      </c>
      <c r="J13" s="134"/>
      <c r="K13" s="134">
        <v>500</v>
      </c>
      <c r="L13" s="134"/>
      <c r="M13" s="134">
        <v>500</v>
      </c>
      <c r="N13" s="900">
        <v>500</v>
      </c>
      <c r="O13" s="901"/>
      <c r="P13" s="901"/>
      <c r="Q13" s="901"/>
      <c r="R13" s="901"/>
      <c r="S13" s="902"/>
      <c r="T13" s="900">
        <v>0</v>
      </c>
      <c r="U13" s="901"/>
      <c r="V13" s="901"/>
      <c r="W13" s="901"/>
      <c r="X13" s="901"/>
      <c r="Y13" s="902"/>
      <c r="Z13" s="137">
        <v>0</v>
      </c>
      <c r="AA13" s="138" t="s">
        <v>305</v>
      </c>
    </row>
    <row r="14" spans="1:27" s="164" customFormat="1" x14ac:dyDescent="0.15">
      <c r="A14" s="132" t="s">
        <v>351</v>
      </c>
      <c r="B14" s="117" t="s">
        <v>469</v>
      </c>
      <c r="C14" s="117" t="s">
        <v>357</v>
      </c>
      <c r="D14" s="117" t="s">
        <v>354</v>
      </c>
      <c r="E14" s="142" t="s">
        <v>16</v>
      </c>
      <c r="F14" s="132" t="s">
        <v>17</v>
      </c>
      <c r="G14" s="142" t="s">
        <v>358</v>
      </c>
      <c r="H14" s="142" t="s">
        <v>18</v>
      </c>
      <c r="I14" s="142" t="s">
        <v>46</v>
      </c>
      <c r="J14" s="84"/>
      <c r="K14" s="90">
        <v>1</v>
      </c>
      <c r="L14" s="84"/>
      <c r="M14" s="90">
        <v>1</v>
      </c>
      <c r="N14" s="903">
        <v>0.20599999999999999</v>
      </c>
      <c r="O14" s="897"/>
      <c r="P14" s="897"/>
      <c r="Q14" s="897"/>
      <c r="R14" s="897"/>
      <c r="S14" s="898"/>
      <c r="T14" s="903">
        <v>0.25600000000000001</v>
      </c>
      <c r="U14" s="897"/>
      <c r="V14" s="897"/>
      <c r="W14" s="897"/>
      <c r="X14" s="897"/>
      <c r="Y14" s="898"/>
      <c r="Z14" s="94">
        <v>0.25600000000000001</v>
      </c>
      <c r="AA14" s="138" t="s">
        <v>305</v>
      </c>
    </row>
    <row r="15" spans="1:27" s="164" customFormat="1" x14ac:dyDescent="0.15">
      <c r="A15" s="132" t="s">
        <v>186</v>
      </c>
      <c r="B15" s="117" t="s">
        <v>399</v>
      </c>
      <c r="C15" s="117" t="s">
        <v>400</v>
      </c>
      <c r="D15" s="117" t="s">
        <v>382</v>
      </c>
      <c r="E15" s="132" t="s">
        <v>41</v>
      </c>
      <c r="F15" s="132" t="s">
        <v>17</v>
      </c>
      <c r="G15" s="132" t="s">
        <v>401</v>
      </c>
      <c r="H15" s="132" t="s">
        <v>18</v>
      </c>
      <c r="I15" s="140" t="s">
        <v>46</v>
      </c>
      <c r="J15" s="84"/>
      <c r="K15" s="90">
        <v>0.3</v>
      </c>
      <c r="L15" s="84"/>
      <c r="M15" s="90">
        <v>0.3</v>
      </c>
      <c r="N15" s="903">
        <v>2.1000000000000001E-2</v>
      </c>
      <c r="O15" s="897"/>
      <c r="P15" s="897"/>
      <c r="Q15" s="897"/>
      <c r="R15" s="897"/>
      <c r="S15" s="898"/>
      <c r="T15" s="903">
        <v>4.4999999999999998E-2</v>
      </c>
      <c r="U15" s="897"/>
      <c r="V15" s="897"/>
      <c r="W15" s="897"/>
      <c r="X15" s="897"/>
      <c r="Y15" s="898"/>
      <c r="Z15" s="94">
        <v>0.15</v>
      </c>
      <c r="AA15" s="138" t="s">
        <v>305</v>
      </c>
    </row>
    <row r="16" spans="1:27" s="164" customFormat="1" x14ac:dyDescent="0.15">
      <c r="A16" s="132" t="s">
        <v>407</v>
      </c>
      <c r="B16" s="117" t="s">
        <v>422</v>
      </c>
      <c r="C16" s="117" t="s">
        <v>423</v>
      </c>
      <c r="D16" s="117" t="s">
        <v>413</v>
      </c>
      <c r="E16" s="132" t="s">
        <v>41</v>
      </c>
      <c r="F16" s="132" t="s">
        <v>17</v>
      </c>
      <c r="G16" s="132" t="s">
        <v>424</v>
      </c>
      <c r="H16" s="132" t="s">
        <v>18</v>
      </c>
      <c r="I16" s="133" t="s">
        <v>270</v>
      </c>
      <c r="J16" s="84"/>
      <c r="K16" s="84"/>
      <c r="L16" s="84"/>
      <c r="M16" s="90">
        <v>0.83</v>
      </c>
      <c r="N16" s="904"/>
      <c r="O16" s="897"/>
      <c r="P16" s="897"/>
      <c r="Q16" s="897"/>
      <c r="R16" s="897"/>
      <c r="S16" s="897"/>
      <c r="T16" s="897"/>
      <c r="U16" s="897"/>
      <c r="V16" s="897"/>
      <c r="W16" s="897"/>
      <c r="X16" s="897"/>
      <c r="Y16" s="898"/>
      <c r="Z16" s="84"/>
      <c r="AA16" s="138" t="s">
        <v>305</v>
      </c>
    </row>
    <row r="17" spans="1:27" s="164" customFormat="1" x14ac:dyDescent="0.15">
      <c r="A17" s="132" t="s">
        <v>428</v>
      </c>
      <c r="B17" s="117" t="s">
        <v>430</v>
      </c>
      <c r="C17" s="117" t="s">
        <v>434</v>
      </c>
      <c r="D17" s="117" t="s">
        <v>431</v>
      </c>
      <c r="E17" s="132" t="s">
        <v>16</v>
      </c>
      <c r="F17" s="132" t="s">
        <v>17</v>
      </c>
      <c r="G17" s="132" t="s">
        <v>437</v>
      </c>
      <c r="H17" s="132" t="s">
        <v>273</v>
      </c>
      <c r="I17" s="132" t="s">
        <v>20</v>
      </c>
      <c r="J17" s="84"/>
      <c r="K17" s="84"/>
      <c r="L17" s="84"/>
      <c r="M17" s="84"/>
      <c r="N17" s="718"/>
      <c r="O17" s="718"/>
      <c r="P17" s="718"/>
      <c r="Q17" s="718"/>
      <c r="R17" s="718"/>
      <c r="S17" s="718"/>
      <c r="T17" s="718"/>
      <c r="U17" s="718"/>
      <c r="V17" s="718"/>
      <c r="W17" s="718"/>
      <c r="X17" s="718"/>
      <c r="Y17" s="718"/>
      <c r="Z17" s="84"/>
      <c r="AA17" s="138" t="s">
        <v>305</v>
      </c>
    </row>
    <row r="18" spans="1:27" s="164" customFormat="1" x14ac:dyDescent="0.15">
      <c r="A18" s="132" t="s">
        <v>188</v>
      </c>
      <c r="B18" s="117" t="s">
        <v>478</v>
      </c>
      <c r="C18" s="117" t="s">
        <v>479</v>
      </c>
      <c r="D18" s="117" t="s">
        <v>480</v>
      </c>
      <c r="E18" s="132" t="s">
        <v>16</v>
      </c>
      <c r="F18" s="142" t="s">
        <v>17</v>
      </c>
      <c r="G18" s="142" t="s">
        <v>481</v>
      </c>
      <c r="H18" s="143" t="s">
        <v>18</v>
      </c>
      <c r="I18" s="142" t="s">
        <v>46</v>
      </c>
      <c r="J18" s="84"/>
      <c r="K18" s="90">
        <v>0.2</v>
      </c>
      <c r="L18" s="84"/>
      <c r="M18" s="90">
        <v>1</v>
      </c>
      <c r="N18" s="896">
        <v>0.01</v>
      </c>
      <c r="O18" s="897"/>
      <c r="P18" s="897"/>
      <c r="Q18" s="897"/>
      <c r="R18" s="897"/>
      <c r="S18" s="898"/>
      <c r="T18" s="896">
        <v>0.08</v>
      </c>
      <c r="U18" s="897"/>
      <c r="V18" s="897"/>
      <c r="W18" s="897"/>
      <c r="X18" s="897"/>
      <c r="Y18" s="898"/>
      <c r="Z18" s="90">
        <v>0.08</v>
      </c>
      <c r="AA18" s="141" t="s">
        <v>305</v>
      </c>
    </row>
    <row r="19" spans="1:27" s="164" customFormat="1" x14ac:dyDescent="0.15">
      <c r="A19" s="132" t="s">
        <v>165</v>
      </c>
      <c r="B19" s="117" t="s">
        <v>556</v>
      </c>
      <c r="C19" s="117" t="s">
        <v>557</v>
      </c>
      <c r="D19" s="117" t="s">
        <v>550</v>
      </c>
      <c r="E19" s="132" t="s">
        <v>16</v>
      </c>
      <c r="F19" s="132" t="s">
        <v>253</v>
      </c>
      <c r="G19" s="132" t="s">
        <v>558</v>
      </c>
      <c r="H19" s="132" t="s">
        <v>254</v>
      </c>
      <c r="I19" s="132" t="s">
        <v>255</v>
      </c>
      <c r="J19" s="84">
        <v>100</v>
      </c>
      <c r="K19" s="84">
        <v>200</v>
      </c>
      <c r="L19" s="84">
        <v>300</v>
      </c>
      <c r="M19" s="84">
        <v>300</v>
      </c>
      <c r="N19" s="136">
        <v>0</v>
      </c>
      <c r="O19" s="136">
        <v>513</v>
      </c>
      <c r="P19" s="136">
        <v>934</v>
      </c>
      <c r="Q19" s="136">
        <v>841</v>
      </c>
      <c r="R19" s="136">
        <v>850</v>
      </c>
      <c r="S19" s="136">
        <v>857</v>
      </c>
      <c r="T19" s="136">
        <v>568</v>
      </c>
      <c r="U19" s="136">
        <v>0</v>
      </c>
      <c r="V19" s="136">
        <v>0</v>
      </c>
      <c r="W19" s="136">
        <v>75</v>
      </c>
      <c r="X19" s="136">
        <v>1190</v>
      </c>
      <c r="Y19" s="136">
        <v>0</v>
      </c>
      <c r="Z19" s="93">
        <v>0</v>
      </c>
      <c r="AA19" s="84" t="s">
        <v>305</v>
      </c>
    </row>
    <row r="20" spans="1:27" s="164" customFormat="1" x14ac:dyDescent="0.15">
      <c r="A20" s="132" t="s">
        <v>165</v>
      </c>
      <c r="B20" s="117" t="s">
        <v>566</v>
      </c>
      <c r="C20" s="117" t="s">
        <v>567</v>
      </c>
      <c r="D20" s="117" t="s">
        <v>550</v>
      </c>
      <c r="E20" s="132" t="s">
        <v>41</v>
      </c>
      <c r="F20" s="132" t="s">
        <v>17</v>
      </c>
      <c r="G20" s="132" t="s">
        <v>569</v>
      </c>
      <c r="H20" s="132" t="s">
        <v>568</v>
      </c>
      <c r="I20" s="132" t="s">
        <v>46</v>
      </c>
      <c r="J20" s="84"/>
      <c r="K20" s="90">
        <v>0.2</v>
      </c>
      <c r="L20" s="84"/>
      <c r="M20" s="90">
        <v>0.38</v>
      </c>
      <c r="N20" s="896">
        <v>1</v>
      </c>
      <c r="O20" s="897"/>
      <c r="P20" s="897"/>
      <c r="Q20" s="897"/>
      <c r="R20" s="897"/>
      <c r="S20" s="898"/>
      <c r="T20" s="896">
        <v>0.08</v>
      </c>
      <c r="U20" s="897"/>
      <c r="V20" s="897"/>
      <c r="W20" s="897"/>
      <c r="X20" s="897"/>
      <c r="Y20" s="898"/>
      <c r="Z20" s="93">
        <v>0.21052631578947367</v>
      </c>
      <c r="AA20" s="84" t="s">
        <v>305</v>
      </c>
    </row>
    <row r="21" spans="1:27" s="164" customFormat="1" x14ac:dyDescent="0.15">
      <c r="A21" s="132" t="s">
        <v>189</v>
      </c>
      <c r="B21" s="117" t="s">
        <v>574</v>
      </c>
      <c r="C21" s="117" t="s">
        <v>575</v>
      </c>
      <c r="D21" s="117" t="s">
        <v>576</v>
      </c>
      <c r="E21" s="117" t="s">
        <v>41</v>
      </c>
      <c r="F21" s="117" t="s">
        <v>577</v>
      </c>
      <c r="G21" s="117" t="s">
        <v>578</v>
      </c>
      <c r="H21" s="117" t="s">
        <v>579</v>
      </c>
      <c r="I21" s="117" t="s">
        <v>255</v>
      </c>
      <c r="J21" s="84">
        <v>100</v>
      </c>
      <c r="K21" s="84">
        <v>100</v>
      </c>
      <c r="L21" s="84">
        <v>100</v>
      </c>
      <c r="M21" s="84">
        <v>100</v>
      </c>
      <c r="N21" s="136">
        <v>71</v>
      </c>
      <c r="O21" s="136">
        <v>55</v>
      </c>
      <c r="P21" s="136">
        <v>94</v>
      </c>
      <c r="Q21" s="136">
        <v>92</v>
      </c>
      <c r="R21" s="136">
        <v>76</v>
      </c>
      <c r="S21" s="136">
        <v>85</v>
      </c>
      <c r="T21" s="136">
        <v>92</v>
      </c>
      <c r="U21" s="136">
        <v>87</v>
      </c>
      <c r="V21" s="136">
        <v>71</v>
      </c>
      <c r="W21" s="136">
        <v>76</v>
      </c>
      <c r="X21" s="136">
        <v>83</v>
      </c>
      <c r="Y21" s="84"/>
      <c r="Z21" s="93">
        <v>0</v>
      </c>
      <c r="AA21" s="84" t="s">
        <v>305</v>
      </c>
    </row>
    <row r="22" spans="1:27" s="164" customFormat="1" x14ac:dyDescent="0.15">
      <c r="A22" s="132" t="s">
        <v>617</v>
      </c>
      <c r="B22" s="117" t="s">
        <v>632</v>
      </c>
      <c r="C22" s="117" t="s">
        <v>633</v>
      </c>
      <c r="D22" s="117" t="s">
        <v>592</v>
      </c>
      <c r="E22" s="117" t="s">
        <v>19</v>
      </c>
      <c r="F22" s="117" t="s">
        <v>253</v>
      </c>
      <c r="G22" s="117" t="s">
        <v>629</v>
      </c>
      <c r="H22" s="117" t="s">
        <v>257</v>
      </c>
      <c r="I22" s="117" t="s">
        <v>255</v>
      </c>
      <c r="J22" s="84">
        <v>40</v>
      </c>
      <c r="K22" s="84">
        <v>40</v>
      </c>
      <c r="L22" s="84">
        <v>40</v>
      </c>
      <c r="M22" s="84">
        <v>40</v>
      </c>
      <c r="N22" s="178">
        <v>22</v>
      </c>
      <c r="O22" s="178">
        <v>42</v>
      </c>
      <c r="P22" s="178">
        <v>48</v>
      </c>
      <c r="Q22" s="178">
        <v>49</v>
      </c>
      <c r="R22" s="178">
        <v>23</v>
      </c>
      <c r="S22" s="178">
        <v>42</v>
      </c>
      <c r="T22" s="178">
        <v>31</v>
      </c>
      <c r="U22" s="136">
        <v>0</v>
      </c>
      <c r="V22" s="136">
        <v>64</v>
      </c>
      <c r="W22" s="136">
        <v>71</v>
      </c>
      <c r="X22" s="136">
        <v>55</v>
      </c>
      <c r="Y22" s="136">
        <v>0</v>
      </c>
      <c r="Z22" s="90">
        <v>0</v>
      </c>
      <c r="AA22" s="84" t="s">
        <v>305</v>
      </c>
    </row>
    <row r="23" spans="1:27" s="164" customFormat="1" x14ac:dyDescent="0.15">
      <c r="A23" s="132" t="s">
        <v>617</v>
      </c>
      <c r="B23" s="117" t="s">
        <v>634</v>
      </c>
      <c r="C23" s="117" t="s">
        <v>635</v>
      </c>
      <c r="D23" s="117" t="s">
        <v>592</v>
      </c>
      <c r="E23" s="117" t="s">
        <v>16</v>
      </c>
      <c r="F23" s="117" t="s">
        <v>17</v>
      </c>
      <c r="G23" s="117" t="s">
        <v>636</v>
      </c>
      <c r="H23" s="117" t="s">
        <v>18</v>
      </c>
      <c r="I23" s="117" t="s">
        <v>255</v>
      </c>
      <c r="J23" s="90">
        <v>1</v>
      </c>
      <c r="K23" s="90">
        <v>1</v>
      </c>
      <c r="L23" s="90">
        <v>1</v>
      </c>
      <c r="M23" s="90">
        <v>1</v>
      </c>
      <c r="N23" s="179">
        <v>0.69</v>
      </c>
      <c r="O23" s="179">
        <v>0.81</v>
      </c>
      <c r="P23" s="179">
        <v>0.89</v>
      </c>
      <c r="Q23" s="179">
        <v>0.52</v>
      </c>
      <c r="R23" s="179">
        <v>1.33</v>
      </c>
      <c r="S23" s="179">
        <v>0.88</v>
      </c>
      <c r="T23" s="179">
        <v>1.01</v>
      </c>
      <c r="U23" s="179">
        <v>1</v>
      </c>
      <c r="V23" s="180">
        <v>0.98</v>
      </c>
      <c r="W23" s="180">
        <v>0.93</v>
      </c>
      <c r="X23" s="180">
        <v>0.95</v>
      </c>
      <c r="Y23" s="180">
        <v>0</v>
      </c>
      <c r="Z23" s="90">
        <v>0</v>
      </c>
      <c r="AA23" s="84" t="s">
        <v>305</v>
      </c>
    </row>
    <row r="24" spans="1:27" s="164" customFormat="1" ht="15" x14ac:dyDescent="0.2">
      <c r="A24" s="132" t="s">
        <v>160</v>
      </c>
      <c r="B24" s="117" t="s">
        <v>641</v>
      </c>
      <c r="C24" s="144" t="s">
        <v>642</v>
      </c>
      <c r="D24" s="117" t="s">
        <v>522</v>
      </c>
      <c r="E24" s="145" t="s">
        <v>19</v>
      </c>
      <c r="F24" s="145" t="s">
        <v>17</v>
      </c>
      <c r="G24" s="145" t="s">
        <v>643</v>
      </c>
      <c r="H24" s="145" t="s">
        <v>18</v>
      </c>
      <c r="I24" s="145" t="s">
        <v>255</v>
      </c>
      <c r="J24" s="181">
        <v>0.9</v>
      </c>
      <c r="K24" s="181">
        <v>0.9</v>
      </c>
      <c r="L24" s="181">
        <v>0.9</v>
      </c>
      <c r="M24" s="181">
        <v>0.9</v>
      </c>
      <c r="N24" s="173">
        <v>1.0922000000000001</v>
      </c>
      <c r="O24" s="173">
        <v>0.86699999999999999</v>
      </c>
      <c r="P24" s="173">
        <v>1.081</v>
      </c>
      <c r="Q24" s="173">
        <v>0.93100000000000005</v>
      </c>
      <c r="R24" s="173">
        <v>0.91400000000000003</v>
      </c>
      <c r="S24" s="182">
        <v>0.72277634961439596</v>
      </c>
      <c r="T24" s="182">
        <v>0.76485117944917902</v>
      </c>
      <c r="U24" s="182">
        <v>0.81642008751823303</v>
      </c>
      <c r="V24" s="182">
        <v>0.78945182724252505</v>
      </c>
      <c r="W24" s="173">
        <v>0.73</v>
      </c>
      <c r="X24" s="182">
        <v>0.5</v>
      </c>
      <c r="Y24" s="182">
        <v>0.25</v>
      </c>
      <c r="Z24" s="90">
        <v>0.27777777777777779</v>
      </c>
      <c r="AA24" s="138" t="s">
        <v>305</v>
      </c>
    </row>
    <row r="25" spans="1:27" s="164" customFormat="1" x14ac:dyDescent="0.15">
      <c r="A25" s="117" t="s">
        <v>160</v>
      </c>
      <c r="B25" s="117" t="s">
        <v>1021</v>
      </c>
      <c r="C25" s="117" t="s">
        <v>1020</v>
      </c>
      <c r="D25" s="117" t="s">
        <v>522</v>
      </c>
      <c r="E25" s="145" t="s">
        <v>19</v>
      </c>
      <c r="F25" s="145" t="s">
        <v>656</v>
      </c>
      <c r="G25" s="145" t="s">
        <v>657</v>
      </c>
      <c r="H25" s="145" t="s">
        <v>257</v>
      </c>
      <c r="I25" s="145" t="s">
        <v>255</v>
      </c>
      <c r="J25" s="183">
        <v>8500</v>
      </c>
      <c r="K25" s="183">
        <v>8500</v>
      </c>
      <c r="L25" s="183">
        <v>8500</v>
      </c>
      <c r="M25" s="183">
        <v>8500</v>
      </c>
      <c r="N25" s="183">
        <v>9197</v>
      </c>
      <c r="O25" s="183">
        <v>3941</v>
      </c>
      <c r="P25" s="183">
        <v>3446</v>
      </c>
      <c r="Q25" s="183">
        <v>3857</v>
      </c>
      <c r="R25" s="183">
        <v>3878</v>
      </c>
      <c r="S25" s="183">
        <v>3993.6233672734802</v>
      </c>
      <c r="T25" s="183">
        <v>4798.5664854177003</v>
      </c>
      <c r="U25" s="183">
        <v>4217.9013686726003</v>
      </c>
      <c r="V25" s="183">
        <v>4181.5636441955603</v>
      </c>
      <c r="W25" s="183">
        <v>3478.4556122906029</v>
      </c>
      <c r="X25" s="183">
        <v>3636.108249836127</v>
      </c>
      <c r="Y25" s="183">
        <v>2791.717592925444</v>
      </c>
      <c r="Z25" s="90">
        <v>0.32843736387358163</v>
      </c>
      <c r="AA25" s="138" t="s">
        <v>305</v>
      </c>
    </row>
    <row r="26" spans="1:27" s="164" customFormat="1" ht="15" x14ac:dyDescent="0.2">
      <c r="A26" s="132" t="s">
        <v>665</v>
      </c>
      <c r="B26" s="117" t="s">
        <v>677</v>
      </c>
      <c r="C26" s="144" t="s">
        <v>678</v>
      </c>
      <c r="D26" s="144" t="s">
        <v>670</v>
      </c>
      <c r="E26" s="145" t="s">
        <v>16</v>
      </c>
      <c r="F26" s="145" t="s">
        <v>253</v>
      </c>
      <c r="G26" s="145" t="s">
        <v>679</v>
      </c>
      <c r="H26" s="145" t="s">
        <v>257</v>
      </c>
      <c r="I26" s="145" t="s">
        <v>255</v>
      </c>
      <c r="J26" s="184">
        <v>3</v>
      </c>
      <c r="K26" s="184">
        <v>3</v>
      </c>
      <c r="L26" s="184">
        <v>3</v>
      </c>
      <c r="M26" s="184">
        <v>3</v>
      </c>
      <c r="N26" s="185">
        <v>4.0999999999999996</v>
      </c>
      <c r="O26" s="185">
        <v>1.43</v>
      </c>
      <c r="P26" s="185">
        <v>1.64</v>
      </c>
      <c r="Q26" s="185">
        <v>1.44</v>
      </c>
      <c r="R26" s="185">
        <v>1.35</v>
      </c>
      <c r="S26" s="185">
        <v>0.99</v>
      </c>
      <c r="T26" s="185">
        <v>1.31</v>
      </c>
      <c r="U26" s="185">
        <v>1.27</v>
      </c>
      <c r="V26" s="185">
        <v>1.63</v>
      </c>
      <c r="W26" s="186">
        <v>1.71</v>
      </c>
      <c r="X26" s="186">
        <v>1</v>
      </c>
      <c r="Y26" s="186">
        <v>0.96</v>
      </c>
      <c r="Z26" s="90">
        <v>0.32</v>
      </c>
      <c r="AA26" s="138" t="s">
        <v>305</v>
      </c>
    </row>
    <row r="27" spans="1:27" s="164" customFormat="1" ht="15" x14ac:dyDescent="0.2">
      <c r="A27" s="132" t="s">
        <v>665</v>
      </c>
      <c r="B27" s="117" t="s">
        <v>698</v>
      </c>
      <c r="C27" s="144" t="s">
        <v>699</v>
      </c>
      <c r="D27" s="144" t="s">
        <v>670</v>
      </c>
      <c r="E27" s="145" t="s">
        <v>16</v>
      </c>
      <c r="F27" s="145" t="s">
        <v>17</v>
      </c>
      <c r="G27" s="145" t="s">
        <v>700</v>
      </c>
      <c r="H27" s="145" t="s">
        <v>18</v>
      </c>
      <c r="I27" s="145" t="s">
        <v>255</v>
      </c>
      <c r="J27" s="88">
        <v>0.97</v>
      </c>
      <c r="K27" s="88">
        <v>0.97</v>
      </c>
      <c r="L27" s="88">
        <v>0.97</v>
      </c>
      <c r="M27" s="88">
        <v>0.97</v>
      </c>
      <c r="N27" s="185" t="s">
        <v>701</v>
      </c>
      <c r="O27" s="170">
        <v>0.94399999999999995</v>
      </c>
      <c r="P27" s="170">
        <v>0.94199999999999995</v>
      </c>
      <c r="Q27" s="170">
        <v>0.93500000000000005</v>
      </c>
      <c r="R27" s="170">
        <v>0.92</v>
      </c>
      <c r="S27" s="170">
        <v>0.93400000000000005</v>
      </c>
      <c r="T27" s="172">
        <v>0.65</v>
      </c>
      <c r="U27" s="172">
        <v>0.84</v>
      </c>
      <c r="V27" s="172">
        <v>0.96</v>
      </c>
      <c r="W27" s="172">
        <v>0.95</v>
      </c>
      <c r="X27" s="172">
        <v>0.61</v>
      </c>
      <c r="Y27" s="186"/>
      <c r="Z27" s="90">
        <v>0</v>
      </c>
      <c r="AA27" s="138" t="s">
        <v>305</v>
      </c>
    </row>
    <row r="28" spans="1:27" s="164" customFormat="1" ht="15" x14ac:dyDescent="0.2">
      <c r="A28" s="132" t="s">
        <v>1024</v>
      </c>
      <c r="B28" s="117" t="s">
        <v>717</v>
      </c>
      <c r="C28" s="144" t="s">
        <v>718</v>
      </c>
      <c r="D28" s="117" t="s">
        <v>522</v>
      </c>
      <c r="E28" s="145" t="s">
        <v>16</v>
      </c>
      <c r="F28" s="125" t="s">
        <v>17</v>
      </c>
      <c r="G28" s="125" t="s">
        <v>719</v>
      </c>
      <c r="H28" s="125" t="s">
        <v>18</v>
      </c>
      <c r="I28" s="125" t="s">
        <v>20</v>
      </c>
      <c r="J28" s="88">
        <v>1</v>
      </c>
      <c r="K28" s="88">
        <v>1</v>
      </c>
      <c r="L28" s="88">
        <v>1</v>
      </c>
      <c r="M28" s="88">
        <v>1</v>
      </c>
      <c r="N28" s="680">
        <v>0.94810000000000005</v>
      </c>
      <c r="O28" s="680"/>
      <c r="P28" s="680"/>
      <c r="Q28" s="680">
        <v>0.94640000000000002</v>
      </c>
      <c r="R28" s="680"/>
      <c r="S28" s="680"/>
      <c r="T28" s="680">
        <v>0.93259999999999998</v>
      </c>
      <c r="U28" s="681"/>
      <c r="V28" s="681"/>
      <c r="W28" s="899"/>
      <c r="X28" s="899"/>
      <c r="Y28" s="899"/>
      <c r="Z28" s="90">
        <v>0</v>
      </c>
      <c r="AA28" s="138" t="s">
        <v>305</v>
      </c>
    </row>
    <row r="29" spans="1:27" s="164" customFormat="1" ht="15" x14ac:dyDescent="0.15">
      <c r="A29" s="132" t="s">
        <v>169</v>
      </c>
      <c r="B29" s="146" t="s">
        <v>826</v>
      </c>
      <c r="C29" s="147" t="s">
        <v>827</v>
      </c>
      <c r="D29" s="117" t="s">
        <v>522</v>
      </c>
      <c r="E29" s="148" t="s">
        <v>16</v>
      </c>
      <c r="F29" s="149" t="s">
        <v>17</v>
      </c>
      <c r="G29" s="149" t="s">
        <v>828</v>
      </c>
      <c r="H29" s="149" t="s">
        <v>18</v>
      </c>
      <c r="I29" s="149" t="s">
        <v>255</v>
      </c>
      <c r="J29" s="90">
        <v>1</v>
      </c>
      <c r="K29" s="90">
        <v>1</v>
      </c>
      <c r="L29" s="90">
        <v>1</v>
      </c>
      <c r="M29" s="90">
        <v>1</v>
      </c>
      <c r="N29" s="187">
        <v>1</v>
      </c>
      <c r="O29" s="187">
        <v>1</v>
      </c>
      <c r="P29" s="187">
        <v>1</v>
      </c>
      <c r="Q29" s="187">
        <v>1</v>
      </c>
      <c r="R29" s="187">
        <v>1</v>
      </c>
      <c r="S29" s="187">
        <v>1</v>
      </c>
      <c r="T29" s="187">
        <v>1</v>
      </c>
      <c r="U29" s="187">
        <v>1</v>
      </c>
      <c r="V29" s="187">
        <v>1</v>
      </c>
      <c r="W29" s="187">
        <v>1</v>
      </c>
      <c r="X29" s="187">
        <v>1</v>
      </c>
      <c r="Y29" s="188"/>
      <c r="Z29" s="90">
        <v>0</v>
      </c>
      <c r="AA29" s="138" t="s">
        <v>305</v>
      </c>
    </row>
    <row r="30" spans="1:27" s="164" customFormat="1" x14ac:dyDescent="0.15">
      <c r="A30" s="132" t="s">
        <v>169</v>
      </c>
      <c r="B30" s="146" t="s">
        <v>838</v>
      </c>
      <c r="C30" s="147" t="s">
        <v>839</v>
      </c>
      <c r="D30" s="117" t="s">
        <v>522</v>
      </c>
      <c r="E30" s="148" t="s">
        <v>16</v>
      </c>
      <c r="F30" s="149" t="s">
        <v>17</v>
      </c>
      <c r="G30" s="149" t="s">
        <v>840</v>
      </c>
      <c r="H30" s="149" t="s">
        <v>18</v>
      </c>
      <c r="I30" s="133" t="s">
        <v>270</v>
      </c>
      <c r="J30" s="90"/>
      <c r="K30" s="84"/>
      <c r="L30" s="84"/>
      <c r="M30" s="90">
        <v>0.8</v>
      </c>
      <c r="N30" s="895">
        <v>0.11</v>
      </c>
      <c r="O30" s="763"/>
      <c r="P30" s="763"/>
      <c r="Q30" s="763"/>
      <c r="R30" s="763"/>
      <c r="S30" s="763"/>
      <c r="T30" s="763"/>
      <c r="U30" s="763"/>
      <c r="V30" s="763"/>
      <c r="W30" s="763"/>
      <c r="X30" s="763"/>
      <c r="Y30" s="764"/>
      <c r="Z30" s="90">
        <v>0.13749999999999998</v>
      </c>
      <c r="AA30" s="138" t="s">
        <v>305</v>
      </c>
    </row>
    <row r="31" spans="1:27" s="164" customFormat="1" x14ac:dyDescent="0.15">
      <c r="A31" s="132" t="s">
        <v>169</v>
      </c>
      <c r="B31" s="146" t="s">
        <v>841</v>
      </c>
      <c r="C31" s="147" t="s">
        <v>842</v>
      </c>
      <c r="D31" s="117" t="s">
        <v>522</v>
      </c>
      <c r="E31" s="148" t="s">
        <v>16</v>
      </c>
      <c r="F31" s="149" t="s">
        <v>17</v>
      </c>
      <c r="G31" s="149" t="s">
        <v>843</v>
      </c>
      <c r="H31" s="149" t="s">
        <v>18</v>
      </c>
      <c r="I31" s="133" t="s">
        <v>270</v>
      </c>
      <c r="J31" s="90"/>
      <c r="K31" s="84"/>
      <c r="L31" s="84"/>
      <c r="M31" s="90">
        <v>0.4</v>
      </c>
      <c r="N31" s="895">
        <v>0.01</v>
      </c>
      <c r="O31" s="763"/>
      <c r="P31" s="763"/>
      <c r="Q31" s="763"/>
      <c r="R31" s="763"/>
      <c r="S31" s="763"/>
      <c r="T31" s="763"/>
      <c r="U31" s="763"/>
      <c r="V31" s="763"/>
      <c r="W31" s="763"/>
      <c r="X31" s="763"/>
      <c r="Y31" s="764"/>
      <c r="Z31" s="90">
        <v>2.4999999999999998E-2</v>
      </c>
      <c r="AA31" s="138" t="s">
        <v>305</v>
      </c>
    </row>
    <row r="32" spans="1:27" s="164" customFormat="1" x14ac:dyDescent="0.15">
      <c r="A32" s="132" t="s">
        <v>169</v>
      </c>
      <c r="B32" s="146" t="s">
        <v>847</v>
      </c>
      <c r="C32" s="147" t="s">
        <v>848</v>
      </c>
      <c r="D32" s="117" t="s">
        <v>522</v>
      </c>
      <c r="E32" s="148" t="s">
        <v>19</v>
      </c>
      <c r="F32" s="133" t="s">
        <v>299</v>
      </c>
      <c r="G32" s="149" t="s">
        <v>849</v>
      </c>
      <c r="H32" s="149" t="s">
        <v>850</v>
      </c>
      <c r="I32" s="149" t="s">
        <v>20</v>
      </c>
      <c r="J32" s="84">
        <v>8</v>
      </c>
      <c r="K32" s="84">
        <v>8</v>
      </c>
      <c r="L32" s="84">
        <v>8</v>
      </c>
      <c r="M32" s="84">
        <v>8</v>
      </c>
      <c r="N32" s="887">
        <v>0.25</v>
      </c>
      <c r="O32" s="888"/>
      <c r="P32" s="889"/>
      <c r="Q32" s="887">
        <v>0.25</v>
      </c>
      <c r="R32" s="888"/>
      <c r="S32" s="889"/>
      <c r="T32" s="887">
        <v>0.25</v>
      </c>
      <c r="U32" s="888"/>
      <c r="V32" s="889"/>
      <c r="W32" s="887">
        <v>0.25</v>
      </c>
      <c r="X32" s="888"/>
      <c r="Y32" s="889"/>
      <c r="Z32" s="90">
        <v>3.125E-2</v>
      </c>
      <c r="AA32" s="138" t="s">
        <v>305</v>
      </c>
    </row>
    <row r="33" spans="1:27" s="164" customFormat="1" x14ac:dyDescent="0.15">
      <c r="A33" s="132" t="s">
        <v>169</v>
      </c>
      <c r="B33" s="146" t="s">
        <v>851</v>
      </c>
      <c r="C33" s="147" t="s">
        <v>852</v>
      </c>
      <c r="D33" s="117" t="s">
        <v>522</v>
      </c>
      <c r="E33" s="148" t="s">
        <v>19</v>
      </c>
      <c r="F33" s="133" t="s">
        <v>299</v>
      </c>
      <c r="G33" s="149" t="s">
        <v>853</v>
      </c>
      <c r="H33" s="149" t="s">
        <v>850</v>
      </c>
      <c r="I33" s="149" t="s">
        <v>46</v>
      </c>
      <c r="J33" s="84"/>
      <c r="K33" s="84">
        <v>8</v>
      </c>
      <c r="L33" s="84"/>
      <c r="M33" s="84">
        <v>8</v>
      </c>
      <c r="N33" s="887">
        <v>0.5</v>
      </c>
      <c r="O33" s="888"/>
      <c r="P33" s="888"/>
      <c r="Q33" s="888"/>
      <c r="R33" s="888"/>
      <c r="S33" s="889"/>
      <c r="T33" s="887">
        <v>0.5</v>
      </c>
      <c r="U33" s="888"/>
      <c r="V33" s="888"/>
      <c r="W33" s="888"/>
      <c r="X33" s="888"/>
      <c r="Y33" s="889"/>
      <c r="Z33" s="90">
        <v>6.25E-2</v>
      </c>
      <c r="AA33" s="138" t="s">
        <v>305</v>
      </c>
    </row>
    <row r="34" spans="1:27" s="164" customFormat="1" ht="15" x14ac:dyDescent="0.15">
      <c r="A34" s="132" t="s">
        <v>169</v>
      </c>
      <c r="B34" s="146" t="s">
        <v>856</v>
      </c>
      <c r="C34" s="147" t="s">
        <v>857</v>
      </c>
      <c r="D34" s="117" t="s">
        <v>522</v>
      </c>
      <c r="E34" s="148" t="s">
        <v>16</v>
      </c>
      <c r="F34" s="189" t="s">
        <v>17</v>
      </c>
      <c r="G34" s="149" t="s">
        <v>858</v>
      </c>
      <c r="H34" s="149" t="s">
        <v>18</v>
      </c>
      <c r="I34" s="133" t="s">
        <v>270</v>
      </c>
      <c r="J34" s="84"/>
      <c r="K34" s="84"/>
      <c r="L34" s="84"/>
      <c r="M34" s="90">
        <v>0.5</v>
      </c>
      <c r="N34" s="890">
        <v>0.16</v>
      </c>
      <c r="O34" s="891"/>
      <c r="P34" s="891"/>
      <c r="Q34" s="891"/>
      <c r="R34" s="891"/>
      <c r="S34" s="891"/>
      <c r="T34" s="891"/>
      <c r="U34" s="891"/>
      <c r="V34" s="891"/>
      <c r="W34" s="891"/>
      <c r="X34" s="891"/>
      <c r="Y34" s="892"/>
      <c r="Z34" s="90">
        <v>0.32</v>
      </c>
      <c r="AA34" s="138" t="s">
        <v>305</v>
      </c>
    </row>
    <row r="35" spans="1:27" s="164" customFormat="1" ht="15" x14ac:dyDescent="0.15">
      <c r="A35" s="132" t="s">
        <v>861</v>
      </c>
      <c r="B35" s="174" t="s">
        <v>868</v>
      </c>
      <c r="C35" s="117" t="s">
        <v>869</v>
      </c>
      <c r="D35" s="117" t="s">
        <v>354</v>
      </c>
      <c r="E35" s="151" t="s">
        <v>16</v>
      </c>
      <c r="F35" s="151" t="s">
        <v>17</v>
      </c>
      <c r="G35" s="151" t="s">
        <v>870</v>
      </c>
      <c r="H35" s="151" t="s">
        <v>18</v>
      </c>
      <c r="I35" s="151" t="s">
        <v>20</v>
      </c>
      <c r="J35" s="90">
        <v>0.5</v>
      </c>
      <c r="K35" s="90">
        <v>0.5</v>
      </c>
      <c r="L35" s="90">
        <v>0.5</v>
      </c>
      <c r="M35" s="90">
        <v>0.5</v>
      </c>
      <c r="N35" s="893">
        <v>0.33</v>
      </c>
      <c r="O35" s="893"/>
      <c r="P35" s="893"/>
      <c r="Q35" s="893">
        <v>0.24</v>
      </c>
      <c r="R35" s="893"/>
      <c r="S35" s="893"/>
      <c r="T35" s="893">
        <v>0.54</v>
      </c>
      <c r="U35" s="893"/>
      <c r="V35" s="893"/>
      <c r="W35" s="894"/>
      <c r="X35" s="894"/>
      <c r="Y35" s="894"/>
      <c r="Z35" s="84">
        <v>0</v>
      </c>
      <c r="AA35" s="138" t="s">
        <v>305</v>
      </c>
    </row>
    <row r="36" spans="1:27" s="164" customFormat="1" ht="15" x14ac:dyDescent="0.2">
      <c r="A36" s="132" t="s">
        <v>861</v>
      </c>
      <c r="B36" s="174" t="s">
        <v>872</v>
      </c>
      <c r="C36" s="117" t="s">
        <v>873</v>
      </c>
      <c r="D36" s="117" t="s">
        <v>354</v>
      </c>
      <c r="E36" s="151" t="s">
        <v>16</v>
      </c>
      <c r="F36" s="151" t="s">
        <v>17</v>
      </c>
      <c r="G36" s="151" t="s">
        <v>874</v>
      </c>
      <c r="H36" s="151" t="s">
        <v>18</v>
      </c>
      <c r="I36" s="151" t="s">
        <v>255</v>
      </c>
      <c r="J36" s="90">
        <v>0.08</v>
      </c>
      <c r="K36" s="90">
        <v>0.08</v>
      </c>
      <c r="L36" s="90">
        <v>0.08</v>
      </c>
      <c r="M36" s="90">
        <v>0.08</v>
      </c>
      <c r="N36" s="175">
        <v>0.18</v>
      </c>
      <c r="O36" s="175">
        <v>0.18</v>
      </c>
      <c r="P36" s="175">
        <v>0.6</v>
      </c>
      <c r="Q36" s="175">
        <v>0.63</v>
      </c>
      <c r="R36" s="175">
        <v>0.23</v>
      </c>
      <c r="S36" s="176">
        <v>2.42</v>
      </c>
      <c r="T36" s="176">
        <v>-29.46</v>
      </c>
      <c r="U36" s="176">
        <v>-26.08</v>
      </c>
      <c r="V36" s="176">
        <v>-12.67</v>
      </c>
      <c r="W36" s="176">
        <v>0</v>
      </c>
      <c r="X36" s="177">
        <v>0</v>
      </c>
      <c r="Y36" s="177">
        <v>0</v>
      </c>
      <c r="Z36" s="90">
        <v>0</v>
      </c>
      <c r="AA36" s="138" t="s">
        <v>305</v>
      </c>
    </row>
    <row r="37" spans="1:27" s="164" customFormat="1" ht="15" x14ac:dyDescent="0.2">
      <c r="A37" s="132" t="s">
        <v>875</v>
      </c>
      <c r="B37" s="150" t="s">
        <v>877</v>
      </c>
      <c r="C37" s="151" t="s">
        <v>878</v>
      </c>
      <c r="D37" s="117" t="s">
        <v>354</v>
      </c>
      <c r="E37" s="151" t="s">
        <v>16</v>
      </c>
      <c r="F37" s="151" t="s">
        <v>17</v>
      </c>
      <c r="G37" s="151" t="s">
        <v>879</v>
      </c>
      <c r="H37" s="151" t="s">
        <v>18</v>
      </c>
      <c r="I37" s="151" t="s">
        <v>20</v>
      </c>
      <c r="J37" s="152">
        <v>1</v>
      </c>
      <c r="K37" s="152">
        <v>1</v>
      </c>
      <c r="L37" s="152">
        <v>1</v>
      </c>
      <c r="M37" s="152">
        <v>1</v>
      </c>
      <c r="N37" s="883" t="s">
        <v>880</v>
      </c>
      <c r="O37" s="883"/>
      <c r="P37" s="883"/>
      <c r="Q37" s="883" t="s">
        <v>880</v>
      </c>
      <c r="R37" s="883"/>
      <c r="S37" s="883"/>
      <c r="T37" s="883" t="s">
        <v>880</v>
      </c>
      <c r="U37" s="884"/>
      <c r="V37" s="884"/>
      <c r="W37" s="883" t="s">
        <v>880</v>
      </c>
      <c r="X37" s="884"/>
      <c r="Y37" s="884"/>
      <c r="Z37" s="84"/>
      <c r="AA37" s="138" t="s">
        <v>305</v>
      </c>
    </row>
    <row r="38" spans="1:27" s="164" customFormat="1" ht="15" x14ac:dyDescent="0.15">
      <c r="A38" s="132" t="s">
        <v>875</v>
      </c>
      <c r="B38" s="150" t="s">
        <v>881</v>
      </c>
      <c r="C38" s="151" t="s">
        <v>882</v>
      </c>
      <c r="D38" s="117" t="s">
        <v>354</v>
      </c>
      <c r="E38" s="151" t="s">
        <v>16</v>
      </c>
      <c r="F38" s="151" t="s">
        <v>17</v>
      </c>
      <c r="G38" s="151" t="s">
        <v>883</v>
      </c>
      <c r="H38" s="151" t="s">
        <v>18</v>
      </c>
      <c r="I38" s="151" t="s">
        <v>20</v>
      </c>
      <c r="J38" s="152">
        <v>1</v>
      </c>
      <c r="K38" s="152">
        <v>1</v>
      </c>
      <c r="L38" s="152">
        <v>1</v>
      </c>
      <c r="M38" s="152">
        <v>1</v>
      </c>
      <c r="N38" s="794">
        <v>0.15</v>
      </c>
      <c r="O38" s="794"/>
      <c r="P38" s="794"/>
      <c r="Q38" s="794">
        <v>0</v>
      </c>
      <c r="R38" s="794"/>
      <c r="S38" s="794"/>
      <c r="T38" s="794">
        <v>0.08</v>
      </c>
      <c r="U38" s="883"/>
      <c r="V38" s="883"/>
      <c r="W38" s="885">
        <v>0.1</v>
      </c>
      <c r="X38" s="886"/>
      <c r="Y38" s="886"/>
      <c r="Z38" s="90">
        <v>0.1</v>
      </c>
      <c r="AA38" s="138" t="s">
        <v>305</v>
      </c>
    </row>
    <row r="39" spans="1:27" s="164" customFormat="1" x14ac:dyDescent="0.15">
      <c r="A39" s="132" t="s">
        <v>875</v>
      </c>
      <c r="B39" s="150" t="s">
        <v>888</v>
      </c>
      <c r="C39" s="151" t="s">
        <v>889</v>
      </c>
      <c r="D39" s="117" t="s">
        <v>354</v>
      </c>
      <c r="E39" s="151" t="s">
        <v>19</v>
      </c>
      <c r="F39" s="133" t="s">
        <v>299</v>
      </c>
      <c r="G39" s="151" t="s">
        <v>890</v>
      </c>
      <c r="H39" s="151" t="s">
        <v>257</v>
      </c>
      <c r="I39" s="151" t="s">
        <v>20</v>
      </c>
      <c r="J39" s="154">
        <v>150</v>
      </c>
      <c r="K39" s="154">
        <v>150</v>
      </c>
      <c r="L39" s="154">
        <v>150</v>
      </c>
      <c r="M39" s="154">
        <v>150</v>
      </c>
      <c r="N39" s="883">
        <v>0</v>
      </c>
      <c r="O39" s="883"/>
      <c r="P39" s="883"/>
      <c r="Q39" s="883">
        <v>109.75</v>
      </c>
      <c r="R39" s="883"/>
      <c r="S39" s="883"/>
      <c r="T39" s="883">
        <v>174</v>
      </c>
      <c r="U39" s="883"/>
      <c r="V39" s="883"/>
      <c r="W39" s="883">
        <v>33.5</v>
      </c>
      <c r="X39" s="883"/>
      <c r="Y39" s="883"/>
      <c r="Z39" s="90">
        <v>0.22333333333333333</v>
      </c>
      <c r="AA39" s="138" t="s">
        <v>305</v>
      </c>
    </row>
    <row r="40" spans="1:27" s="164" customFormat="1" x14ac:dyDescent="0.15">
      <c r="A40" s="132" t="s">
        <v>950</v>
      </c>
      <c r="B40" s="117" t="s">
        <v>953</v>
      </c>
      <c r="C40" s="117" t="s">
        <v>954</v>
      </c>
      <c r="D40" s="117" t="s">
        <v>955</v>
      </c>
      <c r="E40" s="155" t="s">
        <v>19</v>
      </c>
      <c r="F40" s="155" t="s">
        <v>956</v>
      </c>
      <c r="G40" s="155" t="s">
        <v>957</v>
      </c>
      <c r="H40" s="155" t="s">
        <v>958</v>
      </c>
      <c r="I40" s="155" t="s">
        <v>255</v>
      </c>
      <c r="J40" s="156">
        <v>0.54166666666666663</v>
      </c>
      <c r="K40" s="156">
        <v>0.54166666666666663</v>
      </c>
      <c r="L40" s="156">
        <v>0.54166666666666663</v>
      </c>
      <c r="M40" s="156">
        <v>0.54166666666666663</v>
      </c>
      <c r="N40" s="157">
        <v>0.90208333333333302</v>
      </c>
      <c r="O40" s="157">
        <v>0.82222222222222197</v>
      </c>
      <c r="P40" s="157">
        <v>0.86319444444444404</v>
      </c>
      <c r="Q40" s="157">
        <v>0.83125000000000004</v>
      </c>
      <c r="R40" s="157">
        <v>0.86736111111111103</v>
      </c>
      <c r="S40" s="157">
        <v>0.90277777777777801</v>
      </c>
      <c r="T40" s="157">
        <v>0.91527777777777797</v>
      </c>
      <c r="U40" s="157">
        <v>0.89236111111111105</v>
      </c>
      <c r="V40" s="157">
        <v>0.91666666666666696</v>
      </c>
      <c r="W40" s="158">
        <v>0.78541666666666676</v>
      </c>
      <c r="X40" s="158">
        <v>0.76041666666666663</v>
      </c>
      <c r="Y40" s="158">
        <v>0.85555555555555562</v>
      </c>
      <c r="Z40" s="93">
        <v>1.5794871794871796</v>
      </c>
      <c r="AA40" s="138" t="s">
        <v>305</v>
      </c>
    </row>
    <row r="41" spans="1:27" s="164" customFormat="1" x14ac:dyDescent="0.15">
      <c r="A41" s="132" t="s">
        <v>950</v>
      </c>
      <c r="B41" s="117" t="s">
        <v>974</v>
      </c>
      <c r="C41" s="117" t="s">
        <v>975</v>
      </c>
      <c r="D41" s="117" t="s">
        <v>955</v>
      </c>
      <c r="E41" s="155" t="s">
        <v>16</v>
      </c>
      <c r="F41" s="155" t="s">
        <v>17</v>
      </c>
      <c r="G41" s="155" t="s">
        <v>976</v>
      </c>
      <c r="H41" s="155" t="s">
        <v>977</v>
      </c>
      <c r="I41" s="155" t="s">
        <v>20</v>
      </c>
      <c r="J41" s="90">
        <v>0.03</v>
      </c>
      <c r="K41" s="90">
        <v>0.05</v>
      </c>
      <c r="L41" s="90">
        <v>7.0000000000000007E-2</v>
      </c>
      <c r="M41" s="90">
        <v>7.0000000000000007E-2</v>
      </c>
      <c r="N41" s="774">
        <v>-0.75</v>
      </c>
      <c r="O41" s="774"/>
      <c r="P41" s="774"/>
      <c r="Q41" s="774">
        <v>-0.06</v>
      </c>
      <c r="R41" s="774"/>
      <c r="S41" s="774"/>
      <c r="T41" s="775">
        <v>0</v>
      </c>
      <c r="U41" s="776"/>
      <c r="V41" s="776"/>
      <c r="W41" s="775">
        <v>-0.08</v>
      </c>
      <c r="X41" s="776"/>
      <c r="Y41" s="776"/>
      <c r="Z41" s="93">
        <v>-1.1428571428571428</v>
      </c>
      <c r="AA41" s="138" t="s">
        <v>305</v>
      </c>
    </row>
  </sheetData>
  <mergeCells count="54">
    <mergeCell ref="N10:P10"/>
    <mergeCell ref="Q10:S10"/>
    <mergeCell ref="T10:V10"/>
    <mergeCell ref="W10:Y10"/>
    <mergeCell ref="N11:S11"/>
    <mergeCell ref="T11:Y11"/>
    <mergeCell ref="N18:S18"/>
    <mergeCell ref="T18:Y18"/>
    <mergeCell ref="N13:S13"/>
    <mergeCell ref="T13:Y13"/>
    <mergeCell ref="N14:S14"/>
    <mergeCell ref="T14:Y14"/>
    <mergeCell ref="N15:S15"/>
    <mergeCell ref="T15:Y15"/>
    <mergeCell ref="N16:Y16"/>
    <mergeCell ref="N17:P17"/>
    <mergeCell ref="Q17:S17"/>
    <mergeCell ref="T17:V17"/>
    <mergeCell ref="W17:Y17"/>
    <mergeCell ref="N20:S20"/>
    <mergeCell ref="T20:Y20"/>
    <mergeCell ref="N28:P28"/>
    <mergeCell ref="Q28:S28"/>
    <mergeCell ref="T28:V28"/>
    <mergeCell ref="W28:Y28"/>
    <mergeCell ref="N30:Y30"/>
    <mergeCell ref="N31:Y31"/>
    <mergeCell ref="N32:P32"/>
    <mergeCell ref="Q32:S32"/>
    <mergeCell ref="T32:V32"/>
    <mergeCell ref="W32:Y32"/>
    <mergeCell ref="N33:S33"/>
    <mergeCell ref="T33:Y33"/>
    <mergeCell ref="N34:Y34"/>
    <mergeCell ref="N35:P35"/>
    <mergeCell ref="Q35:S35"/>
    <mergeCell ref="T35:V35"/>
    <mergeCell ref="W35:Y35"/>
    <mergeCell ref="N37:P37"/>
    <mergeCell ref="Q37:S37"/>
    <mergeCell ref="T37:V37"/>
    <mergeCell ref="W37:Y37"/>
    <mergeCell ref="N38:P38"/>
    <mergeCell ref="Q38:S38"/>
    <mergeCell ref="T38:V38"/>
    <mergeCell ref="W38:Y38"/>
    <mergeCell ref="N39:P39"/>
    <mergeCell ref="Q39:S39"/>
    <mergeCell ref="T39:V39"/>
    <mergeCell ref="W39:Y39"/>
    <mergeCell ref="N41:P41"/>
    <mergeCell ref="Q41:S41"/>
    <mergeCell ref="T41:V41"/>
    <mergeCell ref="W41:Y4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19"/>
  <sheetViews>
    <sheetView workbookViewId="0">
      <pane xSplit="1" topLeftCell="B1" activePane="topRight" state="frozen"/>
      <selection pane="topRight"/>
    </sheetView>
  </sheetViews>
  <sheetFormatPr baseColWidth="10" defaultColWidth="11" defaultRowHeight="14" x14ac:dyDescent="0.15"/>
  <cols>
    <col min="1" max="1" width="35.83203125" bestFit="1" customWidth="1"/>
    <col min="7" max="7" width="20.6640625" customWidth="1"/>
    <col min="8" max="8" width="16.1640625" customWidth="1"/>
  </cols>
  <sheetData>
    <row r="1" spans="1:33" s="40" customFormat="1" x14ac:dyDescent="0.15"/>
    <row r="2" spans="1:33" s="40" customFormat="1" x14ac:dyDescent="0.15"/>
    <row r="3" spans="1:33" s="40" customFormat="1" x14ac:dyDescent="0.15"/>
    <row r="4" spans="1:33" s="40" customFormat="1" x14ac:dyDescent="0.15"/>
    <row r="5" spans="1:33" s="40" customFormat="1" x14ac:dyDescent="0.15"/>
    <row r="6" spans="1:33" s="40" customFormat="1" x14ac:dyDescent="0.15"/>
    <row r="7" spans="1:33" s="40" customFormat="1" x14ac:dyDescent="0.15"/>
    <row r="8" spans="1:33" s="40" customFormat="1" x14ac:dyDescent="0.15"/>
    <row r="9" spans="1:33" ht="52"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33</v>
      </c>
      <c r="AA9" s="4" t="s">
        <v>34</v>
      </c>
      <c r="AB9" s="4" t="s">
        <v>35</v>
      </c>
      <c r="AC9" s="4" t="s">
        <v>36</v>
      </c>
      <c r="AD9" s="4" t="s">
        <v>37</v>
      </c>
      <c r="AE9" s="4" t="s">
        <v>38</v>
      </c>
      <c r="AF9" s="4" t="s">
        <v>39</v>
      </c>
      <c r="AG9" s="4" t="s">
        <v>40</v>
      </c>
    </row>
    <row r="10" spans="1:33" x14ac:dyDescent="0.15">
      <c r="A10" s="9" t="s">
        <v>47</v>
      </c>
      <c r="B10" s="9" t="s">
        <v>85</v>
      </c>
      <c r="C10" s="9" t="s">
        <v>86</v>
      </c>
      <c r="D10" s="9" t="s">
        <v>87</v>
      </c>
      <c r="E10" s="9" t="s">
        <v>16</v>
      </c>
      <c r="F10" s="9" t="s">
        <v>17</v>
      </c>
      <c r="G10" s="7" t="s">
        <v>48</v>
      </c>
      <c r="H10" s="7" t="s">
        <v>18</v>
      </c>
      <c r="I10" s="9" t="s">
        <v>46</v>
      </c>
      <c r="J10" s="97"/>
      <c r="K10" s="96">
        <v>0.3</v>
      </c>
      <c r="L10" s="97"/>
      <c r="M10" s="96">
        <v>0.35</v>
      </c>
      <c r="N10" s="881">
        <v>0.8</v>
      </c>
      <c r="O10" s="882"/>
      <c r="P10" s="882"/>
      <c r="Q10" s="882"/>
      <c r="R10" s="882"/>
      <c r="S10" s="882"/>
      <c r="T10" s="881">
        <v>0.2</v>
      </c>
      <c r="U10" s="882"/>
      <c r="V10" s="882"/>
      <c r="W10" s="882"/>
      <c r="X10" s="882"/>
      <c r="Y10" s="882"/>
      <c r="Z10" s="97"/>
      <c r="AA10" s="96">
        <v>2.666666666666667</v>
      </c>
      <c r="AB10" s="97"/>
      <c r="AC10" s="96">
        <v>0.57142857142857151</v>
      </c>
      <c r="AD10" s="83" t="s">
        <v>141</v>
      </c>
      <c r="AE10" s="83" t="s">
        <v>309</v>
      </c>
      <c r="AF10" s="83" t="s">
        <v>141</v>
      </c>
      <c r="AG10" s="83" t="s">
        <v>306</v>
      </c>
    </row>
    <row r="11" spans="1:33" x14ac:dyDescent="0.15">
      <c r="A11" s="9" t="s">
        <v>72</v>
      </c>
      <c r="B11" s="9" t="s">
        <v>142</v>
      </c>
      <c r="C11" s="9" t="s">
        <v>143</v>
      </c>
      <c r="D11" s="9" t="s">
        <v>130</v>
      </c>
      <c r="E11" s="7" t="s">
        <v>41</v>
      </c>
      <c r="F11" s="9" t="s">
        <v>17</v>
      </c>
      <c r="G11" s="7" t="s">
        <v>77</v>
      </c>
      <c r="H11" s="7" t="s">
        <v>78</v>
      </c>
      <c r="I11" s="19" t="s">
        <v>20</v>
      </c>
      <c r="J11" s="96">
        <v>0.25</v>
      </c>
      <c r="K11" s="96">
        <v>0.5</v>
      </c>
      <c r="L11" s="96">
        <v>0.75</v>
      </c>
      <c r="M11" s="96">
        <v>1</v>
      </c>
      <c r="N11" s="870">
        <v>0.33</v>
      </c>
      <c r="O11" s="871"/>
      <c r="P11" s="872"/>
      <c r="Q11" s="870">
        <v>0.4</v>
      </c>
      <c r="R11" s="871"/>
      <c r="S11" s="872"/>
      <c r="T11" s="870">
        <v>0.4</v>
      </c>
      <c r="U11" s="871"/>
      <c r="V11" s="872"/>
      <c r="W11" s="870">
        <v>0.95</v>
      </c>
      <c r="X11" s="871"/>
      <c r="Y11" s="872"/>
      <c r="Z11" s="96">
        <v>1.32</v>
      </c>
      <c r="AA11" s="96">
        <v>0.66</v>
      </c>
      <c r="AB11" s="96">
        <v>0.53333333333333333</v>
      </c>
      <c r="AC11" s="96">
        <v>0.4</v>
      </c>
      <c r="AD11" s="83" t="s">
        <v>309</v>
      </c>
      <c r="AE11" s="83" t="s">
        <v>307</v>
      </c>
      <c r="AF11" s="83" t="s">
        <v>306</v>
      </c>
      <c r="AG11" s="83" t="s">
        <v>306</v>
      </c>
    </row>
    <row r="12" spans="1:33" x14ac:dyDescent="0.15">
      <c r="A12" s="9" t="s">
        <v>283</v>
      </c>
      <c r="B12" s="68" t="s">
        <v>222</v>
      </c>
      <c r="C12" s="7" t="s">
        <v>223</v>
      </c>
      <c r="D12" s="118" t="s">
        <v>339</v>
      </c>
      <c r="E12" s="118" t="s">
        <v>16</v>
      </c>
      <c r="F12" s="9" t="s">
        <v>17</v>
      </c>
      <c r="G12" s="118" t="s">
        <v>265</v>
      </c>
      <c r="H12" s="118" t="s">
        <v>18</v>
      </c>
      <c r="I12" s="118" t="s">
        <v>20</v>
      </c>
      <c r="J12" s="24">
        <v>0.996</v>
      </c>
      <c r="K12" s="24">
        <v>0.996</v>
      </c>
      <c r="L12" s="24">
        <v>0.996</v>
      </c>
      <c r="M12" s="24">
        <v>0.996</v>
      </c>
      <c r="N12" s="915">
        <v>7.0000000000000007E-2</v>
      </c>
      <c r="O12" s="916"/>
      <c r="P12" s="917"/>
      <c r="Q12" s="915">
        <v>0.16</v>
      </c>
      <c r="R12" s="916"/>
      <c r="S12" s="917"/>
      <c r="T12" s="918">
        <v>0.4</v>
      </c>
      <c r="U12" s="919"/>
      <c r="V12" s="920"/>
      <c r="W12" s="918">
        <v>0.5</v>
      </c>
      <c r="X12" s="919"/>
      <c r="Y12" s="920"/>
      <c r="Z12" s="85">
        <v>7.0281124497991981E-2</v>
      </c>
      <c r="AA12" s="85">
        <v>0.1606425702811245</v>
      </c>
      <c r="AB12" s="86">
        <v>0.40160642570281124</v>
      </c>
      <c r="AC12" s="85">
        <v>0.50200803212851408</v>
      </c>
      <c r="AD12" s="83" t="s">
        <v>305</v>
      </c>
      <c r="AE12" s="83" t="s">
        <v>305</v>
      </c>
      <c r="AF12" s="83" t="s">
        <v>306</v>
      </c>
      <c r="AG12" s="83" t="s">
        <v>306</v>
      </c>
    </row>
    <row r="13" spans="1:33" x14ac:dyDescent="0.15">
      <c r="A13" s="9" t="s">
        <v>181</v>
      </c>
      <c r="B13" s="68" t="s">
        <v>346</v>
      </c>
      <c r="C13" s="68" t="s">
        <v>347</v>
      </c>
      <c r="D13" s="68" t="s">
        <v>344</v>
      </c>
      <c r="E13" s="68" t="s">
        <v>41</v>
      </c>
      <c r="F13" s="9" t="s">
        <v>17</v>
      </c>
      <c r="G13" s="68" t="s">
        <v>348</v>
      </c>
      <c r="H13" s="68" t="s">
        <v>349</v>
      </c>
      <c r="I13" s="118" t="s">
        <v>270</v>
      </c>
      <c r="J13" s="97"/>
      <c r="K13" s="97"/>
      <c r="L13" s="97"/>
      <c r="M13" s="96">
        <v>1</v>
      </c>
      <c r="N13" s="921">
        <v>0.59499999999999997</v>
      </c>
      <c r="O13" s="882"/>
      <c r="P13" s="882"/>
      <c r="Q13" s="882"/>
      <c r="R13" s="882"/>
      <c r="S13" s="882"/>
      <c r="T13" s="882"/>
      <c r="U13" s="882"/>
      <c r="V13" s="882"/>
      <c r="W13" s="882"/>
      <c r="X13" s="882"/>
      <c r="Y13" s="882"/>
      <c r="Z13" s="97"/>
      <c r="AA13" s="97"/>
      <c r="AB13" s="97"/>
      <c r="AC13" s="99">
        <v>0.59499999999999997</v>
      </c>
      <c r="AD13" s="83" t="s">
        <v>141</v>
      </c>
      <c r="AE13" s="83" t="s">
        <v>141</v>
      </c>
      <c r="AF13" s="83" t="s">
        <v>141</v>
      </c>
      <c r="AG13" s="83" t="s">
        <v>306</v>
      </c>
    </row>
    <row r="14" spans="1:33" x14ac:dyDescent="0.15">
      <c r="A14" s="9" t="s">
        <v>351</v>
      </c>
      <c r="B14" s="68" t="s">
        <v>470</v>
      </c>
      <c r="C14" s="68" t="s">
        <v>353</v>
      </c>
      <c r="D14" s="68" t="s">
        <v>354</v>
      </c>
      <c r="E14" s="119" t="s">
        <v>16</v>
      </c>
      <c r="F14" s="9" t="s">
        <v>17</v>
      </c>
      <c r="G14" s="68" t="s">
        <v>355</v>
      </c>
      <c r="H14" s="68" t="s">
        <v>18</v>
      </c>
      <c r="I14" s="68" t="s">
        <v>356</v>
      </c>
      <c r="J14" s="97"/>
      <c r="K14" s="96">
        <v>1</v>
      </c>
      <c r="L14" s="97"/>
      <c r="M14" s="96">
        <v>1</v>
      </c>
      <c r="N14" s="875">
        <v>0.52500000000000002</v>
      </c>
      <c r="O14" s="871"/>
      <c r="P14" s="871"/>
      <c r="Q14" s="913"/>
      <c r="R14" s="875">
        <v>0.58499999999999996</v>
      </c>
      <c r="S14" s="871"/>
      <c r="T14" s="871"/>
      <c r="U14" s="913"/>
      <c r="V14" s="875">
        <v>0.58499999999999996</v>
      </c>
      <c r="W14" s="871"/>
      <c r="X14" s="871"/>
      <c r="Y14" s="913"/>
      <c r="Z14" s="99"/>
      <c r="AA14" s="99">
        <v>0.52500000000000002</v>
      </c>
      <c r="AB14" s="99">
        <v>0.58499999999999996</v>
      </c>
      <c r="AC14" s="99">
        <v>0.58499999999999996</v>
      </c>
      <c r="AD14" s="83" t="s">
        <v>141</v>
      </c>
      <c r="AE14" s="83" t="s">
        <v>306</v>
      </c>
      <c r="AF14" s="83" t="s">
        <v>306</v>
      </c>
      <c r="AG14" s="83" t="s">
        <v>306</v>
      </c>
    </row>
    <row r="15" spans="1:33" x14ac:dyDescent="0.15">
      <c r="A15" s="9" t="s">
        <v>186</v>
      </c>
      <c r="B15" s="68" t="s">
        <v>384</v>
      </c>
      <c r="C15" s="7" t="s">
        <v>385</v>
      </c>
      <c r="D15" s="68" t="s">
        <v>382</v>
      </c>
      <c r="E15" s="7" t="s">
        <v>16</v>
      </c>
      <c r="F15" s="9" t="s">
        <v>17</v>
      </c>
      <c r="G15" s="7" t="s">
        <v>386</v>
      </c>
      <c r="H15" s="7" t="s">
        <v>18</v>
      </c>
      <c r="I15" s="19" t="s">
        <v>20</v>
      </c>
      <c r="J15" s="96">
        <v>1</v>
      </c>
      <c r="K15" s="96">
        <v>1</v>
      </c>
      <c r="L15" s="96">
        <v>1</v>
      </c>
      <c r="M15" s="96">
        <v>1</v>
      </c>
      <c r="N15" s="870">
        <v>0.08</v>
      </c>
      <c r="O15" s="871"/>
      <c r="P15" s="913"/>
      <c r="Q15" s="870">
        <v>0.67</v>
      </c>
      <c r="R15" s="871"/>
      <c r="S15" s="913"/>
      <c r="T15" s="870">
        <v>0.41</v>
      </c>
      <c r="U15" s="871"/>
      <c r="V15" s="913"/>
      <c r="W15" s="870">
        <v>0.42</v>
      </c>
      <c r="X15" s="871"/>
      <c r="Y15" s="913"/>
      <c r="Z15" s="27">
        <v>0.08</v>
      </c>
      <c r="AA15" s="27">
        <v>0.67</v>
      </c>
      <c r="AB15" s="27">
        <v>0.41</v>
      </c>
      <c r="AC15" s="27">
        <v>0.42</v>
      </c>
      <c r="AD15" s="83" t="s">
        <v>305</v>
      </c>
      <c r="AE15" s="83" t="s">
        <v>307</v>
      </c>
      <c r="AF15" s="83" t="s">
        <v>306</v>
      </c>
      <c r="AG15" s="83" t="s">
        <v>306</v>
      </c>
    </row>
    <row r="16" spans="1:33" x14ac:dyDescent="0.15">
      <c r="A16" s="9" t="s">
        <v>167</v>
      </c>
      <c r="B16" s="68" t="s">
        <v>524</v>
      </c>
      <c r="C16" s="68" t="s">
        <v>525</v>
      </c>
      <c r="D16" s="68" t="s">
        <v>522</v>
      </c>
      <c r="E16" s="68" t="s">
        <v>19</v>
      </c>
      <c r="F16" s="68" t="s">
        <v>17</v>
      </c>
      <c r="G16" s="68" t="s">
        <v>526</v>
      </c>
      <c r="H16" s="68" t="s">
        <v>18</v>
      </c>
      <c r="I16" s="68" t="s">
        <v>255</v>
      </c>
      <c r="J16" s="96">
        <v>1</v>
      </c>
      <c r="K16" s="96">
        <v>1</v>
      </c>
      <c r="L16" s="96">
        <v>1</v>
      </c>
      <c r="M16" s="96">
        <v>1</v>
      </c>
      <c r="N16" s="27">
        <v>0.41</v>
      </c>
      <c r="O16" s="27">
        <v>0.62</v>
      </c>
      <c r="P16" s="27">
        <v>0.12</v>
      </c>
      <c r="Q16" s="27">
        <v>0.35</v>
      </c>
      <c r="R16" s="27">
        <v>0.48</v>
      </c>
      <c r="S16" s="27">
        <v>0.45</v>
      </c>
      <c r="T16" s="27">
        <v>7.0000000000000007E-2</v>
      </c>
      <c r="U16" s="27">
        <v>0.13</v>
      </c>
      <c r="V16" s="27">
        <v>0.27</v>
      </c>
      <c r="W16" s="27">
        <v>0.55000000000000004</v>
      </c>
      <c r="X16" s="27">
        <v>0.96</v>
      </c>
      <c r="Y16" s="27">
        <v>0.53</v>
      </c>
      <c r="Z16" s="96">
        <v>0.12</v>
      </c>
      <c r="AA16" s="96">
        <v>0.45</v>
      </c>
      <c r="AB16" s="96">
        <v>0.27</v>
      </c>
      <c r="AC16" s="96">
        <v>0.53</v>
      </c>
      <c r="AD16" s="97" t="s">
        <v>305</v>
      </c>
      <c r="AE16" s="97" t="s">
        <v>306</v>
      </c>
      <c r="AF16" s="97" t="s">
        <v>305</v>
      </c>
      <c r="AG16" s="97" t="s">
        <v>306</v>
      </c>
    </row>
    <row r="17" spans="1:33" x14ac:dyDescent="0.15">
      <c r="A17" s="9" t="s">
        <v>617</v>
      </c>
      <c r="B17" s="68" t="s">
        <v>627</v>
      </c>
      <c r="C17" s="68" t="s">
        <v>628</v>
      </c>
      <c r="D17" s="68" t="s">
        <v>592</v>
      </c>
      <c r="E17" s="7" t="s">
        <v>19</v>
      </c>
      <c r="F17" s="7" t="s">
        <v>253</v>
      </c>
      <c r="G17" s="7" t="s">
        <v>629</v>
      </c>
      <c r="H17" s="7" t="s">
        <v>257</v>
      </c>
      <c r="I17" s="7" t="s">
        <v>255</v>
      </c>
      <c r="J17" s="97">
        <v>44</v>
      </c>
      <c r="K17" s="97">
        <v>44</v>
      </c>
      <c r="L17" s="97">
        <v>44</v>
      </c>
      <c r="M17" s="97">
        <v>44</v>
      </c>
      <c r="N17" s="72">
        <v>197.5</v>
      </c>
      <c r="O17" s="72">
        <v>74.900000000000006</v>
      </c>
      <c r="P17" s="72">
        <v>56.4</v>
      </c>
      <c r="Q17" s="72">
        <v>35.700000000000003</v>
      </c>
      <c r="R17" s="72">
        <v>40.9</v>
      </c>
      <c r="S17" s="72">
        <v>47.8</v>
      </c>
      <c r="T17" s="73">
        <v>20.6</v>
      </c>
      <c r="U17" s="8">
        <v>32.9</v>
      </c>
      <c r="V17" s="8">
        <v>22.2</v>
      </c>
      <c r="W17" s="8">
        <v>20</v>
      </c>
      <c r="X17" s="8">
        <v>27.1</v>
      </c>
      <c r="Y17" s="8">
        <v>20.5</v>
      </c>
      <c r="Z17" s="96">
        <v>1.2818181818181817</v>
      </c>
      <c r="AA17" s="96">
        <v>1.0863636363636362</v>
      </c>
      <c r="AB17" s="96">
        <v>0.50454545454545452</v>
      </c>
      <c r="AC17" s="96">
        <v>0.46590909090909088</v>
      </c>
      <c r="AD17" s="97" t="s">
        <v>309</v>
      </c>
      <c r="AE17" s="97" t="s">
        <v>309</v>
      </c>
      <c r="AF17" s="97" t="s">
        <v>306</v>
      </c>
      <c r="AG17" s="97" t="s">
        <v>306</v>
      </c>
    </row>
    <row r="18" spans="1:33" x14ac:dyDescent="0.15">
      <c r="A18" s="9" t="s">
        <v>179</v>
      </c>
      <c r="B18" s="10" t="s">
        <v>786</v>
      </c>
      <c r="C18" s="10" t="s">
        <v>787</v>
      </c>
      <c r="D18" s="68" t="s">
        <v>354</v>
      </c>
      <c r="E18" s="116" t="s">
        <v>19</v>
      </c>
      <c r="F18" s="118" t="s">
        <v>299</v>
      </c>
      <c r="G18" s="116" t="s">
        <v>788</v>
      </c>
      <c r="H18" s="116" t="s">
        <v>18</v>
      </c>
      <c r="I18" s="127" t="s">
        <v>255</v>
      </c>
      <c r="J18" s="91">
        <v>15</v>
      </c>
      <c r="K18" s="91">
        <v>15</v>
      </c>
      <c r="L18" s="91">
        <v>15</v>
      </c>
      <c r="M18" s="91">
        <v>15</v>
      </c>
      <c r="N18" s="80">
        <v>3.55</v>
      </c>
      <c r="O18" s="80">
        <v>5.22</v>
      </c>
      <c r="P18" s="80">
        <v>7.96</v>
      </c>
      <c r="Q18" s="80">
        <v>9.8000000000000007</v>
      </c>
      <c r="R18" s="80">
        <v>6.93</v>
      </c>
      <c r="S18" s="80">
        <v>6.72</v>
      </c>
      <c r="T18" s="80">
        <v>5.23</v>
      </c>
      <c r="U18" s="80">
        <v>7.87</v>
      </c>
      <c r="V18" s="80">
        <v>7.4</v>
      </c>
      <c r="W18" s="80">
        <v>4.7300000000000004</v>
      </c>
      <c r="X18" s="80">
        <v>9.77</v>
      </c>
      <c r="Y18" s="80">
        <v>8.11</v>
      </c>
      <c r="Z18" s="90">
        <v>0.53066666666666662</v>
      </c>
      <c r="AA18" s="90">
        <v>0.44800000000000001</v>
      </c>
      <c r="AB18" s="90">
        <v>0.49333333333333335</v>
      </c>
      <c r="AC18" s="90">
        <v>0.54066666666666663</v>
      </c>
      <c r="AD18" s="83" t="s">
        <v>306</v>
      </c>
      <c r="AE18" s="83" t="s">
        <v>306</v>
      </c>
      <c r="AF18" s="83" t="s">
        <v>306</v>
      </c>
      <c r="AG18" s="83" t="s">
        <v>306</v>
      </c>
    </row>
    <row r="19" spans="1:33" ht="15" x14ac:dyDescent="0.15">
      <c r="A19" s="9" t="s">
        <v>875</v>
      </c>
      <c r="B19" s="130" t="s">
        <v>891</v>
      </c>
      <c r="C19" s="116" t="s">
        <v>892</v>
      </c>
      <c r="D19" s="68" t="s">
        <v>354</v>
      </c>
      <c r="E19" s="116" t="s">
        <v>19</v>
      </c>
      <c r="F19" s="118" t="s">
        <v>299</v>
      </c>
      <c r="G19" s="116" t="s">
        <v>893</v>
      </c>
      <c r="H19" s="116" t="s">
        <v>257</v>
      </c>
      <c r="I19" s="116" t="s">
        <v>20</v>
      </c>
      <c r="J19" s="71">
        <v>5</v>
      </c>
      <c r="K19" s="71">
        <v>5</v>
      </c>
      <c r="L19" s="71">
        <v>5</v>
      </c>
      <c r="M19" s="71">
        <v>5</v>
      </c>
      <c r="N19" s="756">
        <v>3</v>
      </c>
      <c r="O19" s="756"/>
      <c r="P19" s="756"/>
      <c r="Q19" s="756">
        <v>5</v>
      </c>
      <c r="R19" s="756"/>
      <c r="S19" s="756"/>
      <c r="T19" s="756">
        <v>3</v>
      </c>
      <c r="U19" s="756"/>
      <c r="V19" s="756"/>
      <c r="W19" s="914">
        <v>2.86</v>
      </c>
      <c r="X19" s="914"/>
      <c r="Y19" s="914"/>
      <c r="Z19" s="97">
        <v>0.6</v>
      </c>
      <c r="AA19" s="96">
        <v>1</v>
      </c>
      <c r="AB19" s="97">
        <v>0.6</v>
      </c>
      <c r="AC19" s="96">
        <v>0.57199999999999995</v>
      </c>
      <c r="AD19" s="92" t="s">
        <v>307</v>
      </c>
      <c r="AE19" s="83" t="s">
        <v>309</v>
      </c>
      <c r="AF19" s="83" t="s">
        <v>307</v>
      </c>
      <c r="AG19" s="83" t="s">
        <v>306</v>
      </c>
    </row>
  </sheetData>
  <mergeCells count="22">
    <mergeCell ref="N14:Q14"/>
    <mergeCell ref="R14:U14"/>
    <mergeCell ref="V14:Y14"/>
    <mergeCell ref="N10:S10"/>
    <mergeCell ref="T10:Y10"/>
    <mergeCell ref="N11:P11"/>
    <mergeCell ref="Q11:S11"/>
    <mergeCell ref="T11:V11"/>
    <mergeCell ref="W11:Y11"/>
    <mergeCell ref="N12:P12"/>
    <mergeCell ref="Q12:S12"/>
    <mergeCell ref="T12:V12"/>
    <mergeCell ref="W12:Y12"/>
    <mergeCell ref="N13:Y13"/>
    <mergeCell ref="N15:P15"/>
    <mergeCell ref="Q15:S15"/>
    <mergeCell ref="T15:V15"/>
    <mergeCell ref="W15:Y15"/>
    <mergeCell ref="N19:P19"/>
    <mergeCell ref="Q19:S19"/>
    <mergeCell ref="T19:V19"/>
    <mergeCell ref="W19:Y1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31"/>
  <sheetViews>
    <sheetView workbookViewId="0">
      <pane xSplit="1" topLeftCell="B1" activePane="topRight" state="frozen"/>
      <selection pane="topRight"/>
    </sheetView>
  </sheetViews>
  <sheetFormatPr baseColWidth="10" defaultColWidth="11" defaultRowHeight="14" x14ac:dyDescent="0.15"/>
  <cols>
    <col min="1" max="1" width="39.6640625" bestFit="1" customWidth="1"/>
  </cols>
  <sheetData>
    <row r="1" spans="1:27" s="40" customFormat="1" x14ac:dyDescent="0.15"/>
    <row r="2" spans="1:27" s="40" customFormat="1" x14ac:dyDescent="0.15"/>
    <row r="3" spans="1:27" s="40" customFormat="1" x14ac:dyDescent="0.15"/>
    <row r="4" spans="1:27" s="40" customFormat="1" x14ac:dyDescent="0.15"/>
    <row r="5" spans="1:27" s="40" customFormat="1" x14ac:dyDescent="0.15"/>
    <row r="6" spans="1:27" s="40" customFormat="1" x14ac:dyDescent="0.15"/>
    <row r="7" spans="1:27" s="40" customFormat="1" x14ac:dyDescent="0.15"/>
    <row r="8" spans="1:27" s="40" customFormat="1" x14ac:dyDescent="0.15"/>
    <row r="9" spans="1:27" ht="65" x14ac:dyDescent="0.15">
      <c r="A9" s="4" t="s">
        <v>13</v>
      </c>
      <c r="B9" s="4" t="s">
        <v>5</v>
      </c>
      <c r="C9" s="4" t="s">
        <v>0</v>
      </c>
      <c r="D9" s="82" t="s">
        <v>7</v>
      </c>
      <c r="E9" s="4" t="s">
        <v>6</v>
      </c>
      <c r="F9" s="4" t="s">
        <v>1</v>
      </c>
      <c r="G9" s="4" t="s">
        <v>2</v>
      </c>
      <c r="H9" s="4" t="s">
        <v>3</v>
      </c>
      <c r="I9" s="4" t="s">
        <v>4</v>
      </c>
      <c r="J9" s="4" t="s">
        <v>42</v>
      </c>
      <c r="K9" s="4" t="s">
        <v>43</v>
      </c>
      <c r="L9" s="4" t="s">
        <v>44</v>
      </c>
      <c r="M9" s="4" t="s">
        <v>45</v>
      </c>
      <c r="N9" s="4" t="s">
        <v>21</v>
      </c>
      <c r="O9" s="4" t="s">
        <v>22</v>
      </c>
      <c r="P9" s="4" t="s">
        <v>23</v>
      </c>
      <c r="Q9" s="4" t="s">
        <v>24</v>
      </c>
      <c r="R9" s="4" t="s">
        <v>25</v>
      </c>
      <c r="S9" s="4" t="s">
        <v>26</v>
      </c>
      <c r="T9" s="4" t="s">
        <v>27</v>
      </c>
      <c r="U9" s="4" t="s">
        <v>28</v>
      </c>
      <c r="V9" s="4" t="s">
        <v>29</v>
      </c>
      <c r="W9" s="4" t="s">
        <v>30</v>
      </c>
      <c r="X9" s="4" t="s">
        <v>31</v>
      </c>
      <c r="Y9" s="4" t="s">
        <v>32</v>
      </c>
      <c r="Z9" s="4" t="s">
        <v>34</v>
      </c>
      <c r="AA9" s="4" t="s">
        <v>38</v>
      </c>
    </row>
    <row r="10" spans="1:27" x14ac:dyDescent="0.15">
      <c r="A10" s="9" t="s">
        <v>47</v>
      </c>
      <c r="B10" s="9" t="s">
        <v>91</v>
      </c>
      <c r="C10" s="9" t="s">
        <v>51</v>
      </c>
      <c r="D10" s="9" t="s">
        <v>87</v>
      </c>
      <c r="E10" s="7" t="s">
        <v>16</v>
      </c>
      <c r="F10" s="9" t="s">
        <v>17</v>
      </c>
      <c r="G10" s="7" t="s">
        <v>52</v>
      </c>
      <c r="H10" s="7" t="s">
        <v>18</v>
      </c>
      <c r="I10" s="19" t="s">
        <v>46</v>
      </c>
      <c r="J10" s="97"/>
      <c r="K10" s="96">
        <v>0.3</v>
      </c>
      <c r="L10" s="97"/>
      <c r="M10" s="96">
        <v>0.75</v>
      </c>
      <c r="N10" s="870">
        <v>0</v>
      </c>
      <c r="O10" s="871"/>
      <c r="P10" s="871"/>
      <c r="Q10" s="871"/>
      <c r="R10" s="871"/>
      <c r="S10" s="872"/>
      <c r="T10" s="870">
        <v>1</v>
      </c>
      <c r="U10" s="871"/>
      <c r="V10" s="871"/>
      <c r="W10" s="871"/>
      <c r="X10" s="871"/>
      <c r="Y10" s="872"/>
      <c r="Z10" s="96">
        <v>0</v>
      </c>
      <c r="AA10" s="83" t="s">
        <v>305</v>
      </c>
    </row>
    <row r="11" spans="1:27" x14ac:dyDescent="0.15">
      <c r="A11" s="9" t="s">
        <v>47</v>
      </c>
      <c r="B11" s="9" t="s">
        <v>107</v>
      </c>
      <c r="C11" s="9" t="s">
        <v>108</v>
      </c>
      <c r="D11" s="9" t="s">
        <v>87</v>
      </c>
      <c r="E11" s="7" t="s">
        <v>16</v>
      </c>
      <c r="F11" s="9" t="s">
        <v>17</v>
      </c>
      <c r="G11" s="7" t="s">
        <v>66</v>
      </c>
      <c r="H11" s="7" t="s">
        <v>18</v>
      </c>
      <c r="I11" s="19" t="s">
        <v>46</v>
      </c>
      <c r="J11" s="96"/>
      <c r="K11" s="96">
        <v>0.02</v>
      </c>
      <c r="L11" s="96"/>
      <c r="M11" s="96">
        <v>0.04</v>
      </c>
      <c r="N11" s="870">
        <v>0</v>
      </c>
      <c r="O11" s="873"/>
      <c r="P11" s="873"/>
      <c r="Q11" s="873"/>
      <c r="R11" s="873"/>
      <c r="S11" s="874"/>
      <c r="T11" s="875">
        <v>6.4999999999999997E-3</v>
      </c>
      <c r="U11" s="876"/>
      <c r="V11" s="876"/>
      <c r="W11" s="876"/>
      <c r="X11" s="876"/>
      <c r="Y11" s="877"/>
      <c r="Z11" s="96">
        <v>0</v>
      </c>
      <c r="AA11" s="83" t="s">
        <v>305</v>
      </c>
    </row>
    <row r="12" spans="1:27" x14ac:dyDescent="0.15">
      <c r="A12" s="9" t="s">
        <v>283</v>
      </c>
      <c r="B12" s="68" t="s">
        <v>222</v>
      </c>
      <c r="C12" s="7" t="s">
        <v>223</v>
      </c>
      <c r="D12" s="118" t="s">
        <v>339</v>
      </c>
      <c r="E12" s="118" t="s">
        <v>16</v>
      </c>
      <c r="F12" s="9" t="s">
        <v>17</v>
      </c>
      <c r="G12" s="118" t="s">
        <v>265</v>
      </c>
      <c r="H12" s="118" t="s">
        <v>18</v>
      </c>
      <c r="I12" s="118" t="s">
        <v>20</v>
      </c>
      <c r="J12" s="24">
        <v>0.996</v>
      </c>
      <c r="K12" s="24">
        <v>0.996</v>
      </c>
      <c r="L12" s="24">
        <v>0.996</v>
      </c>
      <c r="M12" s="24">
        <v>0.996</v>
      </c>
      <c r="N12" s="915">
        <v>7.0000000000000007E-2</v>
      </c>
      <c r="O12" s="916"/>
      <c r="P12" s="917"/>
      <c r="Q12" s="915">
        <v>0.16</v>
      </c>
      <c r="R12" s="916"/>
      <c r="S12" s="917"/>
      <c r="T12" s="918">
        <v>0.4</v>
      </c>
      <c r="U12" s="919"/>
      <c r="V12" s="920"/>
      <c r="W12" s="918">
        <v>0.5</v>
      </c>
      <c r="X12" s="919"/>
      <c r="Y12" s="920"/>
      <c r="Z12" s="85">
        <v>0.1606425702811245</v>
      </c>
      <c r="AA12" s="83" t="s">
        <v>305</v>
      </c>
    </row>
    <row r="13" spans="1:27" x14ac:dyDescent="0.15">
      <c r="A13" s="9" t="s">
        <v>286</v>
      </c>
      <c r="B13" s="68" t="s">
        <v>234</v>
      </c>
      <c r="C13" s="7" t="s">
        <v>235</v>
      </c>
      <c r="D13" s="118" t="s">
        <v>338</v>
      </c>
      <c r="E13" s="118" t="s">
        <v>41</v>
      </c>
      <c r="F13" s="9" t="s">
        <v>17</v>
      </c>
      <c r="G13" s="118" t="s">
        <v>269</v>
      </c>
      <c r="H13" s="118" t="s">
        <v>18</v>
      </c>
      <c r="I13" s="118" t="s">
        <v>270</v>
      </c>
      <c r="J13" s="22"/>
      <c r="K13" s="22"/>
      <c r="L13" s="22"/>
      <c r="M13" s="23">
        <v>0.4</v>
      </c>
      <c r="N13" s="918">
        <v>0.93</v>
      </c>
      <c r="O13" s="919"/>
      <c r="P13" s="919"/>
      <c r="Q13" s="919"/>
      <c r="R13" s="919"/>
      <c r="S13" s="919"/>
      <c r="T13" s="919"/>
      <c r="U13" s="919"/>
      <c r="V13" s="919"/>
      <c r="W13" s="919"/>
      <c r="X13" s="919"/>
      <c r="Y13" s="926"/>
      <c r="Z13" s="85"/>
      <c r="AA13" s="83" t="s">
        <v>305</v>
      </c>
    </row>
    <row r="14" spans="1:27" x14ac:dyDescent="0.15">
      <c r="A14" s="9" t="s">
        <v>288</v>
      </c>
      <c r="B14" s="68" t="s">
        <v>239</v>
      </c>
      <c r="C14" s="7" t="s">
        <v>240</v>
      </c>
      <c r="D14" s="68" t="s">
        <v>337</v>
      </c>
      <c r="E14" s="118" t="s">
        <v>16</v>
      </c>
      <c r="F14" s="9" t="s">
        <v>17</v>
      </c>
      <c r="G14" s="118" t="s">
        <v>272</v>
      </c>
      <c r="H14" s="118" t="s">
        <v>273</v>
      </c>
      <c r="I14" s="118" t="s">
        <v>46</v>
      </c>
      <c r="J14" s="22"/>
      <c r="K14" s="23">
        <v>0</v>
      </c>
      <c r="L14" s="22"/>
      <c r="M14" s="81">
        <v>400</v>
      </c>
      <c r="N14" s="927">
        <v>0</v>
      </c>
      <c r="O14" s="928"/>
      <c r="P14" s="928"/>
      <c r="Q14" s="928"/>
      <c r="R14" s="928"/>
      <c r="S14" s="929"/>
      <c r="T14" s="930">
        <v>412</v>
      </c>
      <c r="U14" s="704"/>
      <c r="V14" s="704"/>
      <c r="W14" s="704"/>
      <c r="X14" s="704"/>
      <c r="Y14" s="925"/>
      <c r="Z14" s="85">
        <v>0</v>
      </c>
      <c r="AA14" s="83" t="s">
        <v>305</v>
      </c>
    </row>
    <row r="15" spans="1:27" x14ac:dyDescent="0.15">
      <c r="A15" s="9" t="s">
        <v>351</v>
      </c>
      <c r="B15" s="68" t="s">
        <v>469</v>
      </c>
      <c r="C15" s="68" t="s">
        <v>357</v>
      </c>
      <c r="D15" s="68" t="s">
        <v>354</v>
      </c>
      <c r="E15" s="119" t="s">
        <v>16</v>
      </c>
      <c r="F15" s="9" t="s">
        <v>17</v>
      </c>
      <c r="G15" s="119" t="s">
        <v>358</v>
      </c>
      <c r="H15" s="119" t="s">
        <v>18</v>
      </c>
      <c r="I15" s="119" t="s">
        <v>46</v>
      </c>
      <c r="J15" s="97"/>
      <c r="K15" s="96">
        <v>1</v>
      </c>
      <c r="L15" s="97"/>
      <c r="M15" s="96">
        <v>1</v>
      </c>
      <c r="N15" s="875">
        <v>0.20599999999999999</v>
      </c>
      <c r="O15" s="871"/>
      <c r="P15" s="871"/>
      <c r="Q15" s="871"/>
      <c r="R15" s="871"/>
      <c r="S15" s="913"/>
      <c r="T15" s="875">
        <v>0.25600000000000001</v>
      </c>
      <c r="U15" s="871"/>
      <c r="V15" s="871"/>
      <c r="W15" s="871"/>
      <c r="X15" s="871"/>
      <c r="Y15" s="913"/>
      <c r="Z15" s="99">
        <v>0.20599999999999999</v>
      </c>
      <c r="AA15" s="83" t="s">
        <v>305</v>
      </c>
    </row>
    <row r="16" spans="1:27" x14ac:dyDescent="0.15">
      <c r="A16" s="9" t="s">
        <v>186</v>
      </c>
      <c r="B16" s="68" t="s">
        <v>380</v>
      </c>
      <c r="C16" s="68" t="s">
        <v>381</v>
      </c>
      <c r="D16" s="68" t="s">
        <v>382</v>
      </c>
      <c r="E16" s="68" t="s">
        <v>19</v>
      </c>
      <c r="F16" s="118" t="s">
        <v>299</v>
      </c>
      <c r="G16" s="7" t="s">
        <v>383</v>
      </c>
      <c r="H16" s="7" t="s">
        <v>18</v>
      </c>
      <c r="I16" s="19" t="s">
        <v>20</v>
      </c>
      <c r="J16" s="97">
        <v>90</v>
      </c>
      <c r="K16" s="97">
        <v>90</v>
      </c>
      <c r="L16" s="97">
        <v>90</v>
      </c>
      <c r="M16" s="97">
        <v>90</v>
      </c>
      <c r="N16" s="924">
        <v>14</v>
      </c>
      <c r="O16" s="871"/>
      <c r="P16" s="913"/>
      <c r="Q16" s="924">
        <v>33</v>
      </c>
      <c r="R16" s="871"/>
      <c r="S16" s="913"/>
      <c r="T16" s="924">
        <v>50</v>
      </c>
      <c r="U16" s="871"/>
      <c r="V16" s="913"/>
      <c r="W16" s="924">
        <v>63</v>
      </c>
      <c r="X16" s="871"/>
      <c r="Y16" s="913"/>
      <c r="Z16" s="27">
        <v>0.36666666666666664</v>
      </c>
      <c r="AA16" s="83" t="s">
        <v>305</v>
      </c>
    </row>
    <row r="17" spans="1:27" x14ac:dyDescent="0.15">
      <c r="A17" s="9" t="s">
        <v>186</v>
      </c>
      <c r="B17" s="68" t="s">
        <v>399</v>
      </c>
      <c r="C17" s="68" t="s">
        <v>400</v>
      </c>
      <c r="D17" s="68" t="s">
        <v>382</v>
      </c>
      <c r="E17" s="7" t="s">
        <v>41</v>
      </c>
      <c r="F17" s="9" t="s">
        <v>17</v>
      </c>
      <c r="G17" s="7" t="s">
        <v>401</v>
      </c>
      <c r="H17" s="7" t="s">
        <v>18</v>
      </c>
      <c r="I17" s="19" t="s">
        <v>46</v>
      </c>
      <c r="J17" s="97"/>
      <c r="K17" s="96">
        <v>0.3</v>
      </c>
      <c r="L17" s="97"/>
      <c r="M17" s="96">
        <v>0.3</v>
      </c>
      <c r="N17" s="875">
        <v>2.1000000000000001E-2</v>
      </c>
      <c r="O17" s="871"/>
      <c r="P17" s="871"/>
      <c r="Q17" s="871"/>
      <c r="R17" s="871"/>
      <c r="S17" s="913"/>
      <c r="T17" s="875">
        <v>4.4999999999999998E-2</v>
      </c>
      <c r="U17" s="871"/>
      <c r="V17" s="871"/>
      <c r="W17" s="871"/>
      <c r="X17" s="871"/>
      <c r="Y17" s="913"/>
      <c r="Z17" s="99">
        <v>7.0000000000000007E-2</v>
      </c>
      <c r="AA17" s="83" t="s">
        <v>305</v>
      </c>
    </row>
    <row r="18" spans="1:27" x14ac:dyDescent="0.15">
      <c r="A18" s="9" t="s">
        <v>178</v>
      </c>
      <c r="B18" s="68" t="s">
        <v>461</v>
      </c>
      <c r="C18" s="68" t="s">
        <v>462</v>
      </c>
      <c r="D18" s="68" t="s">
        <v>344</v>
      </c>
      <c r="E18" s="7" t="s">
        <v>16</v>
      </c>
      <c r="F18" s="68" t="s">
        <v>17</v>
      </c>
      <c r="G18" s="68" t="s">
        <v>463</v>
      </c>
      <c r="H18" s="121" t="s">
        <v>372</v>
      </c>
      <c r="I18" s="121" t="s">
        <v>46</v>
      </c>
      <c r="J18" s="97"/>
      <c r="K18" s="96">
        <v>1</v>
      </c>
      <c r="L18" s="97"/>
      <c r="M18" s="96">
        <v>1</v>
      </c>
      <c r="N18" s="870">
        <v>0.32</v>
      </c>
      <c r="O18" s="871"/>
      <c r="P18" s="871"/>
      <c r="Q18" s="871"/>
      <c r="R18" s="871"/>
      <c r="S18" s="913"/>
      <c r="T18" s="870">
        <v>1.21</v>
      </c>
      <c r="U18" s="871"/>
      <c r="V18" s="871"/>
      <c r="W18" s="871"/>
      <c r="X18" s="871"/>
      <c r="Y18" s="913"/>
      <c r="Z18" s="96">
        <v>0.32</v>
      </c>
      <c r="AA18" s="83" t="s">
        <v>305</v>
      </c>
    </row>
    <row r="19" spans="1:27" x14ac:dyDescent="0.15">
      <c r="A19" s="9" t="s">
        <v>188</v>
      </c>
      <c r="B19" s="68" t="s">
        <v>478</v>
      </c>
      <c r="C19" s="68" t="s">
        <v>479</v>
      </c>
      <c r="D19" s="68" t="s">
        <v>480</v>
      </c>
      <c r="E19" s="7" t="s">
        <v>16</v>
      </c>
      <c r="F19" s="119" t="s">
        <v>17</v>
      </c>
      <c r="G19" s="119" t="s">
        <v>481</v>
      </c>
      <c r="H19" s="122" t="s">
        <v>18</v>
      </c>
      <c r="I19" s="119" t="s">
        <v>46</v>
      </c>
      <c r="J19" s="97"/>
      <c r="K19" s="96">
        <v>0.2</v>
      </c>
      <c r="L19" s="97"/>
      <c r="M19" s="96">
        <v>1</v>
      </c>
      <c r="N19" s="870">
        <v>0.01</v>
      </c>
      <c r="O19" s="871"/>
      <c r="P19" s="871"/>
      <c r="Q19" s="871"/>
      <c r="R19" s="871"/>
      <c r="S19" s="913"/>
      <c r="T19" s="870">
        <v>0.08</v>
      </c>
      <c r="U19" s="871"/>
      <c r="V19" s="871"/>
      <c r="W19" s="871"/>
      <c r="X19" s="871"/>
      <c r="Y19" s="913"/>
      <c r="Z19" s="96">
        <v>4.9999999999999996E-2</v>
      </c>
      <c r="AA19" s="87" t="s">
        <v>305</v>
      </c>
    </row>
    <row r="20" spans="1:27" x14ac:dyDescent="0.15">
      <c r="A20" s="9" t="s">
        <v>188</v>
      </c>
      <c r="B20" s="68" t="s">
        <v>490</v>
      </c>
      <c r="C20" s="68" t="s">
        <v>491</v>
      </c>
      <c r="D20" s="68" t="s">
        <v>480</v>
      </c>
      <c r="E20" s="68" t="s">
        <v>16</v>
      </c>
      <c r="F20" s="68" t="s">
        <v>17</v>
      </c>
      <c r="G20" s="68" t="s">
        <v>492</v>
      </c>
      <c r="H20" s="68" t="s">
        <v>18</v>
      </c>
      <c r="I20" s="68" t="s">
        <v>46</v>
      </c>
      <c r="J20" s="97"/>
      <c r="K20" s="96">
        <v>0.3</v>
      </c>
      <c r="L20" s="97"/>
      <c r="M20" s="96">
        <v>0.3</v>
      </c>
      <c r="N20" s="870">
        <v>0.1</v>
      </c>
      <c r="O20" s="871"/>
      <c r="P20" s="871"/>
      <c r="Q20" s="871"/>
      <c r="R20" s="871"/>
      <c r="S20" s="913"/>
      <c r="T20" s="870">
        <v>0.47</v>
      </c>
      <c r="U20" s="871"/>
      <c r="V20" s="871"/>
      <c r="W20" s="871"/>
      <c r="X20" s="871"/>
      <c r="Y20" s="913"/>
      <c r="Z20" s="96">
        <v>0.33333333333333337</v>
      </c>
      <c r="AA20" s="87" t="s">
        <v>305</v>
      </c>
    </row>
    <row r="21" spans="1:27" x14ac:dyDescent="0.15">
      <c r="A21" s="9" t="s">
        <v>165</v>
      </c>
      <c r="B21" s="68" t="s">
        <v>552</v>
      </c>
      <c r="C21" s="68" t="s">
        <v>553</v>
      </c>
      <c r="D21" s="68" t="s">
        <v>550</v>
      </c>
      <c r="E21" s="68" t="s">
        <v>16</v>
      </c>
      <c r="F21" s="68" t="s">
        <v>17</v>
      </c>
      <c r="G21" s="68" t="s">
        <v>554</v>
      </c>
      <c r="H21" s="68" t="s">
        <v>18</v>
      </c>
      <c r="I21" s="68" t="s">
        <v>20</v>
      </c>
      <c r="J21" s="96">
        <v>0.25</v>
      </c>
      <c r="K21" s="96">
        <v>0.5</v>
      </c>
      <c r="L21" s="96">
        <v>0.75</v>
      </c>
      <c r="M21" s="96">
        <v>1</v>
      </c>
      <c r="N21" s="918">
        <v>0</v>
      </c>
      <c r="O21" s="704"/>
      <c r="P21" s="925"/>
      <c r="Q21" s="918">
        <v>0</v>
      </c>
      <c r="R21" s="704"/>
      <c r="S21" s="925"/>
      <c r="T21" s="918">
        <v>0.33</v>
      </c>
      <c r="U21" s="704"/>
      <c r="V21" s="925"/>
      <c r="W21" s="918">
        <v>2.33</v>
      </c>
      <c r="X21" s="704"/>
      <c r="Y21" s="925"/>
      <c r="Z21" s="96">
        <v>0</v>
      </c>
      <c r="AA21" s="97" t="s">
        <v>305</v>
      </c>
    </row>
    <row r="22" spans="1:27" x14ac:dyDescent="0.15">
      <c r="A22" s="9" t="s">
        <v>165</v>
      </c>
      <c r="B22" s="68" t="s">
        <v>563</v>
      </c>
      <c r="C22" s="68" t="s">
        <v>564</v>
      </c>
      <c r="D22" s="68" t="s">
        <v>550</v>
      </c>
      <c r="E22" s="7" t="s">
        <v>16</v>
      </c>
      <c r="F22" s="7" t="s">
        <v>253</v>
      </c>
      <c r="G22" s="7" t="s">
        <v>565</v>
      </c>
      <c r="H22" s="7" t="s">
        <v>254</v>
      </c>
      <c r="I22" s="7" t="s">
        <v>46</v>
      </c>
      <c r="J22" s="97"/>
      <c r="K22" s="97">
        <v>50</v>
      </c>
      <c r="L22" s="97"/>
      <c r="M22" s="97">
        <v>550</v>
      </c>
      <c r="N22" s="924">
        <v>10</v>
      </c>
      <c r="O22" s="871"/>
      <c r="P22" s="871"/>
      <c r="Q22" s="871"/>
      <c r="R22" s="871"/>
      <c r="S22" s="913"/>
      <c r="T22" s="924">
        <v>2901</v>
      </c>
      <c r="U22" s="871"/>
      <c r="V22" s="871"/>
      <c r="W22" s="871"/>
      <c r="X22" s="871"/>
      <c r="Y22" s="913"/>
      <c r="Z22" s="27">
        <v>0.2</v>
      </c>
      <c r="AA22" s="97" t="s">
        <v>305</v>
      </c>
    </row>
    <row r="23" spans="1:27" ht="15" x14ac:dyDescent="0.2">
      <c r="A23" s="9" t="s">
        <v>665</v>
      </c>
      <c r="B23" s="112" t="s">
        <v>677</v>
      </c>
      <c r="C23" s="112" t="s">
        <v>678</v>
      </c>
      <c r="D23" s="112" t="s">
        <v>670</v>
      </c>
      <c r="E23" s="123" t="s">
        <v>16</v>
      </c>
      <c r="F23" s="123" t="s">
        <v>253</v>
      </c>
      <c r="G23" s="123" t="s">
        <v>679</v>
      </c>
      <c r="H23" s="123" t="s">
        <v>257</v>
      </c>
      <c r="I23" s="123" t="s">
        <v>255</v>
      </c>
      <c r="J23" s="78">
        <v>3</v>
      </c>
      <c r="K23" s="78">
        <v>3</v>
      </c>
      <c r="L23" s="78">
        <v>3</v>
      </c>
      <c r="M23" s="78">
        <v>3</v>
      </c>
      <c r="N23" s="79">
        <v>4.0999999999999996</v>
      </c>
      <c r="O23" s="79">
        <v>1.43</v>
      </c>
      <c r="P23" s="79">
        <v>1.64</v>
      </c>
      <c r="Q23" s="79">
        <v>1.44</v>
      </c>
      <c r="R23" s="79">
        <v>1.35</v>
      </c>
      <c r="S23" s="79">
        <v>0.99</v>
      </c>
      <c r="T23" s="79">
        <v>1.31</v>
      </c>
      <c r="U23" s="79">
        <v>1.27</v>
      </c>
      <c r="V23" s="79">
        <v>1.63</v>
      </c>
      <c r="W23" s="74">
        <v>1.71</v>
      </c>
      <c r="X23" s="74">
        <v>1</v>
      </c>
      <c r="Y23" s="74">
        <v>0.96</v>
      </c>
      <c r="Z23" s="96">
        <v>0.33</v>
      </c>
      <c r="AA23" s="83" t="s">
        <v>305</v>
      </c>
    </row>
    <row r="24" spans="1:27" x14ac:dyDescent="0.15">
      <c r="A24" s="132" t="s">
        <v>169</v>
      </c>
      <c r="B24" s="146" t="s">
        <v>847</v>
      </c>
      <c r="C24" s="147" t="s">
        <v>848</v>
      </c>
      <c r="D24" s="117" t="s">
        <v>522</v>
      </c>
      <c r="E24" s="148" t="s">
        <v>19</v>
      </c>
      <c r="F24" s="133" t="s">
        <v>299</v>
      </c>
      <c r="G24" s="149" t="s">
        <v>849</v>
      </c>
      <c r="H24" s="149" t="s">
        <v>850</v>
      </c>
      <c r="I24" s="149" t="s">
        <v>20</v>
      </c>
      <c r="J24" s="84">
        <v>8</v>
      </c>
      <c r="K24" s="84">
        <v>8</v>
      </c>
      <c r="L24" s="84">
        <v>8</v>
      </c>
      <c r="M24" s="84">
        <v>8</v>
      </c>
      <c r="N24" s="887">
        <v>0.25</v>
      </c>
      <c r="O24" s="888"/>
      <c r="P24" s="889"/>
      <c r="Q24" s="887">
        <v>0.25</v>
      </c>
      <c r="R24" s="888"/>
      <c r="S24" s="889"/>
      <c r="T24" s="887">
        <v>0.25</v>
      </c>
      <c r="U24" s="888"/>
      <c r="V24" s="889"/>
      <c r="W24" s="887">
        <v>0.25</v>
      </c>
      <c r="X24" s="888"/>
      <c r="Y24" s="889"/>
      <c r="Z24" s="90">
        <v>3.125E-2</v>
      </c>
      <c r="AA24" s="138" t="s">
        <v>305</v>
      </c>
    </row>
    <row r="25" spans="1:27" x14ac:dyDescent="0.15">
      <c r="A25" s="132" t="s">
        <v>169</v>
      </c>
      <c r="B25" s="146" t="s">
        <v>851</v>
      </c>
      <c r="C25" s="147" t="s">
        <v>852</v>
      </c>
      <c r="D25" s="117" t="s">
        <v>522</v>
      </c>
      <c r="E25" s="148" t="s">
        <v>19</v>
      </c>
      <c r="F25" s="133" t="s">
        <v>299</v>
      </c>
      <c r="G25" s="149" t="s">
        <v>853</v>
      </c>
      <c r="H25" s="149" t="s">
        <v>850</v>
      </c>
      <c r="I25" s="149" t="s">
        <v>46</v>
      </c>
      <c r="J25" s="84"/>
      <c r="K25" s="84">
        <v>8</v>
      </c>
      <c r="L25" s="84"/>
      <c r="M25" s="84">
        <v>8</v>
      </c>
      <c r="N25" s="887">
        <v>0.5</v>
      </c>
      <c r="O25" s="888"/>
      <c r="P25" s="888"/>
      <c r="Q25" s="888"/>
      <c r="R25" s="888"/>
      <c r="S25" s="889"/>
      <c r="T25" s="887">
        <v>0.5</v>
      </c>
      <c r="U25" s="888"/>
      <c r="V25" s="888"/>
      <c r="W25" s="888"/>
      <c r="X25" s="888"/>
      <c r="Y25" s="889"/>
      <c r="Z25" s="93">
        <v>6.25E-2</v>
      </c>
      <c r="AA25" s="138" t="s">
        <v>305</v>
      </c>
    </row>
    <row r="26" spans="1:27" ht="15" x14ac:dyDescent="0.15">
      <c r="A26" s="132" t="s">
        <v>875</v>
      </c>
      <c r="B26" s="150" t="s">
        <v>881</v>
      </c>
      <c r="C26" s="151" t="s">
        <v>882</v>
      </c>
      <c r="D26" s="117" t="s">
        <v>354</v>
      </c>
      <c r="E26" s="151" t="s">
        <v>16</v>
      </c>
      <c r="F26" s="151" t="s">
        <v>17</v>
      </c>
      <c r="G26" s="151" t="s">
        <v>883</v>
      </c>
      <c r="H26" s="151" t="s">
        <v>18</v>
      </c>
      <c r="I26" s="151" t="s">
        <v>20</v>
      </c>
      <c r="J26" s="152">
        <v>1</v>
      </c>
      <c r="K26" s="152">
        <v>1</v>
      </c>
      <c r="L26" s="152">
        <v>1</v>
      </c>
      <c r="M26" s="152">
        <v>1</v>
      </c>
      <c r="N26" s="794">
        <v>0.15</v>
      </c>
      <c r="O26" s="794"/>
      <c r="P26" s="794"/>
      <c r="Q26" s="794">
        <v>0</v>
      </c>
      <c r="R26" s="794"/>
      <c r="S26" s="794"/>
      <c r="T26" s="794">
        <v>0.08</v>
      </c>
      <c r="U26" s="883"/>
      <c r="V26" s="883"/>
      <c r="W26" s="885">
        <v>0.1</v>
      </c>
      <c r="X26" s="886"/>
      <c r="Y26" s="886"/>
      <c r="Z26" s="90">
        <v>0</v>
      </c>
      <c r="AA26" s="138" t="s">
        <v>305</v>
      </c>
    </row>
    <row r="27" spans="1:27" x14ac:dyDescent="0.15">
      <c r="A27" s="132" t="s">
        <v>875</v>
      </c>
      <c r="B27" s="150" t="s">
        <v>894</v>
      </c>
      <c r="C27" s="151" t="s">
        <v>895</v>
      </c>
      <c r="D27" s="117" t="s">
        <v>354</v>
      </c>
      <c r="E27" s="151" t="s">
        <v>41</v>
      </c>
      <c r="F27" s="151" t="s">
        <v>17</v>
      </c>
      <c r="G27" s="151" t="s">
        <v>896</v>
      </c>
      <c r="H27" s="151" t="s">
        <v>65</v>
      </c>
      <c r="I27" s="151" t="s">
        <v>20</v>
      </c>
      <c r="J27" s="152">
        <v>-0.2</v>
      </c>
      <c r="K27" s="152">
        <v>-0.2</v>
      </c>
      <c r="L27" s="152">
        <v>-0.2</v>
      </c>
      <c r="M27" s="152">
        <v>-0.2</v>
      </c>
      <c r="N27" s="794">
        <v>0</v>
      </c>
      <c r="O27" s="794"/>
      <c r="P27" s="794"/>
      <c r="Q27" s="794">
        <v>0.06</v>
      </c>
      <c r="R27" s="794"/>
      <c r="S27" s="794"/>
      <c r="T27" s="794">
        <v>0</v>
      </c>
      <c r="U27" s="883"/>
      <c r="V27" s="883"/>
      <c r="W27" s="794">
        <v>-0.59</v>
      </c>
      <c r="X27" s="883"/>
      <c r="Y27" s="883"/>
      <c r="Z27" s="90">
        <v>-0.3</v>
      </c>
      <c r="AA27" s="138" t="s">
        <v>305</v>
      </c>
    </row>
    <row r="28" spans="1:27" x14ac:dyDescent="0.15">
      <c r="A28" s="132" t="s">
        <v>180</v>
      </c>
      <c r="B28" s="117" t="s">
        <v>920</v>
      </c>
      <c r="C28" s="117" t="s">
        <v>921</v>
      </c>
      <c r="D28" s="133" t="s">
        <v>339</v>
      </c>
      <c r="E28" s="155" t="s">
        <v>16</v>
      </c>
      <c r="F28" s="155" t="s">
        <v>17</v>
      </c>
      <c r="G28" s="155" t="s">
        <v>922</v>
      </c>
      <c r="H28" s="155" t="s">
        <v>18</v>
      </c>
      <c r="I28" s="155" t="s">
        <v>46</v>
      </c>
      <c r="J28" s="90"/>
      <c r="K28" s="90">
        <v>0.2</v>
      </c>
      <c r="L28" s="90"/>
      <c r="M28" s="90">
        <v>0.2</v>
      </c>
      <c r="N28" s="777">
        <v>0.05</v>
      </c>
      <c r="O28" s="777"/>
      <c r="P28" s="777"/>
      <c r="Q28" s="777"/>
      <c r="R28" s="777"/>
      <c r="S28" s="777"/>
      <c r="T28" s="775">
        <v>0.18</v>
      </c>
      <c r="U28" s="776"/>
      <c r="V28" s="776"/>
      <c r="W28" s="776"/>
      <c r="X28" s="776"/>
      <c r="Y28" s="776"/>
      <c r="Z28" s="90">
        <v>0.25</v>
      </c>
      <c r="AA28" s="138" t="s">
        <v>305</v>
      </c>
    </row>
    <row r="29" spans="1:27" ht="15" x14ac:dyDescent="0.2">
      <c r="A29" s="132" t="s">
        <v>936</v>
      </c>
      <c r="B29" s="117" t="s">
        <v>944</v>
      </c>
      <c r="C29" s="117" t="s">
        <v>945</v>
      </c>
      <c r="D29" s="117" t="s">
        <v>941</v>
      </c>
      <c r="E29" s="155" t="s">
        <v>16</v>
      </c>
      <c r="F29" s="165" t="s">
        <v>17</v>
      </c>
      <c r="G29" s="165" t="s">
        <v>946</v>
      </c>
      <c r="H29" s="155" t="s">
        <v>943</v>
      </c>
      <c r="I29" s="155" t="s">
        <v>20</v>
      </c>
      <c r="J29" s="90">
        <v>0</v>
      </c>
      <c r="K29" s="90">
        <v>0.15</v>
      </c>
      <c r="L29" s="90">
        <v>0.32</v>
      </c>
      <c r="M29" s="90">
        <v>0.33</v>
      </c>
      <c r="N29" s="922">
        <v>0</v>
      </c>
      <c r="O29" s="923"/>
      <c r="P29" s="923"/>
      <c r="Q29" s="922">
        <v>0</v>
      </c>
      <c r="R29" s="923"/>
      <c r="S29" s="923"/>
      <c r="T29" s="922">
        <v>1.19</v>
      </c>
      <c r="U29" s="923"/>
      <c r="V29" s="923"/>
      <c r="W29" s="775">
        <v>4.76</v>
      </c>
      <c r="X29" s="776"/>
      <c r="Y29" s="776"/>
      <c r="Z29" s="93">
        <v>0</v>
      </c>
      <c r="AA29" s="138" t="s">
        <v>305</v>
      </c>
    </row>
    <row r="30" spans="1:27" x14ac:dyDescent="0.15">
      <c r="A30" s="132" t="s">
        <v>950</v>
      </c>
      <c r="B30" s="117" t="s">
        <v>953</v>
      </c>
      <c r="C30" s="117" t="s">
        <v>954</v>
      </c>
      <c r="D30" s="117" t="s">
        <v>955</v>
      </c>
      <c r="E30" s="155" t="s">
        <v>19</v>
      </c>
      <c r="F30" s="155" t="s">
        <v>956</v>
      </c>
      <c r="G30" s="155" t="s">
        <v>957</v>
      </c>
      <c r="H30" s="155" t="s">
        <v>958</v>
      </c>
      <c r="I30" s="155" t="s">
        <v>255</v>
      </c>
      <c r="J30" s="156">
        <v>0.54166666666666663</v>
      </c>
      <c r="K30" s="156">
        <v>0.54166666666666663</v>
      </c>
      <c r="L30" s="156">
        <v>0.54166666666666663</v>
      </c>
      <c r="M30" s="156">
        <v>0.54166666666666663</v>
      </c>
      <c r="N30" s="157">
        <v>0.90208333333333302</v>
      </c>
      <c r="O30" s="157">
        <v>0.82222222222222197</v>
      </c>
      <c r="P30" s="157">
        <v>0.86319444444444404</v>
      </c>
      <c r="Q30" s="157">
        <v>0.83125000000000004</v>
      </c>
      <c r="R30" s="157">
        <v>0.86736111111111103</v>
      </c>
      <c r="S30" s="157">
        <v>0.90277777777777801</v>
      </c>
      <c r="T30" s="157">
        <v>0.91527777777777797</v>
      </c>
      <c r="U30" s="157">
        <v>0.89236111111111105</v>
      </c>
      <c r="V30" s="157">
        <v>0.91666666666666696</v>
      </c>
      <c r="W30" s="158">
        <v>0.78541666666666676</v>
      </c>
      <c r="X30" s="158">
        <v>0.76041666666666663</v>
      </c>
      <c r="Y30" s="158">
        <v>0.85555555555555562</v>
      </c>
      <c r="Z30" s="93">
        <v>1.6666666666666672</v>
      </c>
      <c r="AA30" s="138" t="s">
        <v>305</v>
      </c>
    </row>
    <row r="31" spans="1:27" x14ac:dyDescent="0.15">
      <c r="A31" s="132" t="s">
        <v>950</v>
      </c>
      <c r="B31" s="117" t="s">
        <v>974</v>
      </c>
      <c r="C31" s="117" t="s">
        <v>975</v>
      </c>
      <c r="D31" s="117" t="s">
        <v>955</v>
      </c>
      <c r="E31" s="155" t="s">
        <v>16</v>
      </c>
      <c r="F31" s="155" t="s">
        <v>17</v>
      </c>
      <c r="G31" s="155" t="s">
        <v>976</v>
      </c>
      <c r="H31" s="155" t="s">
        <v>977</v>
      </c>
      <c r="I31" s="155" t="s">
        <v>20</v>
      </c>
      <c r="J31" s="90">
        <v>0.03</v>
      </c>
      <c r="K31" s="90">
        <v>0.05</v>
      </c>
      <c r="L31" s="90">
        <v>7.0000000000000007E-2</v>
      </c>
      <c r="M31" s="90">
        <v>7.0000000000000007E-2</v>
      </c>
      <c r="N31" s="774">
        <v>-0.75</v>
      </c>
      <c r="O31" s="774"/>
      <c r="P31" s="774"/>
      <c r="Q31" s="774">
        <v>-0.06</v>
      </c>
      <c r="R31" s="774"/>
      <c r="S31" s="774"/>
      <c r="T31" s="775">
        <v>0</v>
      </c>
      <c r="U31" s="776"/>
      <c r="V31" s="776"/>
      <c r="W31" s="775">
        <v>-0.08</v>
      </c>
      <c r="X31" s="776"/>
      <c r="Y31" s="776"/>
      <c r="Z31" s="93">
        <v>-1.2</v>
      </c>
      <c r="AA31" s="138" t="s">
        <v>305</v>
      </c>
    </row>
  </sheetData>
  <mergeCells count="55">
    <mergeCell ref="N13:Y13"/>
    <mergeCell ref="N14:S14"/>
    <mergeCell ref="T14:Y14"/>
    <mergeCell ref="N15:S15"/>
    <mergeCell ref="N10:S10"/>
    <mergeCell ref="T10:Y10"/>
    <mergeCell ref="N11:S11"/>
    <mergeCell ref="T11:Y11"/>
    <mergeCell ref="N12:P12"/>
    <mergeCell ref="Q12:S12"/>
    <mergeCell ref="T12:V12"/>
    <mergeCell ref="W12:Y12"/>
    <mergeCell ref="T15:Y15"/>
    <mergeCell ref="N17:S17"/>
    <mergeCell ref="T17:Y17"/>
    <mergeCell ref="N18:S18"/>
    <mergeCell ref="T18:Y18"/>
    <mergeCell ref="N16:P16"/>
    <mergeCell ref="Q16:S16"/>
    <mergeCell ref="T16:V16"/>
    <mergeCell ref="W16:Y16"/>
    <mergeCell ref="N19:S19"/>
    <mergeCell ref="T19:Y19"/>
    <mergeCell ref="N20:S20"/>
    <mergeCell ref="T20:Y20"/>
    <mergeCell ref="N21:P21"/>
    <mergeCell ref="Q21:S21"/>
    <mergeCell ref="T21:V21"/>
    <mergeCell ref="W21:Y21"/>
    <mergeCell ref="N22:S22"/>
    <mergeCell ref="T22:Y22"/>
    <mergeCell ref="N24:P24"/>
    <mergeCell ref="Q24:S24"/>
    <mergeCell ref="T24:V24"/>
    <mergeCell ref="W24:Y24"/>
    <mergeCell ref="N25:S25"/>
    <mergeCell ref="T25:Y25"/>
    <mergeCell ref="N26:P26"/>
    <mergeCell ref="Q26:S26"/>
    <mergeCell ref="T26:V26"/>
    <mergeCell ref="W26:Y26"/>
    <mergeCell ref="N27:P27"/>
    <mergeCell ref="Q27:S27"/>
    <mergeCell ref="T27:V27"/>
    <mergeCell ref="W27:Y27"/>
    <mergeCell ref="N28:S28"/>
    <mergeCell ref="T28:Y28"/>
    <mergeCell ref="N29:P29"/>
    <mergeCell ref="Q29:S29"/>
    <mergeCell ref="T29:V29"/>
    <mergeCell ref="W29:Y29"/>
    <mergeCell ref="N31:P31"/>
    <mergeCell ref="Q31:S31"/>
    <mergeCell ref="T31:V31"/>
    <mergeCell ref="W31:Y3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42</vt:i4>
      </vt:variant>
    </vt:vector>
  </HeadingPairs>
  <TitlesOfParts>
    <vt:vector size="42" baseType="lpstr">
      <vt:lpstr>TABLAS_MACROPROCESO</vt:lpstr>
      <vt:lpstr>2019</vt:lpstr>
      <vt:lpstr>PORTADA</vt:lpstr>
      <vt:lpstr>OBJETIVOS DE CALIDAD</vt:lpstr>
      <vt:lpstr>Hoja1</vt:lpstr>
      <vt:lpstr>TABLA DINÁMICA</vt:lpstr>
      <vt:lpstr>CRITICOS IV TRIMESTRE</vt:lpstr>
      <vt:lpstr>BAJOS IV TRIMESTRE</vt:lpstr>
      <vt:lpstr>CRITICOS II TRIMESTRE</vt:lpstr>
      <vt:lpstr>BAJOS II TRIMESTE</vt:lpstr>
      <vt:lpstr>BAJOS III TRIMESTRE</vt:lpstr>
      <vt:lpstr>CRITICOS III TRIMESTRE</vt:lpstr>
      <vt:lpstr>CRITICOS I TRIMESTRE</vt:lpstr>
      <vt:lpstr>BAJOS I TRIMESTRE</vt:lpstr>
      <vt:lpstr>DESEMPEÑO OBJ TRIMESTRE II</vt:lpstr>
      <vt:lpstr>INDICADORES POR TIPO</vt:lpstr>
      <vt:lpstr>EFECTIVIDAD</vt:lpstr>
      <vt:lpstr>EFICACIA</vt:lpstr>
      <vt:lpstr>EFICIENCIA</vt:lpstr>
      <vt:lpstr>ANÁLISIS BAJOS DESEMPEÑOS</vt:lpstr>
      <vt:lpstr>TABLA BAJOS DESEMPEÑOS</vt:lpstr>
      <vt:lpstr>INDICADORES POR PROCESO</vt:lpstr>
      <vt:lpstr>INDICADORES POR ORGANISMOS</vt:lpstr>
      <vt:lpstr>ORGANISMOS</vt:lpstr>
      <vt:lpstr>INDICADORES FRECUENCIA</vt:lpstr>
      <vt:lpstr>INDICADORES POR MACROPROCESO</vt:lpstr>
      <vt:lpstr>MACROP_APOYO</vt:lpstr>
      <vt:lpstr>MACROP_ESTRATÉGICOS</vt:lpstr>
      <vt:lpstr>MACROP_CONTROL</vt:lpstr>
      <vt:lpstr>MACROP_MISIONALES</vt:lpstr>
      <vt:lpstr>DESEMPEÑO I TRIMESTRE</vt:lpstr>
      <vt:lpstr>DESEMPEÑO II TRIMESTRE</vt:lpstr>
      <vt:lpstr>DESEMPEÑO III TRIMESTRE</vt:lpstr>
      <vt:lpstr>DESEMPEÑO IV TRIMESTRE</vt:lpstr>
      <vt:lpstr>SOBRESALIENTE_DESP</vt:lpstr>
      <vt:lpstr>SATISFACTORIO_DESP</vt:lpstr>
      <vt:lpstr>MEDIOS_DESP</vt:lpstr>
      <vt:lpstr>BAJOS_DESP</vt:lpstr>
      <vt:lpstr>CRITICOS_DESP</vt:lpstr>
      <vt:lpstr>ANÁLISIS BAJOS DESEMPEÑOS IT</vt:lpstr>
      <vt:lpstr>TABLA BAJOS DESEMPEÑOS IT</vt:lpstr>
      <vt:lpstr>Hoja2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Jeniffe Gallego Gonzalez</dc:creator>
  <cp:lastModifiedBy>Freddy Villamil</cp:lastModifiedBy>
  <dcterms:created xsi:type="dcterms:W3CDTF">2019-04-02T14:54:44Z</dcterms:created>
  <dcterms:modified xsi:type="dcterms:W3CDTF">2019-10-11T21:27:41Z</dcterms:modified>
</cp:coreProperties>
</file>