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IVON RODRIGUEZ DADI\CERTIFICACIÓN SGC\2019\REQUISITOS NTC ISO 90012015\5. LIDERAZGO\"/>
    </mc:Choice>
  </mc:AlternateContent>
  <xr:revisionPtr revIDLastSave="0" documentId="13_ncr:1_{D57D5ED7-1B61-4A5B-9D40-D7044EB781EA}" xr6:coauthVersionLast="43" xr6:coauthVersionMax="43" xr10:uidLastSave="{00000000-0000-0000-0000-000000000000}"/>
  <bookViews>
    <workbookView xWindow="-120" yWindow="-120" windowWidth="21840" windowHeight="13140" xr2:uid="{00000000-000D-0000-FFFF-FFFF00000000}"/>
  </bookViews>
  <sheets>
    <sheet name="OBJETIVOS DE CALIDAD" sheetId="1" r:id="rId1"/>
  </sheets>
  <externalReferences>
    <externalReference r:id="rId2"/>
    <externalReference r:id="rId3"/>
  </externalReferences>
  <definedNames>
    <definedName name="Concepto_MOD">#REF!</definedName>
    <definedName name="CONCEPTOS">#REF!</definedName>
    <definedName name="Conceptos_MOD">#REF!</definedName>
    <definedName name="conceptos_validacion">#REF!</definedName>
    <definedName name="datos">[1]PUERTOCARREÑO!$C$36:$C$40,[1]PUERTOCARREÑO!$D$85:$D$87,[1]PUERTOCARREÑO!$C$92:$C$96,[1]PUERTOCARREÑO!$C$99:$C$103</definedName>
    <definedName name="DEUDA">#REF!</definedName>
    <definedName name="GASTOS_FUNCIONAMIENTO">#REF!</definedName>
    <definedName name="INGRESOS">#REF!</definedName>
    <definedName name="TABLER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7" i="1" l="1"/>
  <c r="Q57" i="1" s="1"/>
  <c r="P45" i="1"/>
  <c r="Q40" i="1"/>
  <c r="Q38" i="1"/>
  <c r="P32" i="1"/>
  <c r="O32" i="1" s="1"/>
  <c r="P31" i="1"/>
  <c r="O31" i="1" s="1"/>
  <c r="N30" i="1"/>
  <c r="P30" i="1" s="1"/>
  <c r="O30" i="1" s="1"/>
  <c r="P29" i="1"/>
  <c r="O29" i="1" s="1"/>
  <c r="P28" i="1"/>
  <c r="Q28" i="1" s="1"/>
  <c r="P27" i="1"/>
  <c r="O27" i="1" s="1"/>
  <c r="N26" i="1"/>
  <c r="P26" i="1" s="1"/>
  <c r="O26" i="1" s="1"/>
  <c r="N25" i="1"/>
  <c r="P25" i="1" s="1"/>
  <c r="O25" i="1" s="1"/>
  <c r="P24" i="1"/>
  <c r="O24" i="1" s="1"/>
  <c r="N23" i="1"/>
  <c r="P23" i="1" s="1"/>
  <c r="O23" i="1" s="1"/>
  <c r="P22" i="1"/>
  <c r="O22" i="1"/>
  <c r="N21" i="1"/>
  <c r="P21" i="1" s="1"/>
  <c r="O21" i="1" s="1"/>
  <c r="P20" i="1"/>
  <c r="O20" i="1" s="1"/>
  <c r="P19" i="1"/>
  <c r="O19" i="1" s="1"/>
  <c r="P18" i="1"/>
  <c r="O18" i="1" s="1"/>
  <c r="P17" i="1"/>
  <c r="O17" i="1" s="1"/>
  <c r="P16" i="1"/>
  <c r="O16" i="1" s="1"/>
  <c r="P15" i="1"/>
  <c r="O15" i="1"/>
  <c r="P14" i="1"/>
  <c r="O14" i="1" s="1"/>
  <c r="P13" i="1"/>
  <c r="O13" i="1" s="1"/>
  <c r="N12" i="1"/>
  <c r="P12" i="1" s="1"/>
  <c r="O12" i="1" s="1"/>
  <c r="N11" i="1"/>
  <c r="P11" i="1" s="1"/>
  <c r="N36" i="1"/>
  <c r="N34" i="1"/>
  <c r="N35" i="1"/>
  <c r="N33" i="1"/>
  <c r="N37" i="1"/>
  <c r="O28" i="1" l="1"/>
  <c r="P34" i="1"/>
  <c r="P35" i="1"/>
  <c r="P37" i="1"/>
  <c r="P33" i="1"/>
  <c r="P36" i="1"/>
  <c r="O11" i="1"/>
  <c r="Q11" i="1"/>
  <c r="Q15" i="1"/>
  <c r="Q29" i="1"/>
  <c r="Q33" i="1" l="1"/>
</calcChain>
</file>

<file path=xl/sharedStrings.xml><?xml version="1.0" encoding="utf-8"?>
<sst xmlns="http://schemas.openxmlformats.org/spreadsheetml/2006/main" count="201" uniqueCount="134">
  <si>
    <t>DIRECTRICES</t>
  </si>
  <si>
    <t>OBJETIVOS DE CALIDAD</t>
  </si>
  <si>
    <t>PROCESO
Responsable</t>
  </si>
  <si>
    <t>INDICADORES
¿Cómo se evaluarán los resultados?</t>
  </si>
  <si>
    <t>Línea base 2015
(si la tienen)</t>
  </si>
  <si>
    <t>META 2019</t>
  </si>
  <si>
    <t>VIGENCIA
¿Cuándo se debe cumplir?</t>
  </si>
  <si>
    <t>ESTRATEGIA
¿Qué se va a hacer, actividades, proyectos?</t>
  </si>
  <si>
    <t>RECURSOS
¿Qué recursos se requerirán (indique un estimado)?</t>
  </si>
  <si>
    <t>ORGANISMO RESPONSABLE
¿Quién será responsable?</t>
  </si>
  <si>
    <t>PERIODICIDAD
¿Cuando se evaluarán (medición y análisis) los resultados?</t>
  </si>
  <si>
    <t>SEGUIMIENTO</t>
  </si>
  <si>
    <t>MEDICIÓN
Resultado final a Marzo de 2019</t>
  </si>
  <si>
    <t>Cumplimiento frente a la meta</t>
  </si>
  <si>
    <t>PROMEDIO</t>
  </si>
  <si>
    <t>A Marzo de 2019</t>
  </si>
  <si>
    <t>1. Satisfacción de  las necesidades y
expectativas de las partes interesadas.</t>
  </si>
  <si>
    <t>1. Mejorar la satisfacción del cliente.</t>
  </si>
  <si>
    <t>Atencion al Usuario</t>
  </si>
  <si>
    <t>Nivel de percepcion de la atencion del usuario a traves del canal presencial</t>
  </si>
  <si>
    <t>Aplicar encuestas en los canales de atenciòn.
Sensibilizar en la implementaciòn de los protocolos a todas las  personas  asignadas  para  la  atencion,  de  acuerdo  al canal.</t>
  </si>
  <si>
    <t>Se estima 120 Personas para la atención presencial en los diferentes puntos.
10 personas en la atenciòn de canales no presenciales (6 puntos externos + 4 punto principal)
Recurso tecnologico.</t>
  </si>
  <si>
    <t>Secretaria de Desarrollo Territorial y Participacion Ciudadana</t>
  </si>
  <si>
    <t>Trimestral</t>
  </si>
  <si>
    <t>Nivel de percepcion de la atencion del usuario a traves del canal no presencial</t>
  </si>
  <si>
    <t>Planeación institucional / Subproceso Gestión de Servicio al Ciudadano</t>
  </si>
  <si>
    <t>Nivel de satisfacción de los ciudadanos sobre tramites y servicios</t>
  </si>
  <si>
    <t>Organizar   los   datos   registrados   en   las   herramientas diseñadas para medir la satisfacción de los usuarios.
Elaborar y publicar informe de satisfacción de los usuarios</t>
  </si>
  <si>
    <t>$80´000.000
3 personas
3 equipos de computo</t>
  </si>
  <si>
    <t>Departamento Administrativo de Desarrollo e Innovación Institucional - Subdirección de Trámites, Servicios y Gestión Documental</t>
  </si>
  <si>
    <t>Secreatría de Paz y Cultura Ciudadana / Gestión de Paz y Cultura Ciudadana</t>
  </si>
  <si>
    <t>Nivel de satisfacción de los ciudadanos sobre las acciones de formación del proceso Paz y Cultura Ciudadana</t>
  </si>
  <si>
    <t>No aplica</t>
  </si>
  <si>
    <t>No Aplica</t>
  </si>
  <si>
    <t>2. Prestación de servicios públicos y sociales de manera oportuna y eficaz.</t>
  </si>
  <si>
    <t>2. Mejorar la oportunidad  en la
prestación de servicios públicos y sociales.</t>
  </si>
  <si>
    <t>Oportunidad de respuesta a PQRD</t>
  </si>
  <si>
    <t>Organizar  los  datos  registrados  en  el  Sistema  de Gestión
Documental
Elaborar y publicar informe de seguimiento a la atención de PQRD
Remitir  informe  al  organismo  responsable  para  que  se</t>
  </si>
  <si>
    <t>$100´000.000
3 personas
3 equipos de computo</t>
  </si>
  <si>
    <t>Unidad Administrativa Especial de Servicios Públicos / Servicios Públicos</t>
  </si>
  <si>
    <t>Cobertura de  sistemas de acueductos con plantas de tratamiento en la población del área rural</t>
  </si>
  <si>
    <t xml:space="preserve">Unidad Administrativa Especial de Servicios Públicos </t>
  </si>
  <si>
    <t>Semestral</t>
  </si>
  <si>
    <t>Porcentaje de sistemas de abasto y/o plantas de tratamiento de agua potable construidos o mejorados respecto de los proyectados</t>
  </si>
  <si>
    <t>Secretaría de Educación /Prestación del Servicio Educativo</t>
  </si>
  <si>
    <t>Porcentaje  de cumplimiento del plan operativo de inspección y vigilancia</t>
  </si>
  <si>
    <t>Secretaría de Educación</t>
  </si>
  <si>
    <t>Anual</t>
  </si>
  <si>
    <t xml:space="preserve">Cobertura poblacional de las acciones de formación de Paz, Cultura Ciudadana y Derechos Humanos.  </t>
  </si>
  <si>
    <t>Secreatría de Paz y Cultura Ciudadana</t>
  </si>
  <si>
    <t>Secretaría de Turismo / Gestión del Turismo</t>
  </si>
  <si>
    <t xml:space="preserve">Acompañamiento  de prestadores de servicios turísticos </t>
  </si>
  <si>
    <t xml:space="preserve">Secretaría de Turismo </t>
  </si>
  <si>
    <t>Mensual</t>
  </si>
  <si>
    <t>Secretaría de Deporte y Recreación / Servicio de Deporte y Recreación.</t>
  </si>
  <si>
    <t>Cantidad de ciudadanos del Municipio de Santiago de Cali beneficiados por proyectos de Iniciación y Formación Deportiva</t>
  </si>
  <si>
    <t>Secretaría de Deporte y Recreación</t>
  </si>
  <si>
    <t>Secreataría de Cultura / Gestión Cultural</t>
  </si>
  <si>
    <t>Porcentaje de personas participantes en las estrategias de acceso a las tecnologías de información y comunicación respecto a las planificadas</t>
  </si>
  <si>
    <t>Secreataría de Cultura</t>
  </si>
  <si>
    <t>Secretaría de Bienestar Social / Atención a la Comunidad y grupos poblacionales</t>
  </si>
  <si>
    <t>Porcentaje de personas en condición de vulnerabilidad manifiesta atendidas</t>
  </si>
  <si>
    <t>Secretaría de Bienestar Social</t>
  </si>
  <si>
    <t>Desarrollo Económico / Desarrollo Económico y Competitividad</t>
  </si>
  <si>
    <t>Personas intervenidas por las rutas de empleabilidad</t>
  </si>
  <si>
    <t>Desarrollo Económico</t>
  </si>
  <si>
    <t xml:space="preserve"> Secretaría de Infraestructura / Desarrollo Físico</t>
  </si>
  <si>
    <t>Porcentaje de proyectos  de movilidad vial  en ejecución con concepto  tecnico favorable del comité de movilidad vial</t>
  </si>
  <si>
    <t>Secretaría de Infraestructura</t>
  </si>
  <si>
    <t>Secretaría de Seguridad y Justicia / Control y Mantenimiento del Orden Público</t>
  </si>
  <si>
    <t>Número de licencias urbanísticas  controladas por técnico</t>
  </si>
  <si>
    <t>Secretaría de Seguridad y Justicia</t>
  </si>
  <si>
    <t xml:space="preserve"> Secretaría de Desarrollo Territorial y Participacion Ciudadana / Participación Ciudadana</t>
  </si>
  <si>
    <t xml:space="preserve">Porcentaje de cumplimiento de las actividades incluidas para la promoción y el  fortalecimiento de la participación en el ciclo de la Gestión de los organismos en el periodo evaluado.  </t>
  </si>
  <si>
    <t>Secretaría de Desarrollo Territorial y Participacion Ciudadana</t>
  </si>
  <si>
    <t>3. Administración eficiente de los recursos
financieros</t>
  </si>
  <si>
    <t>3. Mejorar los ingresos tributarios.</t>
  </si>
  <si>
    <t>Gestion de Finanzas Publicas
/ Subproceso de Seguimiento, Manejo y Control Presupuestal</t>
  </si>
  <si>
    <t>% Variacion de ingresos tribuatrios 2017 vs 2018</t>
  </si>
  <si>
    <t>A  traves  del  programa  Finanzas  Públicas  Sostenibles,  se
busca  garantizar  el  incremento  de los  ingresos  tributarios por   parte   de   los   contribuyentes   y   la   recuperación   de cartera,    la    ejecución    permanente    y    estratégica    de programas de fiscalización y cobro (persuasivo - coactivo) de  los  tributos  municipales;  brindar  asesoría  y  fortalecer las    competencias    en    el    tema    presupuestal    a    los funcionarios públicos del Municipio de Santiago de Cali</t>
  </si>
  <si>
    <t>$6.231 millones</t>
  </si>
  <si>
    <t>Departamento Administrativo de Hacienda Municipal - Subdirección de Impuestos y Rentas Municipales, Subdireccion de Finanza Públicas</t>
  </si>
  <si>
    <t>4. Desarrollo de competencias y el
bienestar del servidor publico</t>
  </si>
  <si>
    <t>4. Mejorar el desempeño laboral del
Talento Humano.</t>
  </si>
  <si>
    <t>Gestion de Seguridad Social Integral</t>
  </si>
  <si>
    <t>Sistema de gestión de seguridad y salud en el trabajo en la Alcaldía, implementado</t>
  </si>
  <si>
    <t>Implementar  (1)  estrategia  de  comunicación  del  Sistema de Gestión de la Seguridad y Salud en el trabajo
Realizar    exámenes    clínicos    y    paraclínicos    a    (667) servidores públicos</t>
  </si>
  <si>
    <t>Departamento Administrativo de Desarrollo e Innovación Institucional - Subdirección de Gestión Estrategica del Talento Humano</t>
  </si>
  <si>
    <t>Planeación Institucional / Subproceso Planeación del Talento Humano</t>
  </si>
  <si>
    <t>Prueba Piloto de Teletrabajo</t>
  </si>
  <si>
    <t>La prueba piloto cuenta con acciones entre ellas: Suscripción  del  “Convenio  de Asociación”  entre el  MinTic, el  Departamento  del  Valle  del   Cauca,  el   Municipio  de Santiago de Cali y la Cámara de Comercio de Cali Suscripción   del   Acuerdo   de   Intención   “Pacto   por   el Teletrabajo”.
Conformación    del    equipo    líder    interdisciplinario    de teletrabajo.
Realizar cursos virtuales de teletrabajo.
Divulgación   de   esta   modalidad   de   trabajo,   cursos   y beneficios,  utilizando  los  diferentes  medios  de  difusión  de la   entidad,   entre   ellos   el   correo   masivo,   la   intranet, presentaciones, entre otros.
Realización   de   estudio   de   viabilidad   de   funciones   de acuerdo al manual específico de funciones.
Realización de pruebas de perfil psicológico a funcionarios postulados.
Realización de exámen médico ocupacional a funcionarios
postulados a teletrabajo.</t>
  </si>
  <si>
    <t>$49´999.045 para la prueba, Recursos propios del Proceso</t>
  </si>
  <si>
    <t>Gestion y Desarrollo Humano</t>
  </si>
  <si>
    <t>Ampliar la cobertura
en el desarrollo de competencias en el talento humano de la Administración Municipal en función de los
procesos</t>
  </si>
  <si>
    <t>Capacitar a (921) personas de carrera administrativa y de libre nombramiento y remoción de la administración central según el PIC
Capacitar a (700) personas de carrera administrativa y de libre nombramiento y remoción de la administración central según solicitudes puntuales</t>
  </si>
  <si>
    <t>Clima y la cultura organizacional diagnosticado, intervenido y medido</t>
  </si>
  <si>
    <t>Elaborar  (1)  plan  de  intervención  de  factores  críticos  del
clima y cultura organizacional en la administración central Intervenir  a  (50)  personas  de  la  población  prejubilada  del Municipio de Santiago de Cali, implementando estrategias de gestión del cambio organizacional</t>
  </si>
  <si>
    <t>5. Mejora continua de los procesos.</t>
  </si>
  <si>
    <t>5. Mejorar el desempeño de los
procesos.</t>
  </si>
  <si>
    <t>Planeación institucional / Subproceso Sistemas de Gestión</t>
  </si>
  <si>
    <t>Medición de la eficacia de los procesos.
Base de Cálculo: 80 Indicadores de eficacia de procesos en el trimestre.</t>
  </si>
  <si>
    <t>Brindar lineamientos sobre la medición y seguimiento a los procesos  de  la  Entidad  y  promover  un  el  análisis  de  los resultados  para  promover  toma  de  decisiones  basado  en evidencia y la mejora.</t>
  </si>
  <si>
    <t>1 persona (Recurso humano)  asignadas por la Coordinacion de los Sistemas de Gestión para la vigencia 2018  para brindar asistencia tecnica a los indicadores.
Mas 1  persona asiganada por proceso para la medicion y reporte de los indicadores de proceso.</t>
  </si>
  <si>
    <t>Departamento Administrativo de Desarrollo e Innovación Institucional - Subdirección de Gestión Organizacional</t>
  </si>
  <si>
    <t>SOBRESALIENTE</t>
  </si>
  <si>
    <t>SATISFACTORIO</t>
  </si>
  <si>
    <t>MEDIO</t>
  </si>
  <si>
    <t>BAJO</t>
  </si>
  <si>
    <t>CRITICO</t>
  </si>
  <si>
    <t>6. Fortalecimiento de la infraestructura tecnológica, los
sistemas de información y las comunicaciones.</t>
  </si>
  <si>
    <t>6. Mejorar la infraestructura física
de la entidad.</t>
  </si>
  <si>
    <t>Administración de bienes muebles, inmuebles y autormotores</t>
  </si>
  <si>
    <t>Puestos de trabajo renovados en condiciones optimas</t>
  </si>
  <si>
    <t>Realizar obras de infraestructura física para la adecuaciónde puestos de trabajo
Realizar la adquisición de mobiliario de puestos de Trabajo para la administración central del Municipio de Cali</t>
  </si>
  <si>
    <t>$ 585.000.000</t>
  </si>
  <si>
    <t>Unidad Administrativa especial de gestión de bienes y servicios</t>
  </si>
  <si>
    <t>7. Mejorar la infraestructura tecnológica y las comunicaciones.</t>
  </si>
  <si>
    <t>Administracion de tecnologias de la información y las comunicaciones.</t>
  </si>
  <si>
    <t>Módulos de SAPadicionales enproceso deimplementación en elSGAFT - BCM 36% y</t>
  </si>
  <si>
    <t>Ampliar los servicios brindados por el Sistema de GestiónAdministrativa  y  Financiero  Territorial,  implementando  losmódulos  Bank  Communication  Management  (BCM)  y  TaxRevenue Management (TRM)</t>
  </si>
  <si>
    <t>Departamento Administrativo de Tecnologias de la Informacion y las Comunicaciones</t>
  </si>
  <si>
    <t>Porcentaje de disponibilidad de los servicios TI</t>
  </si>
  <si>
    <t>Sin Información</t>
  </si>
  <si>
    <t>Con  el  objetivo  de  elevar  la  disponinilidad  de  tiempos  enlos   DataCenters   Transversales.   DATIC   está   realizandoproyectos    de    mejoramiento    que    haran    que    dicha disponibilidad se eleve y estaremos encaminados a  que a final  del  año  podamos  cumplir  con  el  primer  escalon  del estandar           tier.           Dichos           proyectos           se resumen:4134.010.26.1.0183   DE   2018   “ADQUISICIÓN, INSTALACIÓN  Y  MANTENIMIENTO  DE  EQUIPOS  PARA
LA ADECUACIÓN DE LOS DATACENTER PISO UNO (1)Y    PISO    (15).    EN    EL    MARCO    DEL    PROYECTOMANTENIMIENTO DE LOS SERVICIOS QUE OFRECE ELDATACENTER  DE  LA  ADMINISTRACIÓN  DE SANTIAGODE CALI. SEGÚN FICHA EBI 22038599”.</t>
  </si>
  <si>
    <t>Numero deconexiones consoporte y mantenimieto en laRed MunicipialIntegrada REMI</t>
  </si>
  <si>
    <t>conectados  (CALIs,  Hospitales,  Secretaría  de  Movilidad  yBibliotecas Municipales) y al sistema de video vigilancia dela  ciudad  de  Santiago  de  Cali,  garantizando  el  soporte
lógico a 15 bibliotecas, 20 hospitales, 13 CALI´s y a 1.527cámaras  de  video  vigilancia,  adicional  soporte  físico  a1024 kilómetros de conexión de fibra óptica.</t>
  </si>
  <si>
    <t>$38.998.918</t>
  </si>
  <si>
    <t>5. Promoción de la participación ciudadana</t>
  </si>
  <si>
    <t>8. Mejorar la participación ciudadana</t>
  </si>
  <si>
    <t>Planeacion Institucional / Servicio al Ciudadano</t>
  </si>
  <si>
    <t>Nivel de implementación de  la estrategia de Rendición de
Cuentas</t>
  </si>
  <si>
    <t>Brindar     lineamientos     y    acompañamientos     para     la
implementación de  la estrategia de  Rendición de  Cuentas Realizar    seguimiento    a    la     implementación     de    los lineamientos
Generar    y   divulgar   el   informe    de    seguimiento   a   la</t>
  </si>
  <si>
    <t>108 millones (PS)
2 millones (Equipos de  computo)</t>
  </si>
  <si>
    <t>Departamento Administrativo de Desarrollo e Innovación Institucional- Subdirección de Trámites, Servicios y 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</si>
</sst>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3" formatCode="_-* #,##0.00_-;\-* #,##0.00_-;_-* &quot;-&quot;??_-;_-@_-"/>
    <numFmt numFmtId="164" formatCode="0.0%"/>
    <numFmt numFmtId="165" formatCode="0.0"/>
    <numFmt numFmtId="166" formatCode="&quot;$ &quot;#,##0.00"/>
    <numFmt numFmtId="167" formatCode="\$#,##0"/>
    <numFmt numFmtId="168" formatCode="_-* #,##0.00\ &quot;€&quot;_-;\-* #,##0.00\ &quot;€&quot;_-;_-* &quot;-&quot;??\ &quot;€&quot;_-;_-@_-"/>
    <numFmt numFmtId="169" formatCode="_-* #,##0.00\ _€_-;\-* #,##0.00\ _€_-;_-* &quot;-&quot;??\ _€_-;_-@_-"/>
  </numFmts>
  <fonts count="13" x14ac:knownFonts="1">
    <font>
      <sz val="11"/>
      <color theme="1"/>
      <name val="Arial"/>
      <family val="2"/>
    </font>
    <font>
      <sz val="11"/>
      <color theme="1"/>
      <name val="Calibri"/>
      <family val="2"/>
      <scheme val="minor"/>
    </font>
    <font>
      <sz val="11"/>
      <color theme="1"/>
      <name val="Arial"/>
      <family val="2"/>
    </font>
    <font>
      <b/>
      <sz val="8"/>
      <name val="Arial"/>
      <family val="2"/>
      <charset val="1"/>
    </font>
    <font>
      <sz val="8"/>
      <name val="Arial"/>
      <family val="2"/>
      <charset val="1"/>
    </font>
    <font>
      <sz val="8"/>
      <color rgb="FF000000"/>
      <name val="Arial"/>
      <family val="2"/>
      <charset val="1"/>
    </font>
    <font>
      <sz val="10"/>
      <color indexed="8"/>
      <name val="Tahoma"/>
      <family val="2"/>
    </font>
    <font>
      <sz val="11"/>
      <color indexed="8"/>
      <name val="Calibri"/>
      <family val="2"/>
    </font>
    <font>
      <sz val="10"/>
      <name val="Arial"/>
      <family val="2"/>
    </font>
    <font>
      <sz val="10"/>
      <color theme="1"/>
      <name val="Tahoma"/>
      <family val="2"/>
    </font>
    <font>
      <sz val="11"/>
      <color rgb="FF000000"/>
      <name val="Calibri"/>
      <family val="2"/>
    </font>
    <font>
      <sz val="11"/>
      <color rgb="FF000000"/>
      <name val="Calibri"/>
      <family val="2"/>
      <charset val="1"/>
    </font>
    <font>
      <sz val="11"/>
      <color indexed="8"/>
      <name val="Calibri"/>
      <family val="2"/>
      <charset val="1"/>
    </font>
  </fonts>
  <fills count="7">
    <fill>
      <patternFill patternType="none"/>
    </fill>
    <fill>
      <patternFill patternType="gray125"/>
    </fill>
    <fill>
      <patternFill patternType="solid">
        <fgColor theme="0"/>
        <bgColor indexed="64"/>
      </patternFill>
    </fill>
    <fill>
      <patternFill patternType="solid">
        <fgColor rgb="FFB4C5E7"/>
        <bgColor rgb="FFCCCCFF"/>
      </patternFill>
    </fill>
    <fill>
      <patternFill patternType="solid">
        <fgColor rgb="FFFFFF00"/>
        <bgColor rgb="FFFFF200"/>
      </patternFill>
    </fill>
    <fill>
      <patternFill patternType="solid">
        <fgColor rgb="FFFFF200"/>
        <bgColor rgb="FFFFFF00"/>
      </patternFill>
    </fill>
    <fill>
      <patternFill patternType="solid">
        <fgColor rgb="FFFAC090"/>
        <bgColor rgb="FFFF99C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26">
    <xf numFmtId="0" fontId="0" fillId="0" borderId="0"/>
    <xf numFmtId="9" fontId="2" fillId="0" borderId="0" applyFont="0" applyFill="0" applyBorder="0" applyAlignment="0" applyProtection="0"/>
    <xf numFmtId="168"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8" fillId="0" borderId="0"/>
    <xf numFmtId="0" fontId="1" fillId="0" borderId="0"/>
    <xf numFmtId="0" fontId="1" fillId="0" borderId="0"/>
    <xf numFmtId="0" fontId="9" fillId="0" borderId="0"/>
    <xf numFmtId="0" fontId="10" fillId="0" borderId="0"/>
    <xf numFmtId="0" fontId="7" fillId="0" borderId="0"/>
    <xf numFmtId="0" fontId="7"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1"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1" fillId="0" borderId="0" applyBorder="0" applyProtection="0"/>
    <xf numFmtId="9" fontId="12" fillId="0" borderId="0" applyBorder="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8" fillId="0" borderId="0" applyFont="0" applyFill="0" applyBorder="0" applyAlignment="0" applyProtection="0"/>
  </cellStyleXfs>
  <cellXfs count="80">
    <xf numFmtId="0" fontId="0" fillId="0" borderId="0" xfId="0"/>
    <xf numFmtId="0" fontId="0" fillId="2" borderId="0" xfId="0" applyFill="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9" fontId="5" fillId="0" borderId="1" xfId="0" applyNumberFormat="1" applyFont="1" applyBorder="1" applyAlignment="1">
      <alignment horizontal="center" vertical="center" shrinkToFit="1"/>
    </xf>
    <xf numFmtId="1" fontId="5" fillId="0" borderId="1" xfId="0" applyNumberFormat="1" applyFont="1" applyBorder="1" applyAlignment="1">
      <alignment horizontal="center" vertical="center" shrinkToFit="1"/>
    </xf>
    <xf numFmtId="164" fontId="5" fillId="0" borderId="3" xfId="0" applyNumberFormat="1" applyFont="1" applyBorder="1" applyAlignment="1">
      <alignment horizontal="center" vertical="center" shrinkToFit="1"/>
    </xf>
    <xf numFmtId="0" fontId="4" fillId="0" borderId="1" xfId="0" applyFont="1" applyFill="1" applyBorder="1" applyAlignment="1">
      <alignment horizontal="center" vertical="center" wrapText="1"/>
    </xf>
    <xf numFmtId="0" fontId="4" fillId="0" borderId="1" xfId="0" applyFont="1" applyBorder="1" applyAlignment="1">
      <alignment horizontal="left" vertical="top" wrapText="1"/>
    </xf>
    <xf numFmtId="9" fontId="4" fillId="0" borderId="1" xfId="0" applyNumberFormat="1" applyFont="1" applyBorder="1" applyAlignment="1">
      <alignment horizontal="center" vertical="center" shrinkToFit="1"/>
    </xf>
    <xf numFmtId="0" fontId="5" fillId="4" borderId="0" xfId="0" applyFont="1" applyFill="1" applyAlignment="1">
      <alignment horizontal="center" vertical="center" wrapText="1"/>
    </xf>
    <xf numFmtId="0" fontId="4" fillId="4" borderId="1" xfId="0" applyFont="1" applyFill="1" applyBorder="1" applyAlignment="1">
      <alignment horizontal="center" vertical="top" wrapText="1"/>
    </xf>
    <xf numFmtId="9" fontId="5" fillId="5" borderId="1" xfId="0" applyNumberFormat="1" applyFont="1" applyFill="1" applyBorder="1" applyAlignment="1">
      <alignment horizontal="center" vertical="center" shrinkToFit="1"/>
    </xf>
    <xf numFmtId="1" fontId="5" fillId="5" borderId="1" xfId="0" applyNumberFormat="1" applyFont="1" applyFill="1" applyBorder="1" applyAlignment="1">
      <alignment horizontal="center" vertical="center" shrinkToFit="1"/>
    </xf>
    <xf numFmtId="0" fontId="5" fillId="5"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horizontal="center" vertical="center" wrapText="1"/>
    </xf>
    <xf numFmtId="9" fontId="4" fillId="5" borderId="1" xfId="0" applyNumberFormat="1" applyFont="1" applyFill="1" applyBorder="1" applyAlignment="1">
      <alignment horizontal="center" vertical="center" shrinkToFit="1"/>
    </xf>
    <xf numFmtId="9" fontId="5" fillId="0" borderId="1" xfId="0" applyNumberFormat="1" applyFont="1" applyBorder="1" applyAlignment="1">
      <alignment horizontal="center" vertical="center" wrapText="1" shrinkToFit="1"/>
    </xf>
    <xf numFmtId="1" fontId="5" fillId="0" borderId="1" xfId="0" applyNumberFormat="1" applyFont="1" applyBorder="1" applyAlignment="1">
      <alignment horizontal="center" vertical="center" wrapText="1" shrinkToFit="1"/>
    </xf>
    <xf numFmtId="164" fontId="4" fillId="0" borderId="1" xfId="0" applyNumberFormat="1" applyFont="1" applyBorder="1" applyAlignment="1">
      <alignment horizontal="center" vertical="center" wrapText="1" shrinkToFit="1"/>
    </xf>
    <xf numFmtId="0" fontId="4" fillId="4" borderId="1" xfId="0" applyFont="1" applyFill="1" applyBorder="1" applyAlignment="1">
      <alignment horizontal="center" vertical="center" wrapText="1"/>
    </xf>
    <xf numFmtId="0" fontId="4" fillId="5" borderId="1" xfId="0" applyFont="1" applyFill="1" applyBorder="1" applyAlignment="1">
      <alignment horizontal="left" vertical="top" wrapText="1"/>
    </xf>
    <xf numFmtId="10" fontId="4" fillId="5" borderId="1" xfId="0" applyNumberFormat="1" applyFont="1" applyFill="1" applyBorder="1" applyAlignment="1">
      <alignment horizontal="center" vertical="center" shrinkToFit="1"/>
    </xf>
    <xf numFmtId="0" fontId="5"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10" fontId="4" fillId="6" borderId="1"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165" fontId="4" fillId="6" borderId="1" xfId="1"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Border="1" applyAlignment="1">
      <alignment horizontal="center" vertical="center" shrinkToFit="1"/>
    </xf>
    <xf numFmtId="1" fontId="4" fillId="0" borderId="5" xfId="0" applyNumberFormat="1" applyFont="1" applyBorder="1" applyAlignment="1">
      <alignment horizontal="center" vertical="center" shrinkToFit="1"/>
    </xf>
    <xf numFmtId="0" fontId="4" fillId="0" borderId="5" xfId="0" applyFont="1" applyBorder="1" applyAlignment="1">
      <alignment horizontal="left" vertical="top" wrapText="1"/>
    </xf>
    <xf numFmtId="10" fontId="4" fillId="0" borderId="5" xfId="0" applyNumberFormat="1" applyFont="1" applyBorder="1" applyAlignment="1">
      <alignment horizontal="center" vertical="center" wrapText="1"/>
    </xf>
    <xf numFmtId="164" fontId="4" fillId="0" borderId="5" xfId="0" applyNumberFormat="1" applyFont="1" applyBorder="1" applyAlignment="1">
      <alignment horizontal="center" vertical="center"/>
    </xf>
    <xf numFmtId="1" fontId="4" fillId="0" borderId="1" xfId="0" applyNumberFormat="1" applyFont="1" applyBorder="1" applyAlignment="1">
      <alignment horizontal="center" vertical="center" shrinkToFit="1"/>
    </xf>
    <xf numFmtId="166" fontId="4" fillId="0" borderId="1" xfId="0" applyNumberFormat="1" applyFont="1" applyBorder="1" applyAlignment="1">
      <alignment horizontal="center" vertical="center" shrinkToFit="1"/>
    </xf>
    <xf numFmtId="0" fontId="4" fillId="0" borderId="1" xfId="0" applyFont="1" applyBorder="1" applyAlignment="1">
      <alignment horizontal="left" vertical="center" wrapText="1" indent="1"/>
    </xf>
    <xf numFmtId="3" fontId="4" fillId="0" borderId="1" xfId="0" applyNumberFormat="1" applyFont="1" applyBorder="1" applyAlignment="1">
      <alignment horizontal="center" vertical="center" shrinkToFit="1"/>
    </xf>
    <xf numFmtId="166" fontId="5" fillId="0" borderId="1" xfId="0" applyNumberFormat="1" applyFont="1" applyBorder="1" applyAlignment="1">
      <alignment horizontal="center" vertical="center" shrinkToFit="1"/>
    </xf>
    <xf numFmtId="164" fontId="5" fillId="0" borderId="1" xfId="0" applyNumberFormat="1" applyFont="1" applyBorder="1" applyAlignment="1">
      <alignment horizontal="center" vertical="center" shrinkToFit="1"/>
    </xf>
    <xf numFmtId="9" fontId="4" fillId="0" borderId="1" xfId="1" applyFont="1" applyBorder="1" applyAlignment="1" applyProtection="1">
      <alignment horizontal="center" vertical="center" wrapText="1"/>
    </xf>
    <xf numFmtId="0" fontId="4" fillId="0" borderId="3" xfId="0" applyFont="1" applyBorder="1" applyAlignment="1">
      <alignment horizontal="left" vertical="top" wrapText="1"/>
    </xf>
    <xf numFmtId="0" fontId="4" fillId="0" borderId="4" xfId="0" applyFont="1" applyBorder="1" applyAlignment="1">
      <alignment horizontal="center" vertical="top" wrapText="1"/>
    </xf>
    <xf numFmtId="0" fontId="4" fillId="0" borderId="1" xfId="0" applyFont="1" applyBorder="1" applyAlignment="1">
      <alignment horizontal="left" vertical="top" wrapText="1" indent="1"/>
    </xf>
    <xf numFmtId="1" fontId="5" fillId="0" borderId="1" xfId="0" applyNumberFormat="1" applyFont="1" applyBorder="1" applyAlignment="1">
      <alignment horizontal="center" vertical="center" shrinkToFi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9" fontId="5" fillId="0" borderId="1" xfId="0" applyNumberFormat="1" applyFont="1" applyBorder="1" applyAlignment="1">
      <alignment horizontal="center" vertical="center" shrinkToFit="1"/>
    </xf>
    <xf numFmtId="164" fontId="5" fillId="0" borderId="1" xfId="0" applyNumberFormat="1" applyFont="1" applyBorder="1" applyAlignment="1">
      <alignment horizontal="center" vertical="center"/>
    </xf>
    <xf numFmtId="0" fontId="4" fillId="0" borderId="4" xfId="0" applyFont="1" applyBorder="1" applyAlignment="1">
      <alignment horizontal="center" vertical="center" wrapText="1"/>
    </xf>
    <xf numFmtId="164" fontId="5" fillId="0" borderId="1" xfId="0" applyNumberFormat="1" applyFont="1" applyBorder="1" applyAlignment="1">
      <alignment horizontal="center" vertical="center" shrinkToFit="1"/>
    </xf>
    <xf numFmtId="0" fontId="5" fillId="0" borderId="1" xfId="0" applyFont="1" applyBorder="1" applyAlignment="1">
      <alignment horizontal="center" vertical="top" wrapText="1"/>
    </xf>
    <xf numFmtId="167" fontId="5" fillId="0" borderId="1" xfId="0" applyNumberFormat="1" applyFont="1" applyBorder="1" applyAlignment="1">
      <alignment horizontal="center" vertical="center" shrinkToFit="1"/>
    </xf>
    <xf numFmtId="10" fontId="5" fillId="0" borderId="1" xfId="0" applyNumberFormat="1" applyFont="1" applyBorder="1" applyAlignment="1">
      <alignment horizontal="center" vertical="center" shrinkToFit="1"/>
    </xf>
    <xf numFmtId="164" fontId="5" fillId="0" borderId="3" xfId="0" applyNumberFormat="1" applyFont="1" applyBorder="1" applyAlignment="1">
      <alignment horizontal="center" vertical="center" shrinkToFit="1"/>
    </xf>
    <xf numFmtId="9" fontId="5" fillId="0" borderId="1" xfId="1" applyFont="1" applyBorder="1" applyAlignment="1" applyProtection="1">
      <alignment horizontal="center" vertical="center"/>
    </xf>
    <xf numFmtId="0" fontId="5" fillId="0" borderId="1" xfId="0" applyFont="1" applyBorder="1" applyAlignment="1">
      <alignment horizontal="center" wrapText="1"/>
    </xf>
    <xf numFmtId="9" fontId="4" fillId="0" borderId="1" xfId="0" applyNumberFormat="1" applyFont="1" applyBorder="1" applyAlignment="1">
      <alignment horizontal="center" vertical="center" shrinkToFit="1"/>
    </xf>
    <xf numFmtId="0" fontId="4" fillId="0" borderId="3" xfId="0" applyFont="1" applyBorder="1" applyAlignment="1">
      <alignment horizontal="center" vertical="center" wrapText="1"/>
    </xf>
    <xf numFmtId="0" fontId="4" fillId="0" borderId="4" xfId="0" applyFont="1" applyBorder="1" applyAlignment="1">
      <alignment horizontal="center" vertical="top" wrapText="1"/>
    </xf>
    <xf numFmtId="9" fontId="4" fillId="0" borderId="1" xfId="1" applyFont="1" applyBorder="1" applyAlignment="1" applyProtection="1">
      <alignment horizontal="center" vertical="center" wrapText="1"/>
    </xf>
    <xf numFmtId="0" fontId="4" fillId="0" borderId="1" xfId="0" applyFont="1" applyBorder="1" applyAlignment="1">
      <alignment horizontal="left" vertical="center" wrapText="1"/>
    </xf>
    <xf numFmtId="9" fontId="4" fillId="0" borderId="2"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left" vertical="top" wrapText="1"/>
    </xf>
    <xf numFmtId="0" fontId="4" fillId="0" borderId="2" xfId="0" applyFont="1" applyBorder="1" applyAlignment="1">
      <alignment horizontal="center" vertical="center" wrapText="1"/>
    </xf>
    <xf numFmtId="0" fontId="4" fillId="0" borderId="1" xfId="0" applyFont="1" applyBorder="1" applyAlignment="1">
      <alignment horizontal="left" vertical="center" wrapText="1" inden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center" wrapText="1"/>
    </xf>
  </cellXfs>
  <cellStyles count="126">
    <cellStyle name="Euro" xfId="2" xr:uid="{00000000-0005-0000-0000-000000000000}"/>
    <cellStyle name="Millares [0] 2" xfId="3" xr:uid="{00000000-0005-0000-0000-000001000000}"/>
    <cellStyle name="Millares [0] 2 2" xfId="4" xr:uid="{00000000-0005-0000-0000-000002000000}"/>
    <cellStyle name="Millares [0] 3" xfId="5" xr:uid="{00000000-0005-0000-0000-000003000000}"/>
    <cellStyle name="Millares [0] 3 2" xfId="6" xr:uid="{00000000-0005-0000-0000-000004000000}"/>
    <cellStyle name="Millares 10" xfId="7" xr:uid="{00000000-0005-0000-0000-000005000000}"/>
    <cellStyle name="Millares 10 2" xfId="8" xr:uid="{00000000-0005-0000-0000-000006000000}"/>
    <cellStyle name="Millares 11" xfId="9" xr:uid="{00000000-0005-0000-0000-000007000000}"/>
    <cellStyle name="Millares 11 2" xfId="10" xr:uid="{00000000-0005-0000-0000-000008000000}"/>
    <cellStyle name="Millares 12" xfId="11" xr:uid="{00000000-0005-0000-0000-000009000000}"/>
    <cellStyle name="Millares 12 2" xfId="12" xr:uid="{00000000-0005-0000-0000-00000A000000}"/>
    <cellStyle name="Millares 13" xfId="13" xr:uid="{00000000-0005-0000-0000-00000B000000}"/>
    <cellStyle name="Millares 13 2" xfId="14" xr:uid="{00000000-0005-0000-0000-00000C000000}"/>
    <cellStyle name="Millares 14" xfId="15" xr:uid="{00000000-0005-0000-0000-00000D000000}"/>
    <cellStyle name="Millares 14 2" xfId="16" xr:uid="{00000000-0005-0000-0000-00000E000000}"/>
    <cellStyle name="Millares 15" xfId="17" xr:uid="{00000000-0005-0000-0000-00000F000000}"/>
    <cellStyle name="Millares 15 2" xfId="18" xr:uid="{00000000-0005-0000-0000-000010000000}"/>
    <cellStyle name="Millares 16" xfId="19" xr:uid="{00000000-0005-0000-0000-000011000000}"/>
    <cellStyle name="Millares 16 2" xfId="20" xr:uid="{00000000-0005-0000-0000-000012000000}"/>
    <cellStyle name="Millares 17" xfId="21" xr:uid="{00000000-0005-0000-0000-000013000000}"/>
    <cellStyle name="Millares 17 2" xfId="22" xr:uid="{00000000-0005-0000-0000-000014000000}"/>
    <cellStyle name="Millares 18" xfId="23" xr:uid="{00000000-0005-0000-0000-000015000000}"/>
    <cellStyle name="Millares 19" xfId="24" xr:uid="{00000000-0005-0000-0000-000016000000}"/>
    <cellStyle name="Millares 2" xfId="25" xr:uid="{00000000-0005-0000-0000-000017000000}"/>
    <cellStyle name="Millares 2 2" xfId="26" xr:uid="{00000000-0005-0000-0000-000018000000}"/>
    <cellStyle name="Millares 20" xfId="27" xr:uid="{00000000-0005-0000-0000-000019000000}"/>
    <cellStyle name="Millares 21" xfId="28" xr:uid="{00000000-0005-0000-0000-00001A000000}"/>
    <cellStyle name="Millares 22" xfId="29" xr:uid="{00000000-0005-0000-0000-00001B000000}"/>
    <cellStyle name="Millares 23" xfId="30" xr:uid="{00000000-0005-0000-0000-00001C000000}"/>
    <cellStyle name="Millares 24" xfId="31" xr:uid="{00000000-0005-0000-0000-00001D000000}"/>
    <cellStyle name="Millares 25" xfId="32" xr:uid="{00000000-0005-0000-0000-00001E000000}"/>
    <cellStyle name="Millares 3" xfId="33" xr:uid="{00000000-0005-0000-0000-00001F000000}"/>
    <cellStyle name="Millares 3 2" xfId="34" xr:uid="{00000000-0005-0000-0000-000020000000}"/>
    <cellStyle name="Millares 4" xfId="35" xr:uid="{00000000-0005-0000-0000-000021000000}"/>
    <cellStyle name="Millares 4 2" xfId="36" xr:uid="{00000000-0005-0000-0000-000022000000}"/>
    <cellStyle name="Millares 5" xfId="37" xr:uid="{00000000-0005-0000-0000-000023000000}"/>
    <cellStyle name="Millares 5 2" xfId="38" xr:uid="{00000000-0005-0000-0000-000024000000}"/>
    <cellStyle name="Millares 6" xfId="39" xr:uid="{00000000-0005-0000-0000-000025000000}"/>
    <cellStyle name="Millares 6 2" xfId="40" xr:uid="{00000000-0005-0000-0000-000026000000}"/>
    <cellStyle name="Millares 7" xfId="41" xr:uid="{00000000-0005-0000-0000-000027000000}"/>
    <cellStyle name="Millares 7 2" xfId="42" xr:uid="{00000000-0005-0000-0000-000028000000}"/>
    <cellStyle name="Millares 8" xfId="43" xr:uid="{00000000-0005-0000-0000-000029000000}"/>
    <cellStyle name="Millares 8 2" xfId="44" xr:uid="{00000000-0005-0000-0000-00002A000000}"/>
    <cellStyle name="Millares 9" xfId="45" xr:uid="{00000000-0005-0000-0000-00002B000000}"/>
    <cellStyle name="Millares 9 2" xfId="46" xr:uid="{00000000-0005-0000-0000-00002C000000}"/>
    <cellStyle name="Moneda [0] 2" xfId="47" xr:uid="{00000000-0005-0000-0000-00002D000000}"/>
    <cellStyle name="Moneda [0] 2 2" xfId="48" xr:uid="{00000000-0005-0000-0000-00002E000000}"/>
    <cellStyle name="Moneda [0] 3" xfId="49" xr:uid="{00000000-0005-0000-0000-00002F000000}"/>
    <cellStyle name="Moneda [0] 3 2" xfId="50" xr:uid="{00000000-0005-0000-0000-000030000000}"/>
    <cellStyle name="Moneda 10" xfId="51" xr:uid="{00000000-0005-0000-0000-000031000000}"/>
    <cellStyle name="Moneda 10 2" xfId="52" xr:uid="{00000000-0005-0000-0000-000032000000}"/>
    <cellStyle name="Moneda 2" xfId="53" xr:uid="{00000000-0005-0000-0000-000033000000}"/>
    <cellStyle name="Moneda 2 2" xfId="54" xr:uid="{00000000-0005-0000-0000-000034000000}"/>
    <cellStyle name="Moneda 3" xfId="55" xr:uid="{00000000-0005-0000-0000-000035000000}"/>
    <cellStyle name="Moneda 3 2" xfId="56" xr:uid="{00000000-0005-0000-0000-000036000000}"/>
    <cellStyle name="Moneda 4" xfId="57" xr:uid="{00000000-0005-0000-0000-000037000000}"/>
    <cellStyle name="Moneda 4 2" xfId="58" xr:uid="{00000000-0005-0000-0000-000038000000}"/>
    <cellStyle name="Moneda 5" xfId="59" xr:uid="{00000000-0005-0000-0000-000039000000}"/>
    <cellStyle name="Moneda 5 2" xfId="60" xr:uid="{00000000-0005-0000-0000-00003A000000}"/>
    <cellStyle name="Moneda 6" xfId="61" xr:uid="{00000000-0005-0000-0000-00003B000000}"/>
    <cellStyle name="Moneda 6 2" xfId="62" xr:uid="{00000000-0005-0000-0000-00003C000000}"/>
    <cellStyle name="Moneda 7" xfId="63" xr:uid="{00000000-0005-0000-0000-00003D000000}"/>
    <cellStyle name="Moneda 7 2" xfId="64" xr:uid="{00000000-0005-0000-0000-00003E000000}"/>
    <cellStyle name="Moneda 8" xfId="65" xr:uid="{00000000-0005-0000-0000-00003F000000}"/>
    <cellStyle name="Moneda 8 2" xfId="66" xr:uid="{00000000-0005-0000-0000-000040000000}"/>
    <cellStyle name="Moneda 9" xfId="67" xr:uid="{00000000-0005-0000-0000-000041000000}"/>
    <cellStyle name="Normal" xfId="0" builtinId="0"/>
    <cellStyle name="Normal 10" xfId="68" xr:uid="{00000000-0005-0000-0000-000043000000}"/>
    <cellStyle name="Normal 10 2" xfId="69" xr:uid="{00000000-0005-0000-0000-000044000000}"/>
    <cellStyle name="Normal 10 2 2" xfId="70" xr:uid="{00000000-0005-0000-0000-000045000000}"/>
    <cellStyle name="Normal 11" xfId="71" xr:uid="{00000000-0005-0000-0000-000046000000}"/>
    <cellStyle name="Normal 11 2" xfId="72" xr:uid="{00000000-0005-0000-0000-000047000000}"/>
    <cellStyle name="Normal 11 2 2" xfId="73" xr:uid="{00000000-0005-0000-0000-000048000000}"/>
    <cellStyle name="Normal 11 3" xfId="74" xr:uid="{00000000-0005-0000-0000-000049000000}"/>
    <cellStyle name="Normal 12" xfId="75" xr:uid="{00000000-0005-0000-0000-00004A000000}"/>
    <cellStyle name="Normal 12 2" xfId="76" xr:uid="{00000000-0005-0000-0000-00004B000000}"/>
    <cellStyle name="Normal 13" xfId="77" xr:uid="{00000000-0005-0000-0000-00004C000000}"/>
    <cellStyle name="Normal 14" xfId="78" xr:uid="{00000000-0005-0000-0000-00004D000000}"/>
    <cellStyle name="Normal 2" xfId="79" xr:uid="{00000000-0005-0000-0000-00004E000000}"/>
    <cellStyle name="Normal 2 2" xfId="80" xr:uid="{00000000-0005-0000-0000-00004F000000}"/>
    <cellStyle name="Normal 2 2 2" xfId="81" xr:uid="{00000000-0005-0000-0000-000050000000}"/>
    <cellStyle name="Normal 2 3" xfId="82" xr:uid="{00000000-0005-0000-0000-000051000000}"/>
    <cellStyle name="Normal 2 3 2" xfId="83" xr:uid="{00000000-0005-0000-0000-000052000000}"/>
    <cellStyle name="Normal 2 4" xfId="84" xr:uid="{00000000-0005-0000-0000-000053000000}"/>
    <cellStyle name="Normal 2 5" xfId="85" xr:uid="{00000000-0005-0000-0000-000054000000}"/>
    <cellStyle name="Normal 2 5 2" xfId="86" xr:uid="{00000000-0005-0000-0000-000055000000}"/>
    <cellStyle name="Normal 2 6" xfId="87" xr:uid="{00000000-0005-0000-0000-000056000000}"/>
    <cellStyle name="Normal 2 7" xfId="88" xr:uid="{00000000-0005-0000-0000-000057000000}"/>
    <cellStyle name="Normal 3" xfId="89" xr:uid="{00000000-0005-0000-0000-000058000000}"/>
    <cellStyle name="Normal 3 2" xfId="90" xr:uid="{00000000-0005-0000-0000-000059000000}"/>
    <cellStyle name="Normal 3 2 2" xfId="91" xr:uid="{00000000-0005-0000-0000-00005A000000}"/>
    <cellStyle name="Normal 3 2 2 2" xfId="92" xr:uid="{00000000-0005-0000-0000-00005B000000}"/>
    <cellStyle name="Normal 3 2 3" xfId="93" xr:uid="{00000000-0005-0000-0000-00005C000000}"/>
    <cellStyle name="Normal 4" xfId="94" xr:uid="{00000000-0005-0000-0000-00005D000000}"/>
    <cellStyle name="Normal 4 2" xfId="95" xr:uid="{00000000-0005-0000-0000-00005E000000}"/>
    <cellStyle name="Normal 4 3" xfId="96" xr:uid="{00000000-0005-0000-0000-00005F000000}"/>
    <cellStyle name="Normal 5" xfId="97" xr:uid="{00000000-0005-0000-0000-000060000000}"/>
    <cellStyle name="Normal 5 2" xfId="98" xr:uid="{00000000-0005-0000-0000-000061000000}"/>
    <cellStyle name="Normal 6" xfId="99" xr:uid="{00000000-0005-0000-0000-000062000000}"/>
    <cellStyle name="Normal 6 2" xfId="100" xr:uid="{00000000-0005-0000-0000-000063000000}"/>
    <cellStyle name="Normal 6 2 2" xfId="101" xr:uid="{00000000-0005-0000-0000-000064000000}"/>
    <cellStyle name="Normal 7" xfId="102" xr:uid="{00000000-0005-0000-0000-000065000000}"/>
    <cellStyle name="Normal 7 2" xfId="103" xr:uid="{00000000-0005-0000-0000-000066000000}"/>
    <cellStyle name="Normal 7 3" xfId="104" xr:uid="{00000000-0005-0000-0000-000067000000}"/>
    <cellStyle name="Normal 8" xfId="105" xr:uid="{00000000-0005-0000-0000-000068000000}"/>
    <cellStyle name="Normal 8 2" xfId="106" xr:uid="{00000000-0005-0000-0000-000069000000}"/>
    <cellStyle name="Normal 9" xfId="107" xr:uid="{00000000-0005-0000-0000-00006A000000}"/>
    <cellStyle name="Porcentaje" xfId="1" builtinId="5"/>
    <cellStyle name="Porcentaje 2" xfId="108" xr:uid="{00000000-0005-0000-0000-00006C000000}"/>
    <cellStyle name="Porcentaje 2 2" xfId="109" xr:uid="{00000000-0005-0000-0000-00006D000000}"/>
    <cellStyle name="Porcentaje 2 2 2" xfId="110" xr:uid="{00000000-0005-0000-0000-00006E000000}"/>
    <cellStyle name="Porcentaje 2 2 2 2" xfId="111" xr:uid="{00000000-0005-0000-0000-00006F000000}"/>
    <cellStyle name="Porcentaje 2 2 3" xfId="112" xr:uid="{00000000-0005-0000-0000-000070000000}"/>
    <cellStyle name="Porcentaje 3" xfId="113" xr:uid="{00000000-0005-0000-0000-000071000000}"/>
    <cellStyle name="Porcentaje 3 2" xfId="114" xr:uid="{00000000-0005-0000-0000-000072000000}"/>
    <cellStyle name="Porcentaje 3 3" xfId="115" xr:uid="{00000000-0005-0000-0000-000073000000}"/>
    <cellStyle name="Porcentaje 4" xfId="116" xr:uid="{00000000-0005-0000-0000-000074000000}"/>
    <cellStyle name="Porcentaje 4 2" xfId="117" xr:uid="{00000000-0005-0000-0000-000075000000}"/>
    <cellStyle name="Porcentaje 5" xfId="118" xr:uid="{00000000-0005-0000-0000-000076000000}"/>
    <cellStyle name="Porcentaje 6" xfId="119" xr:uid="{00000000-0005-0000-0000-000077000000}"/>
    <cellStyle name="Porcentaje 7" xfId="120" xr:uid="{00000000-0005-0000-0000-000078000000}"/>
    <cellStyle name="Porcentaje 8" xfId="121" xr:uid="{00000000-0005-0000-0000-000079000000}"/>
    <cellStyle name="Porcentaje 8 2" xfId="122" xr:uid="{00000000-0005-0000-0000-00007A000000}"/>
    <cellStyle name="Porcentual 2" xfId="123" xr:uid="{00000000-0005-0000-0000-00007B000000}"/>
    <cellStyle name="Porcentual 2 2" xfId="124" xr:uid="{00000000-0005-0000-0000-00007C000000}"/>
    <cellStyle name="Porcentual 3" xfId="125" xr:uid="{00000000-0005-0000-0000-00007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257175</xdr:colOff>
      <xdr:row>0</xdr:row>
      <xdr:rowOff>71437</xdr:rowOff>
    </xdr:from>
    <xdr:ext cx="10131113" cy="1057275"/>
    <xdr:sp macro="" textlink="">
      <xdr:nvSpPr>
        <xdr:cNvPr id="3" name="Rectángulo 2">
          <a:extLst>
            <a:ext uri="{FF2B5EF4-FFF2-40B4-BE49-F238E27FC236}">
              <a16:creationId xmlns:a16="http://schemas.microsoft.com/office/drawing/2014/main" id="{00000000-0008-0000-0300-000003000000}"/>
            </a:ext>
          </a:extLst>
        </xdr:cNvPr>
        <xdr:cNvSpPr/>
      </xdr:nvSpPr>
      <xdr:spPr>
        <a:xfrm>
          <a:off x="2852738" y="71437"/>
          <a:ext cx="10131113" cy="1057275"/>
        </a:xfrm>
        <a:prstGeom prst="rect">
          <a:avLst/>
        </a:prstGeom>
        <a:noFill/>
      </xdr:spPr>
      <xdr:txBody>
        <a:bodyPr wrap="square" lIns="91440" tIns="45720" rIns="91440" bIns="45720">
          <a:noAutofit/>
        </a:bodyPr>
        <a:lstStyle/>
        <a:p>
          <a:pPr algn="ctr"/>
          <a:endParaRPr lang="es-ES" sz="2400" b="0" cap="none" spc="0">
            <a:ln w="0"/>
            <a:solidFill>
              <a:schemeClr val="tx1"/>
            </a:solidFill>
            <a:effectLst>
              <a:outerShdw blurRad="38100" dist="19050" dir="2700000" algn="tl" rotWithShape="0">
                <a:schemeClr val="dk1">
                  <a:alpha val="40000"/>
                </a:schemeClr>
              </a:outerShdw>
            </a:effectLst>
            <a:latin typeface="Franklin Gothic Medium" pitchFamily="34" charset="0"/>
            <a:cs typeface="Aharoni" pitchFamily="2" charset="-79"/>
          </a:endParaRPr>
        </a:p>
        <a:p>
          <a:pPr algn="ctr"/>
          <a:r>
            <a:rPr lang="es-ES" sz="2400" b="0" cap="none" spc="0">
              <a:ln w="0"/>
              <a:solidFill>
                <a:schemeClr val="tx1"/>
              </a:solidFill>
              <a:effectLst>
                <a:outerShdw blurRad="38100" dist="19050" dir="2700000" algn="tl" rotWithShape="0">
                  <a:schemeClr val="dk1">
                    <a:alpha val="40000"/>
                  </a:schemeClr>
                </a:outerShdw>
              </a:effectLst>
              <a:latin typeface="Franklin Gothic Medium" pitchFamily="34" charset="0"/>
              <a:cs typeface="Aharoni" pitchFamily="2" charset="-79"/>
            </a:rPr>
            <a:t>ARTICULACIÓN POLÍTICA Y OBJETIVOS</a:t>
          </a:r>
          <a:r>
            <a:rPr lang="es-ES" sz="2400" b="0" cap="none" spc="0" baseline="0">
              <a:ln w="0"/>
              <a:solidFill>
                <a:schemeClr val="tx1"/>
              </a:solidFill>
              <a:effectLst>
                <a:outerShdw blurRad="38100" dist="19050" dir="2700000" algn="tl" rotWithShape="0">
                  <a:schemeClr val="dk1">
                    <a:alpha val="40000"/>
                  </a:schemeClr>
                </a:outerShdw>
              </a:effectLst>
              <a:latin typeface="Franklin Gothic Medium" pitchFamily="34" charset="0"/>
              <a:cs typeface="Aharoni" pitchFamily="2" charset="-79"/>
            </a:rPr>
            <a:t> DE CALIDAD</a:t>
          </a:r>
        </a:p>
      </xdr:txBody>
    </xdr:sp>
    <xdr:clientData/>
  </xdr:oneCellAnchor>
  <xdr:twoCellAnchor editAs="oneCell">
    <xdr:from>
      <xdr:col>11</xdr:col>
      <xdr:colOff>1078707</xdr:colOff>
      <xdr:row>1</xdr:row>
      <xdr:rowOff>4762</xdr:rowOff>
    </xdr:from>
    <xdr:to>
      <xdr:col>13</xdr:col>
      <xdr:colOff>826990</xdr:colOff>
      <xdr:row>5</xdr:row>
      <xdr:rowOff>59531</xdr:rowOff>
    </xdr:to>
    <xdr:pic>
      <xdr:nvPicPr>
        <xdr:cNvPr id="4" name="Imagen 3" descr="Alcaldía de Cali">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53863" y="183356"/>
          <a:ext cx="2248596" cy="769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hrodriguez\Configuraci&#243;n%20local\Archivos%20temporales%20de%20Internet\OLK108\luforero\A&#209;OS\2001\VARIOS\01PERFILES5A17NUEV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idy.portilla/Desktop/SGO/pc/TABLEROS%20DE%20CONTROL/TABLERO%20DE%20CONTROL%202019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DEDADESTOTAL"/>
      <sheetName val="MADEDADESTOTALcap"/>
      <sheetName val="EST"/>
      <sheetName val="POB"/>
      <sheetName val="EFITOTAL"/>
      <sheetName val="DOC"/>
      <sheetName val="Hoja2"/>
      <sheetName val="Hoja1"/>
      <sheetName val="TASANAL"/>
      <sheetName val="ASIGTOTAL01"/>
      <sheetName val="MATDEPSECZON"/>
      <sheetName val="INDICE"/>
      <sheetName val="COLOMBIA"/>
      <sheetName val="ANTIOQUIA"/>
      <sheetName val="MEDELLIN"/>
      <sheetName val="ATLANTICO"/>
      <sheetName val="BARRANQUILLA"/>
      <sheetName val="BOGOTA"/>
      <sheetName val="BOLIVAR"/>
      <sheetName val="CARTAGENA"/>
      <sheetName val="BOYACA"/>
      <sheetName val="TUNJA"/>
      <sheetName val="CALDAS"/>
      <sheetName val="MANIZALES"/>
      <sheetName val="CAQUETA"/>
      <sheetName val="FLORENCIA"/>
      <sheetName val="CAUCA"/>
      <sheetName val="POPAYAN"/>
      <sheetName val="VALLEDUPAR"/>
      <sheetName val="CESAR"/>
      <sheetName val="CORDOBA"/>
      <sheetName val="MONTERIA"/>
      <sheetName val="CUNDINAMARCA"/>
      <sheetName val="CHOCO"/>
      <sheetName val="QUIBDO"/>
      <sheetName val="HUILA"/>
      <sheetName val="NEIVA"/>
      <sheetName val="LAGUAJIRA"/>
      <sheetName val="RIOACHA"/>
      <sheetName val="MAGDALENA"/>
      <sheetName val="SANTAMARTA"/>
      <sheetName val="META"/>
      <sheetName val="VILLAVICENCIO"/>
      <sheetName val="NARIÑO"/>
      <sheetName val="PASTO"/>
      <sheetName val="NORTESANTANDER"/>
      <sheetName val="CUCUTA"/>
      <sheetName val="QUINDIO"/>
      <sheetName val="ARMENIA"/>
      <sheetName val="RISARALDA"/>
      <sheetName val="PEREIRA"/>
      <sheetName val="SANTANDER"/>
      <sheetName val="BUCARAMANGA"/>
      <sheetName val="SUCRE"/>
      <sheetName val="SINCELEJO"/>
      <sheetName val="TOLIMA"/>
      <sheetName val="IBAGUE"/>
      <sheetName val="VALLE"/>
      <sheetName val="CALI"/>
      <sheetName val="ARAUCA"/>
      <sheetName val="ARAUCACAPITAL"/>
      <sheetName val="CASANARE"/>
      <sheetName val="YOPAL"/>
      <sheetName val="PUTUMAYO"/>
      <sheetName val="MOCOA"/>
      <sheetName val="SANANDRES"/>
      <sheetName val="SANANDRESCAPITAL"/>
      <sheetName val="AMAZONAS"/>
      <sheetName val="LETICIA"/>
      <sheetName val="GUAINIA"/>
      <sheetName val="INIRIDA"/>
      <sheetName val="GUAVIARE"/>
      <sheetName val="SANJOSEDELGUAVIARE"/>
      <sheetName val="VAUPES"/>
      <sheetName val="MITU"/>
      <sheetName val="VICHADA"/>
      <sheetName val="PUERTOCARREÑ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row r="36">
          <cell r="C36">
            <v>4005</v>
          </cell>
        </row>
        <row r="37">
          <cell r="C37">
            <v>258</v>
          </cell>
        </row>
        <row r="39">
          <cell r="C39">
            <v>3154</v>
          </cell>
        </row>
        <row r="40">
          <cell r="C40">
            <v>1109</v>
          </cell>
        </row>
        <row r="85">
          <cell r="D85">
            <v>0.7207594936708861</v>
          </cell>
        </row>
        <row r="86">
          <cell r="D86">
            <v>0.15544303797468353</v>
          </cell>
        </row>
        <row r="87">
          <cell r="D87">
            <v>0.12379746835443038</v>
          </cell>
        </row>
        <row r="92">
          <cell r="C92">
            <v>26</v>
          </cell>
        </row>
        <row r="93">
          <cell r="C93">
            <v>3</v>
          </cell>
        </row>
        <row r="95">
          <cell r="C95">
            <v>12</v>
          </cell>
        </row>
        <row r="96">
          <cell r="C96">
            <v>99</v>
          </cell>
        </row>
        <row r="99">
          <cell r="C99">
            <v>183</v>
          </cell>
        </row>
        <row r="100">
          <cell r="C100">
            <v>18</v>
          </cell>
        </row>
        <row r="102">
          <cell r="C102">
            <v>142</v>
          </cell>
        </row>
        <row r="103">
          <cell r="C103">
            <v>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Hoja4"/>
      <sheetName val="PADRINOS"/>
      <sheetName val="EFICACIA DESEMPEÑO"/>
      <sheetName val="2019"/>
      <sheetName val="Eficacia 2016-2019"/>
      <sheetName val="ASISTENCIAS TÉCNICAS"/>
      <sheetName val="OBJETIVOS DE CALIDAD"/>
      <sheetName val="Hoja1"/>
      <sheetName val="TABLA DINÁMICA"/>
      <sheetName val="CRITICOS IV TRIMESTRE"/>
      <sheetName val="BAJOS IV TRIMESTRE"/>
      <sheetName val="CRITICOS II TRIMESTRE"/>
      <sheetName val="BAJOS II TRIMESTE"/>
      <sheetName val="BAJOS III TRIMESTRE"/>
      <sheetName val="CRITICOS III TRIMESTRE"/>
      <sheetName val="CRITICOS I TRIMESTRE"/>
      <sheetName val="BAJOS I TRIMESTRE"/>
      <sheetName val="INDICADORES POR TIPO"/>
      <sheetName val="INDICADORES POR PROCESO"/>
      <sheetName val="INDICADORES POR ORGANISMOS"/>
      <sheetName val="INDICADORES FRECUENCIA"/>
      <sheetName val="ORGANISMOS"/>
      <sheetName val="INDICADORES POR MACROPROCESO"/>
      <sheetName val="DESEMPEÑO I TRIMESTRE"/>
      <sheetName val="DESEMPEÑO II TRIMESTRE"/>
      <sheetName val="DESEMPEÑO III TRIMESTRE"/>
      <sheetName val="DESEMPEÑO IV TRIMESTRE"/>
      <sheetName val="BAJOS_DESEMPEÑOS"/>
      <sheetName val="DES_MID"/>
      <sheetName val="MACROP_APOYO"/>
      <sheetName val="MACROP_ESTRATÉGICOS"/>
      <sheetName val="MACROP_CONTROL"/>
      <sheetName val="MACROP_MISIONALES"/>
      <sheetName val="EFECTIVIDAD"/>
      <sheetName val="EFICACIA"/>
      <sheetName val="EFICIENCIA"/>
      <sheetName val="Hoja2"/>
    </sheetNames>
    <sheetDataSet>
      <sheetData sheetId="0"/>
      <sheetData sheetId="1"/>
      <sheetData sheetId="2"/>
      <sheetData sheetId="3">
        <row r="3">
          <cell r="A3" t="str">
            <v>Etiquetas de fila</v>
          </cell>
        </row>
      </sheetData>
      <sheetData sheetId="4">
        <row r="23">
          <cell r="AD23">
            <v>9001</v>
          </cell>
        </row>
        <row r="33">
          <cell r="AB33">
            <v>1</v>
          </cell>
        </row>
        <row r="34">
          <cell r="AB34">
            <v>0.91</v>
          </cell>
        </row>
        <row r="67">
          <cell r="AB67">
            <v>0.91</v>
          </cell>
        </row>
        <row r="88">
          <cell r="AB88">
            <v>0.5</v>
          </cell>
        </row>
        <row r="102">
          <cell r="AB102">
            <v>0</v>
          </cell>
          <cell r="AC102">
            <v>61</v>
          </cell>
          <cell r="AD102">
            <v>42</v>
          </cell>
        </row>
      </sheetData>
      <sheetData sheetId="5">
        <row r="654">
          <cell r="J654">
            <v>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7"/>
  <sheetViews>
    <sheetView tabSelected="1" topLeftCell="A33" zoomScale="80" zoomScaleNormal="80" workbookViewId="0">
      <selection activeCell="E57" sqref="E57"/>
    </sheetView>
  </sheetViews>
  <sheetFormatPr baseColWidth="10" defaultRowHeight="14.25" x14ac:dyDescent="0.2"/>
  <cols>
    <col min="1" max="1" width="1.25" style="1" customWidth="1"/>
    <col min="5" max="5" width="15.375" customWidth="1"/>
    <col min="6" max="6" width="18" customWidth="1"/>
    <col min="10" max="10" width="25.25" customWidth="1"/>
    <col min="11" max="11" width="16" customWidth="1"/>
    <col min="12" max="12" width="15.625" customWidth="1"/>
    <col min="13" max="13" width="17.25" customWidth="1"/>
    <col min="15" max="15" width="14.25" customWidth="1"/>
    <col min="18" max="38" width="11" style="1"/>
  </cols>
  <sheetData>
    <row r="1" spans="2:17" x14ac:dyDescent="0.2">
      <c r="B1" s="1"/>
      <c r="C1" s="1"/>
      <c r="D1" s="1"/>
      <c r="E1" s="1"/>
      <c r="F1" s="1"/>
      <c r="G1" s="1"/>
      <c r="H1" s="1"/>
      <c r="I1" s="1"/>
      <c r="J1" s="1"/>
      <c r="K1" s="1"/>
      <c r="L1" s="1"/>
      <c r="M1" s="1"/>
      <c r="N1" s="1"/>
      <c r="O1" s="1"/>
      <c r="P1" s="1"/>
      <c r="Q1" s="1"/>
    </row>
    <row r="2" spans="2:17" x14ac:dyDescent="0.2">
      <c r="B2" s="1"/>
      <c r="C2" s="1"/>
      <c r="D2" s="1"/>
      <c r="E2" s="1"/>
      <c r="F2" s="1"/>
      <c r="G2" s="1"/>
      <c r="H2" s="1"/>
      <c r="I2" s="1"/>
      <c r="J2" s="1"/>
      <c r="K2" s="1"/>
      <c r="L2" s="1"/>
      <c r="M2" s="1"/>
      <c r="N2" s="1"/>
      <c r="O2" s="1"/>
      <c r="P2" s="1"/>
      <c r="Q2" s="1"/>
    </row>
    <row r="3" spans="2:17" x14ac:dyDescent="0.2">
      <c r="B3" s="1"/>
      <c r="C3" s="1"/>
      <c r="D3" s="1"/>
      <c r="E3" s="1"/>
      <c r="F3" s="1"/>
      <c r="G3" s="1"/>
      <c r="H3" s="1"/>
      <c r="I3" s="1"/>
      <c r="J3" s="1"/>
      <c r="K3" s="1"/>
      <c r="L3" s="1"/>
      <c r="M3" s="1"/>
      <c r="N3" s="1"/>
      <c r="O3" s="1"/>
      <c r="P3" s="1"/>
      <c r="Q3" s="1"/>
    </row>
    <row r="4" spans="2:17" x14ac:dyDescent="0.2">
      <c r="B4" s="1"/>
      <c r="C4" s="1"/>
      <c r="D4" s="1"/>
      <c r="E4" s="1"/>
      <c r="F4" s="1"/>
      <c r="G4" s="1"/>
      <c r="H4" s="1"/>
      <c r="I4" s="1"/>
      <c r="J4" s="1"/>
      <c r="K4" s="1"/>
      <c r="L4" s="1"/>
      <c r="M4" s="1"/>
      <c r="N4" s="1"/>
      <c r="O4" s="1"/>
      <c r="P4" s="1"/>
      <c r="Q4" s="1"/>
    </row>
    <row r="5" spans="2:17" x14ac:dyDescent="0.2">
      <c r="B5" s="1"/>
      <c r="C5" s="1"/>
      <c r="D5" s="1"/>
      <c r="E5" s="1"/>
      <c r="F5" s="1"/>
      <c r="G5" s="1"/>
      <c r="H5" s="1"/>
      <c r="I5" s="1"/>
      <c r="J5" s="1"/>
      <c r="K5" s="1"/>
      <c r="L5" s="1"/>
      <c r="M5" s="1"/>
      <c r="N5" s="1"/>
      <c r="O5" s="1"/>
      <c r="P5" s="1"/>
      <c r="Q5" s="1"/>
    </row>
    <row r="6" spans="2:17" x14ac:dyDescent="0.2">
      <c r="B6" s="1"/>
      <c r="C6" s="1"/>
      <c r="D6" s="1"/>
      <c r="E6" s="1"/>
      <c r="F6" s="1"/>
      <c r="G6" s="1"/>
      <c r="H6" s="1"/>
      <c r="I6" s="1"/>
      <c r="J6" s="1"/>
      <c r="K6" s="1"/>
      <c r="L6" s="1"/>
      <c r="M6" s="1"/>
      <c r="N6" s="1"/>
      <c r="O6" s="1"/>
      <c r="P6" s="1"/>
      <c r="Q6" s="1"/>
    </row>
    <row r="7" spans="2:17" x14ac:dyDescent="0.2">
      <c r="B7" s="1"/>
      <c r="C7" s="1"/>
      <c r="D7" s="1"/>
      <c r="E7" s="1"/>
      <c r="F7" s="1"/>
      <c r="G7" s="1"/>
      <c r="H7" s="1"/>
      <c r="I7" s="1"/>
      <c r="J7" s="1"/>
      <c r="K7" s="1"/>
      <c r="L7" s="1"/>
      <c r="M7" s="1"/>
      <c r="N7" s="1"/>
      <c r="O7" s="1"/>
      <c r="P7" s="1"/>
      <c r="Q7" s="1"/>
    </row>
    <row r="8" spans="2:17" s="1" customFormat="1" x14ac:dyDescent="0.2"/>
    <row r="9" spans="2:17" s="1" customFormat="1" ht="14.25" customHeight="1" x14ac:dyDescent="0.2">
      <c r="B9" s="78" t="s">
        <v>0</v>
      </c>
      <c r="C9" s="78" t="s">
        <v>1</v>
      </c>
      <c r="D9" s="78"/>
      <c r="E9" s="78" t="s">
        <v>2</v>
      </c>
      <c r="F9" s="78" t="s">
        <v>3</v>
      </c>
      <c r="G9" s="78" t="s">
        <v>4</v>
      </c>
      <c r="H9" s="78" t="s">
        <v>5</v>
      </c>
      <c r="I9" s="78" t="s">
        <v>6</v>
      </c>
      <c r="J9" s="78" t="s">
        <v>7</v>
      </c>
      <c r="K9" s="78" t="s">
        <v>8</v>
      </c>
      <c r="L9" s="78" t="s">
        <v>9</v>
      </c>
      <c r="M9" s="78" t="s">
        <v>10</v>
      </c>
      <c r="N9" s="2" t="s">
        <v>11</v>
      </c>
      <c r="O9" s="78" t="s">
        <v>12</v>
      </c>
      <c r="P9" s="79" t="s">
        <v>13</v>
      </c>
      <c r="Q9" s="77" t="s">
        <v>14</v>
      </c>
    </row>
    <row r="10" spans="2:17" s="1" customFormat="1" ht="56.25" customHeight="1" x14ac:dyDescent="0.2">
      <c r="B10" s="78"/>
      <c r="C10" s="78"/>
      <c r="D10" s="78"/>
      <c r="E10" s="78"/>
      <c r="F10" s="78"/>
      <c r="G10" s="78"/>
      <c r="H10" s="78"/>
      <c r="I10" s="78"/>
      <c r="J10" s="78"/>
      <c r="K10" s="78"/>
      <c r="L10" s="78"/>
      <c r="M10" s="78"/>
      <c r="N10" s="3" t="s">
        <v>15</v>
      </c>
      <c r="O10" s="78"/>
      <c r="P10" s="79" t="s">
        <v>13</v>
      </c>
      <c r="Q10" s="77" t="s">
        <v>13</v>
      </c>
    </row>
    <row r="11" spans="2:17" s="1" customFormat="1" ht="67.5" customHeight="1" x14ac:dyDescent="0.2">
      <c r="B11" s="55" t="s">
        <v>16</v>
      </c>
      <c r="C11" s="55" t="s">
        <v>17</v>
      </c>
      <c r="D11" s="55"/>
      <c r="E11" s="4" t="s">
        <v>18</v>
      </c>
      <c r="F11" s="5" t="s">
        <v>19</v>
      </c>
      <c r="G11" s="6">
        <v>0.98</v>
      </c>
      <c r="H11" s="6">
        <v>0.98</v>
      </c>
      <c r="I11" s="7">
        <v>2019</v>
      </c>
      <c r="J11" s="70" t="s">
        <v>20</v>
      </c>
      <c r="K11" s="54" t="s">
        <v>21</v>
      </c>
      <c r="L11" s="76" t="s">
        <v>22</v>
      </c>
      <c r="M11" s="4" t="s">
        <v>23</v>
      </c>
      <c r="N11" s="6">
        <f>'[2]2019'!AB33</f>
        <v>1</v>
      </c>
      <c r="O11" s="4" t="str">
        <f>IF(P11="No Aplica","NO APLICA",IF(P11="","NO APLICA",IF(P11&lt;40%,"CRÍTICO",IF(P11&lt;60%,"BAJO",IF(P11&lt;70%,"MEDIO",IF(P11&lt;80%,"SATISFACTORIO",IF(P11&gt;=80%,"SOBRESALIENTE",IF(P11="","NO APLICA",""))))))))</f>
        <v>SOBRESALIENTE</v>
      </c>
      <c r="P11" s="8">
        <f>IF(N11&gt;0,N11/H11,"")</f>
        <v>1.0204081632653061</v>
      </c>
      <c r="Q11" s="57">
        <f>AVERAGE(P11:P13)</f>
        <v>0.97619047619047628</v>
      </c>
    </row>
    <row r="12" spans="2:17" s="1" customFormat="1" ht="81" customHeight="1" x14ac:dyDescent="0.2">
      <c r="B12" s="55"/>
      <c r="C12" s="55"/>
      <c r="D12" s="55"/>
      <c r="E12" s="4" t="s">
        <v>18</v>
      </c>
      <c r="F12" s="5" t="s">
        <v>24</v>
      </c>
      <c r="G12" s="6">
        <v>0.98</v>
      </c>
      <c r="H12" s="6">
        <v>0.98</v>
      </c>
      <c r="I12" s="7">
        <v>2019</v>
      </c>
      <c r="J12" s="70"/>
      <c r="K12" s="54"/>
      <c r="L12" s="76"/>
      <c r="M12" s="4" t="s">
        <v>23</v>
      </c>
      <c r="N12" s="6">
        <f>'[2]2019'!AB34</f>
        <v>0.91</v>
      </c>
      <c r="O12" s="4" t="str">
        <f t="shared" ref="O12:O32" si="0">IF(P12="No Aplica","NO APLICA",IF(P12="","NO APLICA",IF(P12&lt;40%,"CRÍTICO",IF(P12&lt;60%,"BAJO",IF(P12&lt;70%,"MEDIO",IF(P12&lt;80%,"SATISFACTORIO",IF(P12&gt;=80%,"SOBRESALIENTE",IF(P12="","NO APLICA",""))))))))</f>
        <v>SOBRESALIENTE</v>
      </c>
      <c r="P12" s="8">
        <f>IF(N12&gt;0,N12/H12,"")</f>
        <v>0.9285714285714286</v>
      </c>
      <c r="Q12" s="57"/>
    </row>
    <row r="13" spans="2:17" s="1" customFormat="1" ht="98.25" customHeight="1" x14ac:dyDescent="0.2">
      <c r="B13" s="55"/>
      <c r="C13" s="55"/>
      <c r="D13" s="55"/>
      <c r="E13" s="5" t="s">
        <v>25</v>
      </c>
      <c r="F13" s="9" t="s">
        <v>26</v>
      </c>
      <c r="G13" s="6">
        <v>0.93</v>
      </c>
      <c r="H13" s="6">
        <v>0.98</v>
      </c>
      <c r="I13" s="7">
        <v>2019</v>
      </c>
      <c r="J13" s="10" t="s">
        <v>27</v>
      </c>
      <c r="K13" s="5" t="s">
        <v>28</v>
      </c>
      <c r="L13" s="5" t="s">
        <v>29</v>
      </c>
      <c r="M13" s="4" t="s">
        <v>23</v>
      </c>
      <c r="N13" s="11">
        <v>0.96</v>
      </c>
      <c r="O13" s="4" t="str">
        <f t="shared" si="0"/>
        <v>SOBRESALIENTE</v>
      </c>
      <c r="P13" s="8">
        <f>IF(N13&gt;0,N13/H13,"")</f>
        <v>0.97959183673469385</v>
      </c>
      <c r="Q13" s="57"/>
    </row>
    <row r="14" spans="2:17" s="1" customFormat="1" ht="68.25" customHeight="1" x14ac:dyDescent="0.2">
      <c r="B14" s="55"/>
      <c r="C14" s="55"/>
      <c r="D14" s="55"/>
      <c r="E14" s="12" t="s">
        <v>30</v>
      </c>
      <c r="F14" s="13" t="s">
        <v>31</v>
      </c>
      <c r="G14" s="14" t="s">
        <v>32</v>
      </c>
      <c r="H14" s="14">
        <v>0.9</v>
      </c>
      <c r="I14" s="15">
        <v>2019</v>
      </c>
      <c r="J14" s="16"/>
      <c r="K14" s="17"/>
      <c r="L14" s="18"/>
      <c r="M14" s="19" t="s">
        <v>23</v>
      </c>
      <c r="N14" s="20" t="s">
        <v>33</v>
      </c>
      <c r="O14" s="4" t="str">
        <f t="shared" si="0"/>
        <v>NO APLICA</v>
      </c>
      <c r="P14" s="8" t="str">
        <f t="shared" ref="P14:P32" si="1">IF(N14="No Aplica", "No Aplica",N14/H14)</f>
        <v>No Aplica</v>
      </c>
      <c r="Q14" s="57"/>
    </row>
    <row r="15" spans="2:17" s="1" customFormat="1" ht="98.25" customHeight="1" x14ac:dyDescent="0.2">
      <c r="B15" s="55" t="s">
        <v>34</v>
      </c>
      <c r="C15" s="67" t="s">
        <v>35</v>
      </c>
      <c r="D15" s="67"/>
      <c r="E15" s="4" t="s">
        <v>25</v>
      </c>
      <c r="F15" s="9" t="s">
        <v>36</v>
      </c>
      <c r="G15" s="21">
        <v>0.64</v>
      </c>
      <c r="H15" s="21">
        <v>0.72</v>
      </c>
      <c r="I15" s="22">
        <v>2019</v>
      </c>
      <c r="J15" s="4" t="s">
        <v>37</v>
      </c>
      <c r="K15" s="4" t="s">
        <v>38</v>
      </c>
      <c r="L15" s="4" t="s">
        <v>29</v>
      </c>
      <c r="M15" s="4" t="s">
        <v>23</v>
      </c>
      <c r="N15" s="23">
        <v>0.7</v>
      </c>
      <c r="O15" s="4" t="str">
        <f>IF(P15="No Aplica","NO APLICA",IF(P15="","NO APLICA",IF(P15&lt;40%,"CRÍTICO",IF(P15&lt;60%,"BAJO",IF(P15&lt;70%,"MEDIO",IF(P15&lt;80%,"SATISFACTORIO",IF(P15&gt;=80%,"SOBRESALIENTE",IF(P15="","NO APLICA",""))))))))</f>
        <v>SOBRESALIENTE</v>
      </c>
      <c r="P15" s="8">
        <f t="shared" si="1"/>
        <v>0.97222222222222221</v>
      </c>
      <c r="Q15" s="57">
        <f>AVERAGE(P15:P27)</f>
        <v>0.87611666666666677</v>
      </c>
    </row>
    <row r="16" spans="2:17" s="1" customFormat="1" ht="63" customHeight="1" x14ac:dyDescent="0.2">
      <c r="B16" s="55"/>
      <c r="C16" s="67"/>
      <c r="D16" s="67"/>
      <c r="E16" s="24" t="s">
        <v>39</v>
      </c>
      <c r="F16" s="24" t="s">
        <v>40</v>
      </c>
      <c r="G16" s="14" t="s">
        <v>32</v>
      </c>
      <c r="H16" s="14">
        <v>0.8</v>
      </c>
      <c r="I16" s="15">
        <v>2019</v>
      </c>
      <c r="J16" s="25"/>
      <c r="K16" s="17"/>
      <c r="L16" s="19" t="s">
        <v>41</v>
      </c>
      <c r="M16" s="19" t="s">
        <v>42</v>
      </c>
      <c r="N16" s="26" t="s">
        <v>33</v>
      </c>
      <c r="O16" s="4" t="str">
        <f t="shared" si="0"/>
        <v>NO APLICA</v>
      </c>
      <c r="P16" s="8" t="str">
        <f t="shared" si="1"/>
        <v>No Aplica</v>
      </c>
      <c r="Q16" s="57"/>
    </row>
    <row r="17" spans="2:17" s="1" customFormat="1" ht="67.5" x14ac:dyDescent="0.2">
      <c r="B17" s="55"/>
      <c r="C17" s="67"/>
      <c r="D17" s="67"/>
      <c r="E17" s="24" t="s">
        <v>39</v>
      </c>
      <c r="F17" s="24" t="s">
        <v>43</v>
      </c>
      <c r="G17" s="14" t="s">
        <v>32</v>
      </c>
      <c r="H17" s="14">
        <v>0.3</v>
      </c>
      <c r="I17" s="15">
        <v>2019</v>
      </c>
      <c r="J17" s="25"/>
      <c r="K17" s="17"/>
      <c r="L17" s="19" t="s">
        <v>41</v>
      </c>
      <c r="M17" s="19" t="s">
        <v>42</v>
      </c>
      <c r="N17" s="26" t="s">
        <v>33</v>
      </c>
      <c r="O17" s="4" t="str">
        <f t="shared" si="0"/>
        <v>NO APLICA</v>
      </c>
      <c r="P17" s="8" t="str">
        <f t="shared" si="1"/>
        <v>No Aplica</v>
      </c>
      <c r="Q17" s="57"/>
    </row>
    <row r="18" spans="2:17" s="1" customFormat="1" ht="33.75" x14ac:dyDescent="0.2">
      <c r="B18" s="55"/>
      <c r="C18" s="67"/>
      <c r="D18" s="67"/>
      <c r="E18" s="24" t="s">
        <v>44</v>
      </c>
      <c r="F18" s="24" t="s">
        <v>45</v>
      </c>
      <c r="G18" s="14" t="s">
        <v>32</v>
      </c>
      <c r="H18" s="14">
        <v>1</v>
      </c>
      <c r="I18" s="15">
        <v>2019</v>
      </c>
      <c r="J18" s="25"/>
      <c r="K18" s="17"/>
      <c r="L18" s="19" t="s">
        <v>46</v>
      </c>
      <c r="M18" s="19" t="s">
        <v>47</v>
      </c>
      <c r="N18" s="26" t="s">
        <v>33</v>
      </c>
      <c r="O18" s="4" t="str">
        <f>IF(P18="No Aplica","NO APLICA",IF(P18="","NO APLICA",IF(P18&lt;40%,"CRÍTICO",IF(P18&lt;60%,"BAJO",IF(P18&lt;70%,"MEDIO",IF(P18&lt;80%,"SATISFACTORIO",IF(P18&gt;=80%,"SOBRESALIENTE",IF(P18="","NO APLICA",""))))))))</f>
        <v>NO APLICA</v>
      </c>
      <c r="P18" s="8" t="str">
        <f t="shared" si="1"/>
        <v>No Aplica</v>
      </c>
      <c r="Q18" s="57"/>
    </row>
    <row r="19" spans="2:17" s="1" customFormat="1" ht="45" x14ac:dyDescent="0.2">
      <c r="B19" s="55"/>
      <c r="C19" s="67"/>
      <c r="D19" s="67"/>
      <c r="E19" s="27" t="s">
        <v>30</v>
      </c>
      <c r="F19" s="24" t="s">
        <v>48</v>
      </c>
      <c r="G19" s="14" t="s">
        <v>32</v>
      </c>
      <c r="H19" s="14" t="s">
        <v>32</v>
      </c>
      <c r="I19" s="14" t="s">
        <v>32</v>
      </c>
      <c r="J19" s="25"/>
      <c r="K19" s="17"/>
      <c r="L19" s="19" t="s">
        <v>49</v>
      </c>
      <c r="M19" s="14" t="s">
        <v>23</v>
      </c>
      <c r="N19" s="14" t="s">
        <v>32</v>
      </c>
      <c r="O19" s="4" t="str">
        <f t="shared" si="0"/>
        <v>NO APLICA</v>
      </c>
      <c r="P19" s="8" t="str">
        <f t="shared" si="1"/>
        <v>No Aplica</v>
      </c>
      <c r="Q19" s="57"/>
    </row>
    <row r="20" spans="2:17" ht="33.75" x14ac:dyDescent="0.2">
      <c r="B20" s="55"/>
      <c r="C20" s="67"/>
      <c r="D20" s="67"/>
      <c r="E20" s="28" t="s">
        <v>50</v>
      </c>
      <c r="F20" s="28" t="s">
        <v>51</v>
      </c>
      <c r="G20" s="14" t="s">
        <v>32</v>
      </c>
      <c r="H20" s="14">
        <v>0.6</v>
      </c>
      <c r="I20" s="15">
        <v>2019</v>
      </c>
      <c r="J20" s="25"/>
      <c r="K20" s="17"/>
      <c r="L20" s="19" t="s">
        <v>52</v>
      </c>
      <c r="M20" s="19" t="s">
        <v>42</v>
      </c>
      <c r="N20" s="26" t="s">
        <v>33</v>
      </c>
      <c r="O20" s="4" t="str">
        <f t="shared" si="0"/>
        <v>NO APLICA</v>
      </c>
      <c r="P20" s="8" t="str">
        <f t="shared" si="1"/>
        <v>No Aplica</v>
      </c>
      <c r="Q20" s="57"/>
    </row>
    <row r="21" spans="2:17" ht="56.25" x14ac:dyDescent="0.2">
      <c r="B21" s="55"/>
      <c r="C21" s="67"/>
      <c r="D21" s="67"/>
      <c r="E21" s="29" t="s">
        <v>54</v>
      </c>
      <c r="F21" s="29" t="s">
        <v>55</v>
      </c>
      <c r="G21" s="29" t="s">
        <v>32</v>
      </c>
      <c r="H21" s="29">
        <v>36000</v>
      </c>
      <c r="I21" s="29">
        <v>2019</v>
      </c>
      <c r="J21" s="29"/>
      <c r="K21" s="29"/>
      <c r="L21" s="29" t="s">
        <v>56</v>
      </c>
      <c r="M21" s="29" t="s">
        <v>53</v>
      </c>
      <c r="N21" s="30">
        <f>'[2]2019'!AD23</f>
        <v>9001</v>
      </c>
      <c r="O21" s="4" t="str">
        <f t="shared" si="0"/>
        <v>CRÍTICO</v>
      </c>
      <c r="P21" s="8">
        <f t="shared" si="1"/>
        <v>0.25002777777777779</v>
      </c>
      <c r="Q21" s="57"/>
    </row>
    <row r="22" spans="2:17" ht="67.5" x14ac:dyDescent="0.2">
      <c r="B22" s="55"/>
      <c r="C22" s="67"/>
      <c r="D22" s="67"/>
      <c r="E22" s="29" t="s">
        <v>57</v>
      </c>
      <c r="F22" s="29" t="s">
        <v>58</v>
      </c>
      <c r="G22" s="29" t="s">
        <v>32</v>
      </c>
      <c r="H22" s="31">
        <v>0.9</v>
      </c>
      <c r="I22" s="29">
        <v>2019</v>
      </c>
      <c r="J22" s="29"/>
      <c r="K22" s="29"/>
      <c r="L22" s="29" t="s">
        <v>59</v>
      </c>
      <c r="M22" s="29" t="s">
        <v>42</v>
      </c>
      <c r="N22" s="31" t="s">
        <v>33</v>
      </c>
      <c r="O22" s="4" t="str">
        <f t="shared" si="0"/>
        <v>NO APLICA</v>
      </c>
      <c r="P22" s="8" t="str">
        <f t="shared" si="1"/>
        <v>No Aplica</v>
      </c>
      <c r="Q22" s="57"/>
    </row>
    <row r="23" spans="2:17" ht="45" x14ac:dyDescent="0.2">
      <c r="B23" s="55"/>
      <c r="C23" s="67"/>
      <c r="D23" s="67"/>
      <c r="E23" s="32" t="s">
        <v>60</v>
      </c>
      <c r="F23" s="32" t="s">
        <v>61</v>
      </c>
      <c r="G23" s="29" t="s">
        <v>32</v>
      </c>
      <c r="H23" s="31">
        <v>0.7</v>
      </c>
      <c r="I23" s="29">
        <v>2019</v>
      </c>
      <c r="J23" s="29"/>
      <c r="K23" s="29"/>
      <c r="L23" s="29" t="s">
        <v>62</v>
      </c>
      <c r="M23" s="29" t="s">
        <v>23</v>
      </c>
      <c r="N23" s="33">
        <f>'[2]2019'!AB67</f>
        <v>0.91</v>
      </c>
      <c r="O23" s="4" t="str">
        <f t="shared" si="0"/>
        <v>SOBRESALIENTE</v>
      </c>
      <c r="P23" s="8">
        <f t="shared" si="1"/>
        <v>1.3</v>
      </c>
      <c r="Q23" s="57"/>
    </row>
    <row r="24" spans="2:17" ht="33.75" x14ac:dyDescent="0.2">
      <c r="B24" s="55"/>
      <c r="C24" s="67"/>
      <c r="D24" s="67"/>
      <c r="E24" s="29" t="s">
        <v>63</v>
      </c>
      <c r="F24" s="29" t="s">
        <v>64</v>
      </c>
      <c r="G24" s="29" t="s">
        <v>32</v>
      </c>
      <c r="H24" s="29">
        <v>3000</v>
      </c>
      <c r="I24" s="29">
        <v>2019</v>
      </c>
      <c r="J24" s="29"/>
      <c r="K24" s="29"/>
      <c r="L24" s="29" t="s">
        <v>65</v>
      </c>
      <c r="M24" s="29" t="s">
        <v>47</v>
      </c>
      <c r="N24" s="29" t="s">
        <v>33</v>
      </c>
      <c r="O24" s="4" t="str">
        <f t="shared" si="0"/>
        <v>NO APLICA</v>
      </c>
      <c r="P24" s="8" t="str">
        <f t="shared" si="1"/>
        <v>No Aplica</v>
      </c>
      <c r="Q24" s="57"/>
    </row>
    <row r="25" spans="2:17" ht="56.25" x14ac:dyDescent="0.2">
      <c r="B25" s="55"/>
      <c r="C25" s="67"/>
      <c r="D25" s="67"/>
      <c r="E25" s="29" t="s">
        <v>66</v>
      </c>
      <c r="F25" s="29" t="s">
        <v>67</v>
      </c>
      <c r="G25" s="29" t="s">
        <v>32</v>
      </c>
      <c r="H25" s="31">
        <v>0.5</v>
      </c>
      <c r="I25" s="29">
        <v>2019</v>
      </c>
      <c r="J25" s="29"/>
      <c r="K25" s="29"/>
      <c r="L25" s="29" t="s">
        <v>68</v>
      </c>
      <c r="M25" s="29" t="s">
        <v>23</v>
      </c>
      <c r="N25" s="33">
        <f>'[2]2019'!AB88</f>
        <v>0.5</v>
      </c>
      <c r="O25" s="4" t="str">
        <f t="shared" si="0"/>
        <v>SOBRESALIENTE</v>
      </c>
      <c r="P25" s="8">
        <f t="shared" si="1"/>
        <v>1</v>
      </c>
      <c r="Q25" s="57"/>
    </row>
    <row r="26" spans="2:17" ht="45" x14ac:dyDescent="0.2">
      <c r="B26" s="55"/>
      <c r="C26" s="67"/>
      <c r="D26" s="67"/>
      <c r="E26" s="29" t="s">
        <v>69</v>
      </c>
      <c r="F26" s="29" t="s">
        <v>70</v>
      </c>
      <c r="G26" s="29" t="s">
        <v>32</v>
      </c>
      <c r="H26" s="29">
        <v>40</v>
      </c>
      <c r="I26" s="29">
        <v>2019</v>
      </c>
      <c r="J26" s="29"/>
      <c r="K26" s="29"/>
      <c r="L26" s="29" t="s">
        <v>71</v>
      </c>
      <c r="M26" s="29" t="s">
        <v>53</v>
      </c>
      <c r="N26" s="34">
        <f>AVERAGE('[2]2019'!AB102:AD102)</f>
        <v>34.333333333333336</v>
      </c>
      <c r="O26" s="4" t="str">
        <f t="shared" si="0"/>
        <v>SOBRESALIENTE</v>
      </c>
      <c r="P26" s="8">
        <f t="shared" si="1"/>
        <v>0.85833333333333339</v>
      </c>
      <c r="Q26" s="57"/>
    </row>
    <row r="27" spans="2:17" ht="90" x14ac:dyDescent="0.2">
      <c r="B27" s="55"/>
      <c r="C27" s="67"/>
      <c r="D27" s="67"/>
      <c r="E27" s="29" t="s">
        <v>72</v>
      </c>
      <c r="F27" s="29" t="s">
        <v>73</v>
      </c>
      <c r="G27" s="29" t="s">
        <v>32</v>
      </c>
      <c r="H27" s="31">
        <v>0.2</v>
      </c>
      <c r="I27" s="29">
        <v>2019</v>
      </c>
      <c r="J27" s="29"/>
      <c r="K27" s="29"/>
      <c r="L27" s="29" t="s">
        <v>74</v>
      </c>
      <c r="M27" s="29" t="s">
        <v>42</v>
      </c>
      <c r="N27" s="33" t="s">
        <v>33</v>
      </c>
      <c r="O27" s="4" t="str">
        <f t="shared" si="0"/>
        <v>NO APLICA</v>
      </c>
      <c r="P27" s="8" t="str">
        <f t="shared" si="1"/>
        <v>No Aplica</v>
      </c>
      <c r="Q27" s="57"/>
    </row>
    <row r="28" spans="2:17" ht="168.75" x14ac:dyDescent="0.2">
      <c r="B28" s="35" t="s">
        <v>75</v>
      </c>
      <c r="C28" s="70" t="s">
        <v>76</v>
      </c>
      <c r="D28" s="70"/>
      <c r="E28" s="36" t="s">
        <v>77</v>
      </c>
      <c r="F28" s="36" t="s">
        <v>78</v>
      </c>
      <c r="G28" s="37" t="s">
        <v>32</v>
      </c>
      <c r="H28" s="38">
        <v>7.0000000000000007E-2</v>
      </c>
      <c r="I28" s="39">
        <v>2019</v>
      </c>
      <c r="J28" s="40" t="s">
        <v>79</v>
      </c>
      <c r="K28" s="37" t="s">
        <v>80</v>
      </c>
      <c r="L28" s="37" t="s">
        <v>81</v>
      </c>
      <c r="M28" s="37" t="s">
        <v>42</v>
      </c>
      <c r="N28" s="41" t="s">
        <v>33</v>
      </c>
      <c r="O28" s="4" t="str">
        <f t="shared" si="0"/>
        <v>NO APLICA</v>
      </c>
      <c r="P28" s="8" t="str">
        <f t="shared" si="1"/>
        <v>No Aplica</v>
      </c>
      <c r="Q28" s="42" t="str">
        <f>P28</f>
        <v>No Aplica</v>
      </c>
    </row>
    <row r="29" spans="2:17" ht="78.75" x14ac:dyDescent="0.2">
      <c r="B29" s="70" t="s">
        <v>82</v>
      </c>
      <c r="C29" s="70" t="s">
        <v>83</v>
      </c>
      <c r="D29" s="70"/>
      <c r="E29" s="4" t="s">
        <v>84</v>
      </c>
      <c r="F29" s="5" t="s">
        <v>85</v>
      </c>
      <c r="G29" s="11">
        <v>0.3</v>
      </c>
      <c r="H29" s="11">
        <v>1</v>
      </c>
      <c r="I29" s="43">
        <v>2019</v>
      </c>
      <c r="J29" s="10" t="s">
        <v>86</v>
      </c>
      <c r="K29" s="44">
        <v>100000000</v>
      </c>
      <c r="L29" s="10" t="s">
        <v>87</v>
      </c>
      <c r="M29" s="4" t="s">
        <v>42</v>
      </c>
      <c r="N29" s="41" t="s">
        <v>33</v>
      </c>
      <c r="O29" s="4" t="str">
        <f t="shared" si="0"/>
        <v>NO APLICA</v>
      </c>
      <c r="P29" s="8" t="str">
        <f t="shared" si="1"/>
        <v>No Aplica</v>
      </c>
      <c r="Q29" s="57">
        <f>AVERAGE(P29:P32)</f>
        <v>1</v>
      </c>
    </row>
    <row r="30" spans="2:17" ht="281.25" x14ac:dyDescent="0.2">
      <c r="B30" s="70"/>
      <c r="C30" s="70"/>
      <c r="D30" s="70"/>
      <c r="E30" s="4" t="s">
        <v>88</v>
      </c>
      <c r="F30" s="45" t="s">
        <v>89</v>
      </c>
      <c r="G30" s="43">
        <v>0</v>
      </c>
      <c r="H30" s="43">
        <v>1</v>
      </c>
      <c r="I30" s="43">
        <v>2019</v>
      </c>
      <c r="J30" s="10" t="s">
        <v>90</v>
      </c>
      <c r="K30" s="4" t="s">
        <v>91</v>
      </c>
      <c r="L30" s="35" t="s">
        <v>87</v>
      </c>
      <c r="M30" s="4" t="s">
        <v>23</v>
      </c>
      <c r="N30" s="46">
        <f>'[2]Eficacia 2016-2019'!J654</f>
        <v>1</v>
      </c>
      <c r="O30" s="4" t="str">
        <f t="shared" si="0"/>
        <v>SOBRESALIENTE</v>
      </c>
      <c r="P30" s="8">
        <f>IF(N30="No Aplica", "No Aplica",N30/H30)</f>
        <v>1</v>
      </c>
      <c r="Q30" s="57"/>
    </row>
    <row r="31" spans="2:17" ht="90" x14ac:dyDescent="0.2">
      <c r="B31" s="70"/>
      <c r="C31" s="70"/>
      <c r="D31" s="70"/>
      <c r="E31" s="76" t="s">
        <v>92</v>
      </c>
      <c r="F31" s="5" t="s">
        <v>93</v>
      </c>
      <c r="G31" s="7">
        <v>1511</v>
      </c>
      <c r="H31" s="7">
        <v>2000</v>
      </c>
      <c r="I31" s="7">
        <v>2019</v>
      </c>
      <c r="J31" s="10" t="s">
        <v>94</v>
      </c>
      <c r="K31" s="47">
        <v>901023034</v>
      </c>
      <c r="L31" s="35" t="s">
        <v>87</v>
      </c>
      <c r="M31" s="4" t="s">
        <v>42</v>
      </c>
      <c r="N31" s="48" t="s">
        <v>33</v>
      </c>
      <c r="O31" s="4" t="str">
        <f t="shared" si="0"/>
        <v>NO APLICA</v>
      </c>
      <c r="P31" s="8" t="str">
        <f t="shared" si="1"/>
        <v>No Aplica</v>
      </c>
      <c r="Q31" s="57"/>
    </row>
    <row r="32" spans="2:17" ht="90" x14ac:dyDescent="0.2">
      <c r="B32" s="70"/>
      <c r="C32" s="70"/>
      <c r="D32" s="70"/>
      <c r="E32" s="76"/>
      <c r="F32" s="5" t="s">
        <v>95</v>
      </c>
      <c r="G32" s="7">
        <v>1</v>
      </c>
      <c r="H32" s="7">
        <v>1</v>
      </c>
      <c r="I32" s="7">
        <v>2019</v>
      </c>
      <c r="J32" s="10" t="s">
        <v>96</v>
      </c>
      <c r="K32" s="47">
        <v>80000000</v>
      </c>
      <c r="L32" s="10" t="s">
        <v>87</v>
      </c>
      <c r="M32" s="4" t="s">
        <v>42</v>
      </c>
      <c r="N32" s="48" t="s">
        <v>33</v>
      </c>
      <c r="O32" s="4" t="str">
        <f t="shared" si="0"/>
        <v>NO APLICA</v>
      </c>
      <c r="P32" s="8" t="str">
        <f t="shared" si="1"/>
        <v>No Aplica</v>
      </c>
      <c r="Q32" s="57"/>
    </row>
    <row r="33" spans="2:17" ht="22.5" customHeight="1" x14ac:dyDescent="0.2">
      <c r="B33" s="70" t="s">
        <v>97</v>
      </c>
      <c r="C33" s="70" t="s">
        <v>98</v>
      </c>
      <c r="D33" s="70"/>
      <c r="E33" s="55" t="s">
        <v>99</v>
      </c>
      <c r="F33" s="54" t="s">
        <v>100</v>
      </c>
      <c r="G33" s="53">
        <v>0</v>
      </c>
      <c r="H33" s="71">
        <v>1</v>
      </c>
      <c r="I33" s="53">
        <v>2019</v>
      </c>
      <c r="J33" s="74" t="s">
        <v>101</v>
      </c>
      <c r="K33" s="54" t="s">
        <v>102</v>
      </c>
      <c r="L33" s="55" t="s">
        <v>103</v>
      </c>
      <c r="M33" s="75" t="s">
        <v>23</v>
      </c>
      <c r="N33" s="49" t="e">
        <f>GETPIVOTDATA("DESEMPEÑO CUMPLIMIENTO 1",'[2]EFICACIA DESEMPEÑO'!$A$3,"DESEMPEÑO CUMPLIMIENTO 1","SOBRESALIENTE")</f>
        <v>#REF!</v>
      </c>
      <c r="O33" s="4" t="s">
        <v>104</v>
      </c>
      <c r="P33" s="8" t="e">
        <f>N33/H33</f>
        <v>#REF!</v>
      </c>
      <c r="Q33" s="69" t="e">
        <f>P33+P34</f>
        <v>#REF!</v>
      </c>
    </row>
    <row r="34" spans="2:17" x14ac:dyDescent="0.2">
      <c r="B34" s="70"/>
      <c r="C34" s="70"/>
      <c r="D34" s="70"/>
      <c r="E34" s="55"/>
      <c r="F34" s="54"/>
      <c r="G34" s="53"/>
      <c r="H34" s="72"/>
      <c r="I34" s="53"/>
      <c r="J34" s="74"/>
      <c r="K34" s="54"/>
      <c r="L34" s="55"/>
      <c r="M34" s="72"/>
      <c r="N34" s="49" t="e">
        <f>GETPIVOTDATA("DESEMPEÑO CUMPLIMIENTO 1",'[2]EFICACIA DESEMPEÑO'!$A$3,"DESEMPEÑO CUMPLIMIENTO 1","SATISFACTORIO")</f>
        <v>#REF!</v>
      </c>
      <c r="O34" s="5" t="s">
        <v>105</v>
      </c>
      <c r="P34" s="8" t="e">
        <f>N34/H33</f>
        <v>#REF!</v>
      </c>
      <c r="Q34" s="69"/>
    </row>
    <row r="35" spans="2:17" x14ac:dyDescent="0.2">
      <c r="B35" s="70"/>
      <c r="C35" s="70"/>
      <c r="D35" s="70"/>
      <c r="E35" s="55"/>
      <c r="F35" s="54"/>
      <c r="G35" s="53"/>
      <c r="H35" s="72"/>
      <c r="I35" s="53"/>
      <c r="J35" s="74"/>
      <c r="K35" s="54"/>
      <c r="L35" s="55"/>
      <c r="M35" s="72"/>
      <c r="N35" s="49" t="e">
        <f>GETPIVOTDATA("DESEMPEÑO CUMPLIMIENTO 1",'[2]EFICACIA DESEMPEÑO'!$A$3,"DESEMPEÑO CUMPLIMIENTO 1","MEDIO")</f>
        <v>#REF!</v>
      </c>
      <c r="O35" s="5" t="s">
        <v>106</v>
      </c>
      <c r="P35" s="8" t="e">
        <f>N35/H33</f>
        <v>#REF!</v>
      </c>
      <c r="Q35" s="69"/>
    </row>
    <row r="36" spans="2:17" x14ac:dyDescent="0.2">
      <c r="B36" s="70"/>
      <c r="C36" s="70"/>
      <c r="D36" s="70"/>
      <c r="E36" s="55"/>
      <c r="F36" s="54"/>
      <c r="G36" s="53"/>
      <c r="H36" s="72"/>
      <c r="I36" s="53"/>
      <c r="J36" s="74"/>
      <c r="K36" s="54"/>
      <c r="L36" s="55"/>
      <c r="M36" s="72"/>
      <c r="N36" s="49" t="e">
        <f>GETPIVOTDATA("DESEMPEÑO CUMPLIMIENTO 1",'[2]EFICACIA DESEMPEÑO'!$A$3,"DESEMPEÑO CUMPLIMIENTO 1","BAJO")</f>
        <v>#REF!</v>
      </c>
      <c r="O36" s="5" t="s">
        <v>107</v>
      </c>
      <c r="P36" s="8" t="e">
        <f>N36/H33</f>
        <v>#REF!</v>
      </c>
      <c r="Q36" s="69"/>
    </row>
    <row r="37" spans="2:17" ht="24.75" customHeight="1" x14ac:dyDescent="0.2">
      <c r="B37" s="70"/>
      <c r="C37" s="70"/>
      <c r="D37" s="70"/>
      <c r="E37" s="55"/>
      <c r="F37" s="54"/>
      <c r="G37" s="53"/>
      <c r="H37" s="73"/>
      <c r="I37" s="53"/>
      <c r="J37" s="74"/>
      <c r="K37" s="54"/>
      <c r="L37" s="55"/>
      <c r="M37" s="73"/>
      <c r="N37" s="49" t="e">
        <f>GETPIVOTDATA("DESEMPEÑO CUMPLIMIENTO 1",'[2]EFICACIA DESEMPEÑO'!$A$3,"DESEMPEÑO CUMPLIMIENTO 1","CRÍTICO")</f>
        <v>#REF!</v>
      </c>
      <c r="O37" s="5" t="s">
        <v>108</v>
      </c>
      <c r="P37" s="8" t="e">
        <f>N37/H33</f>
        <v>#REF!</v>
      </c>
      <c r="Q37" s="69"/>
    </row>
    <row r="38" spans="2:17" ht="14.25" customHeight="1" x14ac:dyDescent="0.2">
      <c r="B38" s="67" t="s">
        <v>109</v>
      </c>
      <c r="C38" s="54" t="s">
        <v>110</v>
      </c>
      <c r="D38" s="54"/>
      <c r="E38" s="68" t="s">
        <v>111</v>
      </c>
      <c r="F38" s="68" t="s">
        <v>112</v>
      </c>
      <c r="G38" s="53">
        <v>822</v>
      </c>
      <c r="H38" s="53">
        <v>1318</v>
      </c>
      <c r="I38" s="53">
        <v>2019</v>
      </c>
      <c r="J38" s="54" t="s">
        <v>113</v>
      </c>
      <c r="K38" s="55" t="s">
        <v>114</v>
      </c>
      <c r="L38" s="54" t="s">
        <v>115</v>
      </c>
      <c r="M38" s="55" t="s">
        <v>42</v>
      </c>
      <c r="N38" s="66">
        <v>0.93</v>
      </c>
      <c r="O38" s="55" t="s">
        <v>104</v>
      </c>
      <c r="P38" s="63">
        <v>0.93</v>
      </c>
      <c r="Q38" s="64">
        <f>93%</f>
        <v>0.93</v>
      </c>
    </row>
    <row r="39" spans="2:17" ht="37.5" customHeight="1" x14ac:dyDescent="0.2">
      <c r="B39" s="67"/>
      <c r="C39" s="54"/>
      <c r="D39" s="54"/>
      <c r="E39" s="68"/>
      <c r="F39" s="68"/>
      <c r="G39" s="53"/>
      <c r="H39" s="53"/>
      <c r="I39" s="53"/>
      <c r="J39" s="54"/>
      <c r="K39" s="55"/>
      <c r="L39" s="54"/>
      <c r="M39" s="55"/>
      <c r="N39" s="66"/>
      <c r="O39" s="55"/>
      <c r="P39" s="63"/>
      <c r="Q39" s="64"/>
    </row>
    <row r="40" spans="2:17" ht="14.25" customHeight="1" x14ac:dyDescent="0.2">
      <c r="B40" s="67"/>
      <c r="C40" s="55" t="s">
        <v>116</v>
      </c>
      <c r="D40" s="55"/>
      <c r="E40" s="55" t="s">
        <v>117</v>
      </c>
      <c r="F40" s="55" t="s">
        <v>118</v>
      </c>
      <c r="G40" s="53">
        <v>25</v>
      </c>
      <c r="H40" s="53">
        <v>32</v>
      </c>
      <c r="I40" s="53">
        <v>2019</v>
      </c>
      <c r="J40" s="65" t="s">
        <v>119</v>
      </c>
      <c r="K40" s="61">
        <v>1883117925</v>
      </c>
      <c r="L40" s="55" t="s">
        <v>120</v>
      </c>
      <c r="M40" s="55" t="s">
        <v>42</v>
      </c>
      <c r="N40" s="56">
        <v>1</v>
      </c>
      <c r="O40" s="55" t="s">
        <v>105</v>
      </c>
      <c r="P40" s="63">
        <v>1</v>
      </c>
      <c r="Q40" s="57">
        <f>AVERAGE(P40:P56)</f>
        <v>1.0013386880856761</v>
      </c>
    </row>
    <row r="41" spans="2:17" x14ac:dyDescent="0.2">
      <c r="B41" s="67"/>
      <c r="C41" s="55"/>
      <c r="D41" s="55"/>
      <c r="E41" s="55"/>
      <c r="F41" s="55"/>
      <c r="G41" s="53"/>
      <c r="H41" s="53"/>
      <c r="I41" s="53"/>
      <c r="J41" s="65"/>
      <c r="K41" s="61"/>
      <c r="L41" s="55"/>
      <c r="M41" s="55"/>
      <c r="N41" s="56"/>
      <c r="O41" s="55"/>
      <c r="P41" s="63"/>
      <c r="Q41" s="57"/>
    </row>
    <row r="42" spans="2:17" x14ac:dyDescent="0.2">
      <c r="B42" s="67"/>
      <c r="C42" s="55"/>
      <c r="D42" s="55"/>
      <c r="E42" s="55"/>
      <c r="F42" s="55"/>
      <c r="G42" s="53"/>
      <c r="H42" s="53"/>
      <c r="I42" s="53"/>
      <c r="J42" s="65"/>
      <c r="K42" s="61"/>
      <c r="L42" s="55"/>
      <c r="M42" s="55"/>
      <c r="N42" s="56"/>
      <c r="O42" s="55"/>
      <c r="P42" s="63"/>
      <c r="Q42" s="57"/>
    </row>
    <row r="43" spans="2:17" x14ac:dyDescent="0.2">
      <c r="B43" s="67"/>
      <c r="C43" s="55"/>
      <c r="D43" s="55"/>
      <c r="E43" s="55"/>
      <c r="F43" s="55"/>
      <c r="G43" s="53"/>
      <c r="H43" s="53"/>
      <c r="I43" s="53"/>
      <c r="J43" s="65"/>
      <c r="K43" s="61"/>
      <c r="L43" s="55"/>
      <c r="M43" s="55"/>
      <c r="N43" s="56"/>
      <c r="O43" s="55"/>
      <c r="P43" s="63"/>
      <c r="Q43" s="57"/>
    </row>
    <row r="44" spans="2:17" x14ac:dyDescent="0.2">
      <c r="B44" s="67"/>
      <c r="C44" s="55"/>
      <c r="D44" s="55"/>
      <c r="E44" s="55"/>
      <c r="F44" s="55"/>
      <c r="G44" s="53"/>
      <c r="H44" s="53"/>
      <c r="I44" s="53"/>
      <c r="J44" s="65"/>
      <c r="K44" s="61"/>
      <c r="L44" s="55"/>
      <c r="M44" s="55"/>
      <c r="N44" s="56"/>
      <c r="O44" s="55"/>
      <c r="P44" s="63"/>
      <c r="Q44" s="57"/>
    </row>
    <row r="45" spans="2:17" ht="14.25" customHeight="1" x14ac:dyDescent="0.2">
      <c r="B45" s="67"/>
      <c r="C45" s="55"/>
      <c r="D45" s="55"/>
      <c r="E45" s="55"/>
      <c r="F45" s="58" t="s">
        <v>121</v>
      </c>
      <c r="G45" s="55" t="s">
        <v>122</v>
      </c>
      <c r="H45" s="59">
        <v>0.996</v>
      </c>
      <c r="I45" s="53">
        <v>2019</v>
      </c>
      <c r="J45" s="60" t="s">
        <v>123</v>
      </c>
      <c r="K45" s="61">
        <v>650000000</v>
      </c>
      <c r="L45" s="55"/>
      <c r="M45" s="55" t="s">
        <v>42</v>
      </c>
      <c r="N45" s="62">
        <v>1</v>
      </c>
      <c r="O45" s="55" t="s">
        <v>105</v>
      </c>
      <c r="P45" s="63">
        <f>N45/H45</f>
        <v>1.0040160642570282</v>
      </c>
      <c r="Q45" s="57"/>
    </row>
    <row r="46" spans="2:17" x14ac:dyDescent="0.2">
      <c r="B46" s="67"/>
      <c r="C46" s="55"/>
      <c r="D46" s="55"/>
      <c r="E46" s="55"/>
      <c r="F46" s="58"/>
      <c r="G46" s="55"/>
      <c r="H46" s="59"/>
      <c r="I46" s="53"/>
      <c r="J46" s="60"/>
      <c r="K46" s="61"/>
      <c r="L46" s="55"/>
      <c r="M46" s="55"/>
      <c r="N46" s="62"/>
      <c r="O46" s="55"/>
      <c r="P46" s="63"/>
      <c r="Q46" s="57"/>
    </row>
    <row r="47" spans="2:17" x14ac:dyDescent="0.2">
      <c r="B47" s="67"/>
      <c r="C47" s="55"/>
      <c r="D47" s="55"/>
      <c r="E47" s="55"/>
      <c r="F47" s="58"/>
      <c r="G47" s="55"/>
      <c r="H47" s="59"/>
      <c r="I47" s="53"/>
      <c r="J47" s="60"/>
      <c r="K47" s="61"/>
      <c r="L47" s="55"/>
      <c r="M47" s="55"/>
      <c r="N47" s="62"/>
      <c r="O47" s="55"/>
      <c r="P47" s="63"/>
      <c r="Q47" s="57"/>
    </row>
    <row r="48" spans="2:17" x14ac:dyDescent="0.2">
      <c r="B48" s="67"/>
      <c r="C48" s="55"/>
      <c r="D48" s="55"/>
      <c r="E48" s="55"/>
      <c r="F48" s="58"/>
      <c r="G48" s="55"/>
      <c r="H48" s="59"/>
      <c r="I48" s="53"/>
      <c r="J48" s="60"/>
      <c r="K48" s="61"/>
      <c r="L48" s="55"/>
      <c r="M48" s="55"/>
      <c r="N48" s="62"/>
      <c r="O48" s="55"/>
      <c r="P48" s="63"/>
      <c r="Q48" s="57"/>
    </row>
    <row r="49" spans="2:17" x14ac:dyDescent="0.2">
      <c r="B49" s="67"/>
      <c r="C49" s="55"/>
      <c r="D49" s="55"/>
      <c r="E49" s="55"/>
      <c r="F49" s="58"/>
      <c r="G49" s="55"/>
      <c r="H49" s="59"/>
      <c r="I49" s="53"/>
      <c r="J49" s="60"/>
      <c r="K49" s="61"/>
      <c r="L49" s="55"/>
      <c r="M49" s="55"/>
      <c r="N49" s="62"/>
      <c r="O49" s="55"/>
      <c r="P49" s="63"/>
      <c r="Q49" s="57"/>
    </row>
    <row r="50" spans="2:17" x14ac:dyDescent="0.2">
      <c r="B50" s="67"/>
      <c r="C50" s="55"/>
      <c r="D50" s="55"/>
      <c r="E50" s="55"/>
      <c r="F50" s="58"/>
      <c r="G50" s="55"/>
      <c r="H50" s="59"/>
      <c r="I50" s="53"/>
      <c r="J50" s="60"/>
      <c r="K50" s="61"/>
      <c r="L50" s="55"/>
      <c r="M50" s="55"/>
      <c r="N50" s="62"/>
      <c r="O50" s="55"/>
      <c r="P50" s="63"/>
      <c r="Q50" s="57"/>
    </row>
    <row r="51" spans="2:17" x14ac:dyDescent="0.2">
      <c r="B51" s="67"/>
      <c r="C51" s="55"/>
      <c r="D51" s="55"/>
      <c r="E51" s="55"/>
      <c r="F51" s="58"/>
      <c r="G51" s="55"/>
      <c r="H51" s="59"/>
      <c r="I51" s="53"/>
      <c r="J51" s="60"/>
      <c r="K51" s="61"/>
      <c r="L51" s="55"/>
      <c r="M51" s="55"/>
      <c r="N51" s="62"/>
      <c r="O51" s="55"/>
      <c r="P51" s="63"/>
      <c r="Q51" s="57"/>
    </row>
    <row r="52" spans="2:17" ht="14.25" customHeight="1" x14ac:dyDescent="0.2">
      <c r="B52" s="67"/>
      <c r="C52" s="55"/>
      <c r="D52" s="55"/>
      <c r="E52" s="55"/>
      <c r="F52" s="68" t="s">
        <v>124</v>
      </c>
      <c r="G52" s="53">
        <v>0</v>
      </c>
      <c r="H52" s="53">
        <v>100</v>
      </c>
      <c r="I52" s="53">
        <v>2019</v>
      </c>
      <c r="J52" s="54" t="s">
        <v>125</v>
      </c>
      <c r="K52" s="55" t="s">
        <v>126</v>
      </c>
      <c r="L52" s="55"/>
      <c r="M52" s="55" t="s">
        <v>42</v>
      </c>
      <c r="N52" s="56">
        <v>1</v>
      </c>
      <c r="O52" s="55" t="s">
        <v>105</v>
      </c>
      <c r="P52" s="63">
        <v>1</v>
      </c>
      <c r="Q52" s="57"/>
    </row>
    <row r="53" spans="2:17" x14ac:dyDescent="0.2">
      <c r="B53" s="67"/>
      <c r="C53" s="55"/>
      <c r="D53" s="55"/>
      <c r="E53" s="55"/>
      <c r="F53" s="68"/>
      <c r="G53" s="53"/>
      <c r="H53" s="53"/>
      <c r="I53" s="53"/>
      <c r="J53" s="54"/>
      <c r="K53" s="55"/>
      <c r="L53" s="55"/>
      <c r="M53" s="55"/>
      <c r="N53" s="56"/>
      <c r="O53" s="55"/>
      <c r="P53" s="63"/>
      <c r="Q53" s="57"/>
    </row>
    <row r="54" spans="2:17" x14ac:dyDescent="0.2">
      <c r="B54" s="67"/>
      <c r="C54" s="55"/>
      <c r="D54" s="55"/>
      <c r="E54" s="55"/>
      <c r="F54" s="68"/>
      <c r="G54" s="53"/>
      <c r="H54" s="53"/>
      <c r="I54" s="53"/>
      <c r="J54" s="54"/>
      <c r="K54" s="55"/>
      <c r="L54" s="55"/>
      <c r="M54" s="55"/>
      <c r="N54" s="56"/>
      <c r="O54" s="55"/>
      <c r="P54" s="63"/>
      <c r="Q54" s="57"/>
    </row>
    <row r="55" spans="2:17" x14ac:dyDescent="0.2">
      <c r="B55" s="67"/>
      <c r="C55" s="55"/>
      <c r="D55" s="55"/>
      <c r="E55" s="55"/>
      <c r="F55" s="68"/>
      <c r="G55" s="53"/>
      <c r="H55" s="53"/>
      <c r="I55" s="53"/>
      <c r="J55" s="54"/>
      <c r="K55" s="55"/>
      <c r="L55" s="55"/>
      <c r="M55" s="55"/>
      <c r="N55" s="56"/>
      <c r="O55" s="55"/>
      <c r="P55" s="63"/>
      <c r="Q55" s="57"/>
    </row>
    <row r="56" spans="2:17" x14ac:dyDescent="0.2">
      <c r="B56" s="67"/>
      <c r="C56" s="55"/>
      <c r="D56" s="55"/>
      <c r="E56" s="55"/>
      <c r="F56" s="68"/>
      <c r="G56" s="53"/>
      <c r="H56" s="53"/>
      <c r="I56" s="53"/>
      <c r="J56" s="54"/>
      <c r="K56" s="55"/>
      <c r="L56" s="55"/>
      <c r="M56" s="55"/>
      <c r="N56" s="56"/>
      <c r="O56" s="55"/>
      <c r="P56" s="63"/>
      <c r="Q56" s="57"/>
    </row>
    <row r="57" spans="2:17" ht="90" x14ac:dyDescent="0.2">
      <c r="B57" s="50" t="s">
        <v>127</v>
      </c>
      <c r="C57" s="52" t="s">
        <v>128</v>
      </c>
      <c r="D57" s="52"/>
      <c r="E57" s="4" t="s">
        <v>129</v>
      </c>
      <c r="F57" s="51" t="s">
        <v>130</v>
      </c>
      <c r="G57" s="7">
        <v>0</v>
      </c>
      <c r="H57" s="7">
        <v>1</v>
      </c>
      <c r="I57" s="7">
        <v>2019</v>
      </c>
      <c r="J57" s="10" t="s">
        <v>131</v>
      </c>
      <c r="K57" s="5" t="s">
        <v>132</v>
      </c>
      <c r="L57" s="5" t="s">
        <v>133</v>
      </c>
      <c r="M57" s="4" t="s">
        <v>47</v>
      </c>
      <c r="N57" s="6">
        <v>1</v>
      </c>
      <c r="O57" s="4" t="s">
        <v>105</v>
      </c>
      <c r="P57" s="8">
        <f>N57/H57</f>
        <v>1</v>
      </c>
      <c r="Q57" s="48">
        <f>AVERAGE(P57)</f>
        <v>1</v>
      </c>
    </row>
  </sheetData>
  <mergeCells count="90">
    <mergeCell ref="F9:F10"/>
    <mergeCell ref="G9:G10"/>
    <mergeCell ref="H9:H10"/>
    <mergeCell ref="P9:P10"/>
    <mergeCell ref="Q9:Q10"/>
    <mergeCell ref="B11:B14"/>
    <mergeCell ref="C11:D14"/>
    <mergeCell ref="J11:J12"/>
    <mergeCell ref="K11:K12"/>
    <mergeCell ref="L11:L12"/>
    <mergeCell ref="Q11:Q14"/>
    <mergeCell ref="I9:I10"/>
    <mergeCell ref="J9:J10"/>
    <mergeCell ref="K9:K10"/>
    <mergeCell ref="L9:L10"/>
    <mergeCell ref="M9:M10"/>
    <mergeCell ref="O9:O10"/>
    <mergeCell ref="B9:B10"/>
    <mergeCell ref="C9:D10"/>
    <mergeCell ref="E9:E10"/>
    <mergeCell ref="B15:B27"/>
    <mergeCell ref="C15:D27"/>
    <mergeCell ref="Q15:Q27"/>
    <mergeCell ref="C28:D28"/>
    <mergeCell ref="B29:B32"/>
    <mergeCell ref="C29:D32"/>
    <mergeCell ref="Q29:Q32"/>
    <mergeCell ref="E31:E32"/>
    <mergeCell ref="Q33:Q37"/>
    <mergeCell ref="B33:B37"/>
    <mergeCell ref="C33:D37"/>
    <mergeCell ref="E33:E37"/>
    <mergeCell ref="F33:F37"/>
    <mergeCell ref="G33:G37"/>
    <mergeCell ref="H33:H37"/>
    <mergeCell ref="I33:I37"/>
    <mergeCell ref="J33:J37"/>
    <mergeCell ref="K33:K37"/>
    <mergeCell ref="L33:L37"/>
    <mergeCell ref="M33:M37"/>
    <mergeCell ref="B38:B56"/>
    <mergeCell ref="C38:D39"/>
    <mergeCell ref="E38:E39"/>
    <mergeCell ref="F38:F39"/>
    <mergeCell ref="G38:G39"/>
    <mergeCell ref="F52:F56"/>
    <mergeCell ref="G52:G56"/>
    <mergeCell ref="Q38:Q39"/>
    <mergeCell ref="C40:D56"/>
    <mergeCell ref="E40:E56"/>
    <mergeCell ref="F40:F44"/>
    <mergeCell ref="G40:G44"/>
    <mergeCell ref="H40:H44"/>
    <mergeCell ref="I40:I44"/>
    <mergeCell ref="J40:J44"/>
    <mergeCell ref="I38:I39"/>
    <mergeCell ref="J38:J39"/>
    <mergeCell ref="K38:K39"/>
    <mergeCell ref="L38:L39"/>
    <mergeCell ref="M38:M39"/>
    <mergeCell ref="N38:N39"/>
    <mergeCell ref="H38:H39"/>
    <mergeCell ref="H52:H56"/>
    <mergeCell ref="O40:O44"/>
    <mergeCell ref="P40:P44"/>
    <mergeCell ref="P45:P51"/>
    <mergeCell ref="P52:P56"/>
    <mergeCell ref="O38:O39"/>
    <mergeCell ref="P38:P39"/>
    <mergeCell ref="N52:N56"/>
    <mergeCell ref="O52:O56"/>
    <mergeCell ref="Q40:Q56"/>
    <mergeCell ref="F45:F51"/>
    <mergeCell ref="G45:G51"/>
    <mergeCell ref="H45:H51"/>
    <mergeCell ref="I45:I51"/>
    <mergeCell ref="J45:J51"/>
    <mergeCell ref="K45:K51"/>
    <mergeCell ref="M45:M51"/>
    <mergeCell ref="N45:N51"/>
    <mergeCell ref="O45:O51"/>
    <mergeCell ref="K40:K44"/>
    <mergeCell ref="L40:L56"/>
    <mergeCell ref="M40:M44"/>
    <mergeCell ref="N40:N44"/>
    <mergeCell ref="C57:D57"/>
    <mergeCell ref="I52:I56"/>
    <mergeCell ref="J52:J56"/>
    <mergeCell ref="K52:K56"/>
    <mergeCell ref="M52:M56"/>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OBJETIVOS DE CALIDAD</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Portilla, Leidy Alejandra</dc:creator>
  <cp:lastModifiedBy>Daniel Jair Chacon Balcazar</cp:lastModifiedBy>
  <dcterms:created xsi:type="dcterms:W3CDTF">2019-07-03T19:21:54Z</dcterms:created>
  <dcterms:modified xsi:type="dcterms:W3CDTF">2019-07-30T21:57:08Z</dcterms:modified>
</cp:coreProperties>
</file>